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15" r:id="rId1"/>
    <sheet name="Table 1" sheetId="13" r:id="rId2"/>
    <sheet name="Table 2" sheetId="10" r:id="rId3"/>
    <sheet name="Table 3" sheetId="12" r:id="rId4"/>
    <sheet name="pivottabledata" sheetId="14" r:id="rId5"/>
  </sheets>
  <definedNames>
    <definedName name="age" localSheetId="1">'Table 1'!$B$20:$B$25</definedName>
    <definedName name="age" localSheetId="2">'Table 2'!$B$9:$B$14</definedName>
    <definedName name="age" localSheetId="3">'Table 3'!$B$14:$B$19</definedName>
    <definedName name="agevalue" localSheetId="1">'Table 1'!$B$26</definedName>
    <definedName name="agevalue" localSheetId="2">'Table 2'!$B$15</definedName>
    <definedName name="agevalue" localSheetId="3">'Table 3'!$B$20</definedName>
    <definedName name="agevalue2" localSheetId="1">'Table 1'!$B$38</definedName>
    <definedName name="agevalue2" localSheetId="2">'Table 2'!$B$27</definedName>
    <definedName name="agevalue2" localSheetId="3">'Table 3'!$B$32</definedName>
    <definedName name="behaviourvalue2">'Table 1'!$B$41</definedName>
    <definedName name="range1" localSheetId="1">'Table 1'!$G$106:$BA$177</definedName>
    <definedName name="range1" localSheetId="2">'Table 2'!$G$107:$BA$178</definedName>
    <definedName name="range1" localSheetId="3">'Table 3'!$G$117:$BA$188</definedName>
    <definedName name="range2" localSheetId="1">'Table 1'!$G$184:$BX$255</definedName>
    <definedName name="range2" localSheetId="2">'Table 2'!$G$185:$BX$256</definedName>
    <definedName name="range2" localSheetId="3">'Table 3'!$G$195:$BX$266</definedName>
    <definedName name="range3">'Table 1'!$G$264:$BA$335</definedName>
    <definedName name="range4">'Table 1'!$G$342:$AZ$413</definedName>
    <definedName name="sex" localSheetId="1">'Table 1'!$B$16:$B$18</definedName>
    <definedName name="sex" localSheetId="2">'Table 2'!$B$5:$B$7</definedName>
    <definedName name="sex" localSheetId="3">'Table 3'!$B$10:$B$12</definedName>
    <definedName name="sexvalue" localSheetId="1">'Table 1'!$B$19</definedName>
    <definedName name="sexvalue" localSheetId="2">'Table 2'!$B$8</definedName>
    <definedName name="sexvalue" localSheetId="3">'Table 3'!$B$13</definedName>
    <definedName name="sexvalue2" localSheetId="1">'Table 1'!$B$35</definedName>
    <definedName name="sexvalue2" localSheetId="2">'Table 2'!$B$24</definedName>
    <definedName name="sexvalue2" localSheetId="3">'Table 3'!$B$29</definedName>
    <definedName name="smokingstatus">'Table 1'!$B$28:$B$31</definedName>
    <definedName name="smokingstatusvalue">'Table 1'!$B$32</definedName>
  </definedNames>
  <calcPr calcId="171027"/>
</workbook>
</file>

<file path=xl/calcChain.xml><?xml version="1.0" encoding="utf-8"?>
<calcChain xmlns="http://schemas.openxmlformats.org/spreadsheetml/2006/main">
  <c r="S91" i="13" l="1"/>
  <c r="S92" i="13" s="1"/>
  <c r="I1804" i="14"/>
  <c r="I2019" i="14"/>
  <c r="I2018" i="14"/>
  <c r="I2017" i="14"/>
  <c r="I2016" i="14"/>
  <c r="I2015" i="14"/>
  <c r="I2014" i="14"/>
  <c r="J2014" i="14" s="1"/>
  <c r="I2013" i="14"/>
  <c r="I2012" i="14"/>
  <c r="I2011" i="14"/>
  <c r="I2010" i="14"/>
  <c r="I2009" i="14"/>
  <c r="J2009" i="14" s="1"/>
  <c r="I2008" i="14"/>
  <c r="J2008" i="14" s="1"/>
  <c r="I2007" i="14"/>
  <c r="I2006" i="14"/>
  <c r="I2005" i="14"/>
  <c r="I2004" i="14"/>
  <c r="J2004" i="14" s="1"/>
  <c r="I2003" i="14"/>
  <c r="J2003" i="14" s="1"/>
  <c r="I2002" i="14"/>
  <c r="J2002" i="14" s="1"/>
  <c r="I2001" i="14"/>
  <c r="I2000" i="14"/>
  <c r="I1999" i="14"/>
  <c r="I1998" i="14"/>
  <c r="I1997" i="14"/>
  <c r="I1996" i="14"/>
  <c r="I1995" i="14"/>
  <c r="I1994" i="14"/>
  <c r="I1993" i="14"/>
  <c r="I1992" i="14"/>
  <c r="I1991" i="14"/>
  <c r="I1990" i="14"/>
  <c r="J1990" i="14" s="1"/>
  <c r="I1989" i="14"/>
  <c r="I1988" i="14"/>
  <c r="I1987" i="14"/>
  <c r="I1986" i="14"/>
  <c r="I1985" i="14"/>
  <c r="J1985" i="14" s="1"/>
  <c r="I1984" i="14"/>
  <c r="I1983" i="14"/>
  <c r="I1982" i="14"/>
  <c r="I1981" i="14"/>
  <c r="I1980" i="14"/>
  <c r="I1979" i="14"/>
  <c r="I1978" i="14"/>
  <c r="J1978" i="14" s="1"/>
  <c r="I1977" i="14"/>
  <c r="I1976" i="14"/>
  <c r="I1975" i="14"/>
  <c r="I1974" i="14"/>
  <c r="J1974" i="14" s="1"/>
  <c r="I1973" i="14"/>
  <c r="J1973" i="14" s="1"/>
  <c r="I1972" i="14"/>
  <c r="J1972" i="14" s="1"/>
  <c r="I1971" i="14"/>
  <c r="I1970" i="14"/>
  <c r="I1969" i="14"/>
  <c r="I1968" i="14"/>
  <c r="I1967" i="14"/>
  <c r="I1966" i="14"/>
  <c r="J1966" i="14" s="1"/>
  <c r="I1965" i="14"/>
  <c r="I1964" i="14"/>
  <c r="I1963" i="14"/>
  <c r="I1962" i="14"/>
  <c r="I1961" i="14"/>
  <c r="I1960" i="14"/>
  <c r="J1960" i="14" s="1"/>
  <c r="I1959" i="14"/>
  <c r="I1958" i="14"/>
  <c r="I1957" i="14"/>
  <c r="I1956" i="14"/>
  <c r="I1955" i="14"/>
  <c r="I1954" i="14"/>
  <c r="I1953" i="14"/>
  <c r="I1952" i="14"/>
  <c r="I1951" i="14"/>
  <c r="I1950" i="14"/>
  <c r="I1949" i="14"/>
  <c r="J1949" i="14" s="1"/>
  <c r="I1948" i="14"/>
  <c r="J1948" i="14" s="1"/>
  <c r="I1947" i="14"/>
  <c r="I1946" i="14"/>
  <c r="I1945" i="14"/>
  <c r="I1944" i="14"/>
  <c r="I1943" i="14"/>
  <c r="J1943" i="14" s="1"/>
  <c r="I1942" i="14"/>
  <c r="I1941" i="14"/>
  <c r="I1940" i="14"/>
  <c r="I1939" i="14"/>
  <c r="I1938" i="14"/>
  <c r="J1938" i="14" s="1"/>
  <c r="I1937" i="14"/>
  <c r="J1937" i="14" s="1"/>
  <c r="I1936" i="14"/>
  <c r="I1935" i="14"/>
  <c r="I1934" i="14"/>
  <c r="I1933" i="14"/>
  <c r="I1932" i="14"/>
  <c r="J1932" i="14" s="1"/>
  <c r="I1931" i="14"/>
  <c r="I1930" i="14"/>
  <c r="J1930" i="14" s="1"/>
  <c r="I1929" i="14"/>
  <c r="I1928" i="14"/>
  <c r="I1927" i="14"/>
  <c r="I1926" i="14"/>
  <c r="I1925" i="14"/>
  <c r="J1925" i="14" s="1"/>
  <c r="I1924" i="14"/>
  <c r="J1924" i="14" s="1"/>
  <c r="I1923" i="14"/>
  <c r="I1922" i="14"/>
  <c r="I1921" i="14"/>
  <c r="I1920" i="14"/>
  <c r="I1919" i="14"/>
  <c r="J1919" i="14" s="1"/>
  <c r="I1918" i="14"/>
  <c r="J1918" i="14" s="1"/>
  <c r="I1917" i="14"/>
  <c r="I1916" i="14"/>
  <c r="I1915" i="14"/>
  <c r="I1914" i="14"/>
  <c r="I1913" i="14"/>
  <c r="J1913" i="14" s="1"/>
  <c r="I1912" i="14"/>
  <c r="J1912" i="14" s="1"/>
  <c r="I1911" i="14"/>
  <c r="I1910" i="14"/>
  <c r="I1909" i="14"/>
  <c r="I1908" i="14"/>
  <c r="I1907" i="14"/>
  <c r="J1907" i="14" s="1"/>
  <c r="I1906" i="14"/>
  <c r="J1906" i="14" s="1"/>
  <c r="I1905" i="14"/>
  <c r="I1904" i="14"/>
  <c r="I1903" i="14"/>
  <c r="I1902" i="14"/>
  <c r="I1901" i="14"/>
  <c r="J1901" i="14" s="1"/>
  <c r="I1900" i="14"/>
  <c r="I1899" i="14"/>
  <c r="I1898" i="14"/>
  <c r="I1897" i="14"/>
  <c r="I1896" i="14"/>
  <c r="I1895" i="14"/>
  <c r="I1894" i="14"/>
  <c r="J1894" i="14" s="1"/>
  <c r="I1893" i="14"/>
  <c r="I1892" i="14"/>
  <c r="I1891" i="14"/>
  <c r="I1890" i="14"/>
  <c r="I1889" i="14"/>
  <c r="J1889" i="14" s="1"/>
  <c r="I1888" i="14"/>
  <c r="J1888" i="14" s="1"/>
  <c r="I1887" i="14"/>
  <c r="I1886" i="14"/>
  <c r="I1885" i="14"/>
  <c r="I1884" i="14"/>
  <c r="I1883" i="14"/>
  <c r="J1883" i="14" s="1"/>
  <c r="I1882" i="14"/>
  <c r="I1881" i="14"/>
  <c r="I1880" i="14"/>
  <c r="I1879" i="14"/>
  <c r="I1878" i="14"/>
  <c r="I1877" i="14"/>
  <c r="J1877" i="14" s="1"/>
  <c r="I1876" i="14"/>
  <c r="I1875" i="14"/>
  <c r="J1875" i="14" s="1"/>
  <c r="I1874" i="14"/>
  <c r="I1873" i="14"/>
  <c r="J1873" i="14" s="1"/>
  <c r="I1872" i="14"/>
  <c r="I1871" i="14"/>
  <c r="I1870" i="14"/>
  <c r="J1870" i="14" s="1"/>
  <c r="I1869" i="14"/>
  <c r="J1869" i="14" s="1"/>
  <c r="I1868" i="14"/>
  <c r="I1867" i="14"/>
  <c r="J1867" i="14" s="1"/>
  <c r="I1866" i="14"/>
  <c r="I1865" i="14"/>
  <c r="J1865" i="14" s="1"/>
  <c r="I1864" i="14"/>
  <c r="J1864" i="14" s="1"/>
  <c r="I1863" i="14"/>
  <c r="I1862" i="14"/>
  <c r="I1861" i="14"/>
  <c r="I1860" i="14"/>
  <c r="I1859" i="14"/>
  <c r="I1858" i="14"/>
  <c r="J1858" i="14" s="1"/>
  <c r="I1857" i="14"/>
  <c r="J1857" i="14" s="1"/>
  <c r="I1856" i="14"/>
  <c r="I1855" i="14"/>
  <c r="I1854" i="14"/>
  <c r="I1853" i="14"/>
  <c r="J1853" i="14" s="1"/>
  <c r="I1852" i="14"/>
  <c r="I1851" i="14"/>
  <c r="J1851" i="14" s="1"/>
  <c r="I1850" i="14"/>
  <c r="I1849" i="14"/>
  <c r="I1848" i="14"/>
  <c r="J1848" i="14" s="1"/>
  <c r="I1847" i="14"/>
  <c r="J1847" i="14" s="1"/>
  <c r="I1846" i="14"/>
  <c r="J1846" i="14" s="1"/>
  <c r="I1845" i="14"/>
  <c r="J1845" i="14" s="1"/>
  <c r="I1844" i="14"/>
  <c r="I1843" i="14"/>
  <c r="J1843" i="14" s="1"/>
  <c r="I1842" i="14"/>
  <c r="I1841" i="14"/>
  <c r="I1840" i="14"/>
  <c r="J1840" i="14" s="1"/>
  <c r="I1839" i="14"/>
  <c r="J1839" i="14" s="1"/>
  <c r="I1838" i="14"/>
  <c r="I1837" i="14"/>
  <c r="J1837" i="14" s="1"/>
  <c r="I1836" i="14"/>
  <c r="I1835" i="14"/>
  <c r="I1834" i="14"/>
  <c r="J1834" i="14" s="1"/>
  <c r="I1833" i="14"/>
  <c r="I1832" i="14"/>
  <c r="I1831" i="14"/>
  <c r="J1831" i="14" s="1"/>
  <c r="I1830" i="14"/>
  <c r="I1829" i="14"/>
  <c r="J1829" i="14" s="1"/>
  <c r="I1828" i="14"/>
  <c r="J1828" i="14" s="1"/>
  <c r="I1827" i="14"/>
  <c r="J1827" i="14" s="1"/>
  <c r="I1826" i="14"/>
  <c r="I1825" i="14"/>
  <c r="J1825" i="14" s="1"/>
  <c r="I1824" i="14"/>
  <c r="I1823" i="14"/>
  <c r="I1822" i="14"/>
  <c r="J1822" i="14" s="1"/>
  <c r="I1821" i="14"/>
  <c r="J1821" i="14" s="1"/>
  <c r="I1820" i="14"/>
  <c r="I1819" i="14"/>
  <c r="I1818" i="14"/>
  <c r="I1817" i="14"/>
  <c r="J1817" i="14" s="1"/>
  <c r="I1816" i="14"/>
  <c r="J1816" i="14" s="1"/>
  <c r="I1815" i="14"/>
  <c r="J1815" i="14" s="1"/>
  <c r="I1814" i="14"/>
  <c r="I1813" i="14"/>
  <c r="I1812" i="14"/>
  <c r="J1812" i="14" s="1"/>
  <c r="I1811" i="14"/>
  <c r="I1810" i="14"/>
  <c r="J1810" i="14" s="1"/>
  <c r="I1809" i="14"/>
  <c r="J1809" i="14" s="1"/>
  <c r="I1808" i="14"/>
  <c r="I1807" i="14"/>
  <c r="J1807" i="14" s="1"/>
  <c r="I1806" i="14"/>
  <c r="I1805" i="14"/>
  <c r="J1805" i="14" s="1"/>
  <c r="J1804" i="14"/>
  <c r="I1803" i="14"/>
  <c r="I1802" i="14"/>
  <c r="I1801" i="14"/>
  <c r="I1800" i="14"/>
  <c r="J1800" i="14" s="1"/>
  <c r="I1799" i="14"/>
  <c r="J1799" i="14" s="1"/>
  <c r="I1798" i="14"/>
  <c r="I1797" i="14"/>
  <c r="I1796" i="14"/>
  <c r="I1795" i="14"/>
  <c r="I1794" i="14"/>
  <c r="I1793" i="14"/>
  <c r="J1793" i="14" s="1"/>
  <c r="I1792" i="14"/>
  <c r="J1792" i="14" s="1"/>
  <c r="I1791" i="14"/>
  <c r="I1790" i="14"/>
  <c r="I1789" i="14"/>
  <c r="I1788" i="14"/>
  <c r="J1788" i="14" s="1"/>
  <c r="I1787" i="14"/>
  <c r="J1787" i="14" s="1"/>
  <c r="I1786" i="14"/>
  <c r="J1786" i="14" s="1"/>
  <c r="I1785" i="14"/>
  <c r="I1784" i="14"/>
  <c r="I1783" i="14"/>
  <c r="I1782" i="14"/>
  <c r="I1781" i="14"/>
  <c r="J1781" i="14" s="1"/>
  <c r="I1780" i="14"/>
  <c r="J1780" i="14" s="1"/>
  <c r="I1779" i="14"/>
  <c r="I1778" i="14"/>
  <c r="I1777" i="14"/>
  <c r="I1776" i="14"/>
  <c r="J1776" i="14" s="1"/>
  <c r="I1775" i="14"/>
  <c r="J1775" i="14" s="1"/>
  <c r="I1774" i="14"/>
  <c r="I1773" i="14"/>
  <c r="I1772" i="14"/>
  <c r="I1771" i="14"/>
  <c r="I1770" i="14"/>
  <c r="I1769" i="14"/>
  <c r="J1769" i="14" s="1"/>
  <c r="I1768" i="14"/>
  <c r="J1768" i="14" s="1"/>
  <c r="I1767" i="14"/>
  <c r="I1766" i="14"/>
  <c r="I1765" i="14"/>
  <c r="I1764" i="14"/>
  <c r="I1763" i="14"/>
  <c r="J1763" i="14" s="1"/>
  <c r="I1762" i="14"/>
  <c r="J1762" i="14" s="1"/>
  <c r="I1761" i="14"/>
  <c r="I1760" i="14"/>
  <c r="I1759" i="14"/>
  <c r="I1758" i="14"/>
  <c r="I1757" i="14"/>
  <c r="J1757" i="14" s="1"/>
  <c r="I1756" i="14"/>
  <c r="J1756" i="14" s="1"/>
  <c r="I1755" i="14"/>
  <c r="I1754" i="14"/>
  <c r="I1753" i="14"/>
  <c r="I1752" i="14"/>
  <c r="J1752" i="14" s="1"/>
  <c r="I1751" i="14"/>
  <c r="I1750" i="14"/>
  <c r="I1749" i="14"/>
  <c r="I1748" i="14"/>
  <c r="I1747" i="14"/>
  <c r="I1746" i="14"/>
  <c r="I1745" i="14"/>
  <c r="I1744" i="14"/>
  <c r="I1743" i="14"/>
  <c r="I1742" i="14"/>
  <c r="I1741" i="14"/>
  <c r="I1740" i="14"/>
  <c r="I1739" i="14"/>
  <c r="J1739" i="14" s="1"/>
  <c r="I1738" i="14"/>
  <c r="J1738" i="14" s="1"/>
  <c r="I1737" i="14"/>
  <c r="I1736" i="14"/>
  <c r="I1732" i="14"/>
  <c r="I1735" i="14"/>
  <c r="I1734" i="14"/>
  <c r="I1733" i="14"/>
  <c r="J1732" i="14"/>
  <c r="H1875" i="14"/>
  <c r="J2019" i="14"/>
  <c r="H2019" i="14"/>
  <c r="J1871" i="14"/>
  <c r="H1871" i="14"/>
  <c r="H1867" i="14"/>
  <c r="J1874" i="14"/>
  <c r="H1874" i="14"/>
  <c r="J1947" i="14"/>
  <c r="H1947" i="14"/>
  <c r="H1873" i="14"/>
  <c r="J1803" i="14"/>
  <c r="H1803" i="14"/>
  <c r="J2015" i="14"/>
  <c r="H2015" i="14"/>
  <c r="J2011" i="14"/>
  <c r="H2011" i="14"/>
  <c r="H1870" i="14"/>
  <c r="J2018" i="14"/>
  <c r="H2018" i="14"/>
  <c r="H1943" i="14"/>
  <c r="J2017" i="14"/>
  <c r="H2017" i="14"/>
  <c r="J1939" i="14"/>
  <c r="H1939" i="14"/>
  <c r="H1865" i="14"/>
  <c r="J1872" i="14"/>
  <c r="H1872" i="14"/>
  <c r="J1866" i="14"/>
  <c r="H1866" i="14"/>
  <c r="H1869" i="14"/>
  <c r="J1946" i="14"/>
  <c r="H1946" i="14"/>
  <c r="J1945" i="14"/>
  <c r="H1945" i="14"/>
  <c r="J1802" i="14"/>
  <c r="H1802" i="14"/>
  <c r="H1799" i="14"/>
  <c r="J1795" i="14"/>
  <c r="H1795" i="14"/>
  <c r="H2014" i="14"/>
  <c r="H1864" i="14"/>
  <c r="J2010" i="14"/>
  <c r="H2010" i="14"/>
  <c r="H2009" i="14"/>
  <c r="J1801" i="14"/>
  <c r="H1801" i="14"/>
  <c r="J1942" i="14"/>
  <c r="H1942" i="14"/>
  <c r="J2013" i="14"/>
  <c r="H2013" i="14"/>
  <c r="J2016" i="14"/>
  <c r="H2016" i="14"/>
  <c r="J1944" i="14"/>
  <c r="H1944" i="14"/>
  <c r="H1937" i="14"/>
  <c r="J1868" i="14"/>
  <c r="H1868" i="14"/>
  <c r="J1798" i="14"/>
  <c r="H1798" i="14"/>
  <c r="H1938" i="14"/>
  <c r="J1941" i="14"/>
  <c r="H1941" i="14"/>
  <c r="J1794" i="14"/>
  <c r="H1794" i="14"/>
  <c r="H1793" i="14"/>
  <c r="H2008" i="14"/>
  <c r="J1936" i="14"/>
  <c r="H1936" i="14"/>
  <c r="J1797" i="14"/>
  <c r="H1797" i="14"/>
  <c r="J2012" i="14"/>
  <c r="H2012" i="14"/>
  <c r="J1940" i="14"/>
  <c r="H1940" i="14"/>
  <c r="H1800" i="14"/>
  <c r="H1792" i="14"/>
  <c r="J1796" i="14"/>
  <c r="H1796" i="14"/>
  <c r="J1863" i="14"/>
  <c r="H1863" i="14"/>
  <c r="J1861" i="14"/>
  <c r="H1861" i="14"/>
  <c r="J1859" i="14"/>
  <c r="H1859" i="14"/>
  <c r="J1935" i="14"/>
  <c r="H1935" i="14"/>
  <c r="J1855" i="14"/>
  <c r="H1855" i="14"/>
  <c r="J2007" i="14"/>
  <c r="H2007" i="14"/>
  <c r="J1862" i="14"/>
  <c r="H1862" i="14"/>
  <c r="H1853" i="14"/>
  <c r="J1931" i="14"/>
  <c r="H1931" i="14"/>
  <c r="J1933" i="14"/>
  <c r="H1933" i="14"/>
  <c r="J2005" i="14"/>
  <c r="H2005" i="14"/>
  <c r="H1858" i="14"/>
  <c r="H1857" i="14"/>
  <c r="H2003" i="14"/>
  <c r="J1927" i="14"/>
  <c r="H1927" i="14"/>
  <c r="J1791" i="14"/>
  <c r="H1791" i="14"/>
  <c r="J1999" i="14"/>
  <c r="H1999" i="14"/>
  <c r="J1934" i="14"/>
  <c r="H1934" i="14"/>
  <c r="H1925" i="14"/>
  <c r="J2006" i="14"/>
  <c r="H2006" i="14"/>
  <c r="J1997" i="14"/>
  <c r="H1997" i="14"/>
  <c r="H1930" i="14"/>
  <c r="H1787" i="14"/>
  <c r="J2001" i="14"/>
  <c r="H2001" i="14"/>
  <c r="J1789" i="14"/>
  <c r="H1789" i="14"/>
  <c r="J1929" i="14"/>
  <c r="H1929" i="14"/>
  <c r="J1854" i="14"/>
  <c r="H1854" i="14"/>
  <c r="H2002" i="14"/>
  <c r="J1860" i="14"/>
  <c r="H1860" i="14"/>
  <c r="J1783" i="14"/>
  <c r="H1783" i="14"/>
  <c r="J1790" i="14"/>
  <c r="H1790" i="14"/>
  <c r="H1781" i="14"/>
  <c r="J1785" i="14"/>
  <c r="H1785" i="14"/>
  <c r="H1786" i="14"/>
  <c r="J1926" i="14"/>
  <c r="H1926" i="14"/>
  <c r="J1852" i="14"/>
  <c r="H1852" i="14"/>
  <c r="H1932" i="14"/>
  <c r="J1856" i="14"/>
  <c r="H1856" i="14"/>
  <c r="J1998" i="14"/>
  <c r="H1998" i="14"/>
  <c r="H2004" i="14"/>
  <c r="H1924" i="14"/>
  <c r="J1782" i="14"/>
  <c r="H1782" i="14"/>
  <c r="J1928" i="14"/>
  <c r="H1928" i="14"/>
  <c r="J2000" i="14"/>
  <c r="H2000" i="14"/>
  <c r="J1996" i="14"/>
  <c r="H1996" i="14"/>
  <c r="H1788" i="14"/>
  <c r="H1780" i="14"/>
  <c r="J1784" i="14"/>
  <c r="H1784" i="14"/>
  <c r="H1851" i="14"/>
  <c r="J1995" i="14"/>
  <c r="H1995" i="14"/>
  <c r="H1843" i="14"/>
  <c r="H1847" i="14"/>
  <c r="J1849" i="14"/>
  <c r="H1849" i="14"/>
  <c r="J1923" i="14"/>
  <c r="H1923" i="14"/>
  <c r="J1850" i="14"/>
  <c r="H1850" i="14"/>
  <c r="J1987" i="14"/>
  <c r="H1987" i="14"/>
  <c r="J1991" i="14"/>
  <c r="H1991" i="14"/>
  <c r="J1779" i="14"/>
  <c r="H1779" i="14"/>
  <c r="J1993" i="14"/>
  <c r="H1993" i="14"/>
  <c r="J1841" i="14"/>
  <c r="H1841" i="14"/>
  <c r="J1915" i="14"/>
  <c r="H1915" i="14"/>
  <c r="H1919" i="14"/>
  <c r="H1845" i="14"/>
  <c r="H1848" i="14"/>
  <c r="H1846" i="14"/>
  <c r="J1921" i="14"/>
  <c r="H1921" i="14"/>
  <c r="J1994" i="14"/>
  <c r="H1994" i="14"/>
  <c r="J1922" i="14"/>
  <c r="H1922" i="14"/>
  <c r="J1842" i="14"/>
  <c r="H1842" i="14"/>
  <c r="H1775" i="14"/>
  <c r="H1985" i="14"/>
  <c r="J1777" i="14"/>
  <c r="H1777" i="14"/>
  <c r="J1989" i="14"/>
  <c r="H1989" i="14"/>
  <c r="H1840" i="14"/>
  <c r="J1771" i="14"/>
  <c r="H1771" i="14"/>
  <c r="H1913" i="14"/>
  <c r="J1778" i="14"/>
  <c r="H1778" i="14"/>
  <c r="J1920" i="14"/>
  <c r="H1920" i="14"/>
  <c r="H1990" i="14"/>
  <c r="J1844" i="14"/>
  <c r="H1844" i="14"/>
  <c r="J1992" i="14"/>
  <c r="H1992" i="14"/>
  <c r="H1918" i="14"/>
  <c r="J1986" i="14"/>
  <c r="H1986" i="14"/>
  <c r="J1917" i="14"/>
  <c r="H1917" i="14"/>
  <c r="J1773" i="14"/>
  <c r="H1773" i="14"/>
  <c r="H1769" i="14"/>
  <c r="J1774" i="14"/>
  <c r="H1774" i="14"/>
  <c r="H1912" i="14"/>
  <c r="J1914" i="14"/>
  <c r="H1914" i="14"/>
  <c r="J1984" i="14"/>
  <c r="H1984" i="14"/>
  <c r="J1916" i="14"/>
  <c r="H1916" i="14"/>
  <c r="J1770" i="14"/>
  <c r="H1770" i="14"/>
  <c r="J1988" i="14"/>
  <c r="H1988" i="14"/>
  <c r="H1776" i="14"/>
  <c r="H1768" i="14"/>
  <c r="J1772" i="14"/>
  <c r="H1772" i="14"/>
  <c r="H1839" i="14"/>
  <c r="J1983" i="14"/>
  <c r="H1983" i="14"/>
  <c r="J1835" i="14"/>
  <c r="H1835" i="14"/>
  <c r="H1831" i="14"/>
  <c r="J1838" i="14"/>
  <c r="H1838" i="14"/>
  <c r="J1911" i="14"/>
  <c r="H1911" i="14"/>
  <c r="H1837" i="14"/>
  <c r="J1767" i="14"/>
  <c r="H1767" i="14"/>
  <c r="J1979" i="14"/>
  <c r="H1979" i="14"/>
  <c r="J1975" i="14"/>
  <c r="H1975" i="14"/>
  <c r="J1982" i="14"/>
  <c r="H1982" i="14"/>
  <c r="J1836" i="14"/>
  <c r="H1836" i="14"/>
  <c r="H1834" i="14"/>
  <c r="J1981" i="14"/>
  <c r="H1981" i="14"/>
  <c r="J1903" i="14"/>
  <c r="H1903" i="14"/>
  <c r="H1907" i="14"/>
  <c r="H1829" i="14"/>
  <c r="J1830" i="14"/>
  <c r="H1830" i="14"/>
  <c r="J1833" i="14"/>
  <c r="H1833" i="14"/>
  <c r="H1763" i="14"/>
  <c r="J1759" i="14"/>
  <c r="H1759" i="14"/>
  <c r="J1910" i="14"/>
  <c r="H1910" i="14"/>
  <c r="J1766" i="14"/>
  <c r="H1766" i="14"/>
  <c r="H1828" i="14"/>
  <c r="H1978" i="14"/>
  <c r="J1909" i="14"/>
  <c r="H1909" i="14"/>
  <c r="J1980" i="14"/>
  <c r="H1980" i="14"/>
  <c r="J1765" i="14"/>
  <c r="H1765" i="14"/>
  <c r="H1973" i="14"/>
  <c r="J1977" i="14"/>
  <c r="H1977" i="14"/>
  <c r="H1974" i="14"/>
  <c r="J1908" i="14"/>
  <c r="H1908" i="14"/>
  <c r="J1832" i="14"/>
  <c r="H1832" i="14"/>
  <c r="H1906" i="14"/>
  <c r="H1762" i="14"/>
  <c r="J1758" i="14"/>
  <c r="H1758" i="14"/>
  <c r="H1972" i="14"/>
  <c r="J1902" i="14"/>
  <c r="H1902" i="14"/>
  <c r="J1900" i="14"/>
  <c r="H1900" i="14"/>
  <c r="H1901" i="14"/>
  <c r="H1757" i="14"/>
  <c r="J1905" i="14"/>
  <c r="H1905" i="14"/>
  <c r="J1761" i="14"/>
  <c r="H1761" i="14"/>
  <c r="J1976" i="14"/>
  <c r="H1976" i="14"/>
  <c r="J1764" i="14"/>
  <c r="H1764" i="14"/>
  <c r="J1904" i="14"/>
  <c r="H1904" i="14"/>
  <c r="H1756" i="14"/>
  <c r="J1760" i="14"/>
  <c r="H1760" i="14"/>
  <c r="H1827" i="14"/>
  <c r="J1971" i="14"/>
  <c r="H1971" i="14"/>
  <c r="J1823" i="14"/>
  <c r="H1823" i="14"/>
  <c r="J1819" i="14"/>
  <c r="H1819" i="14"/>
  <c r="J1826" i="14"/>
  <c r="H1826" i="14"/>
  <c r="J1899" i="14"/>
  <c r="H1899" i="14"/>
  <c r="J1755" i="14"/>
  <c r="H1755" i="14"/>
  <c r="J1970" i="14"/>
  <c r="H1970" i="14"/>
  <c r="J1967" i="14"/>
  <c r="H1967" i="14"/>
  <c r="J1963" i="14"/>
  <c r="H1963" i="14"/>
  <c r="H1822" i="14"/>
  <c r="J1824" i="14"/>
  <c r="H1824" i="14"/>
  <c r="H1825" i="14"/>
  <c r="J1754" i="14"/>
  <c r="H1754" i="14"/>
  <c r="J1895" i="14"/>
  <c r="H1895" i="14"/>
  <c r="J1747" i="14"/>
  <c r="H1747" i="14"/>
  <c r="J1818" i="14"/>
  <c r="H1818" i="14"/>
  <c r="J1891" i="14"/>
  <c r="H1891" i="14"/>
  <c r="J1898" i="14"/>
  <c r="H1898" i="14"/>
  <c r="H1966" i="14"/>
  <c r="J1751" i="14"/>
  <c r="H1751" i="14"/>
  <c r="H1816" i="14"/>
  <c r="J1969" i="14"/>
  <c r="H1969" i="14"/>
  <c r="J1968" i="14"/>
  <c r="H1968" i="14"/>
  <c r="H1817" i="14"/>
  <c r="J1962" i="14"/>
  <c r="H1962" i="14"/>
  <c r="J1896" i="14"/>
  <c r="H1896" i="14"/>
  <c r="H1821" i="14"/>
  <c r="J1820" i="14"/>
  <c r="H1820" i="14"/>
  <c r="J1750" i="14"/>
  <c r="H1750" i="14"/>
  <c r="H1894" i="14"/>
  <c r="J1746" i="14"/>
  <c r="H1746" i="14"/>
  <c r="J1897" i="14"/>
  <c r="H1897" i="14"/>
  <c r="J1753" i="14"/>
  <c r="H1753" i="14"/>
  <c r="H1960" i="14"/>
  <c r="J1961" i="14"/>
  <c r="H1961" i="14"/>
  <c r="H1888" i="14"/>
  <c r="J1890" i="14"/>
  <c r="H1890" i="14"/>
  <c r="J1965" i="14"/>
  <c r="H1965" i="14"/>
  <c r="H1752" i="14"/>
  <c r="J1964" i="14"/>
  <c r="H1964" i="14"/>
  <c r="J1745" i="14"/>
  <c r="H1745" i="14"/>
  <c r="J1892" i="14"/>
  <c r="H1892" i="14"/>
  <c r="J1893" i="14"/>
  <c r="H1893" i="14"/>
  <c r="J1744" i="14"/>
  <c r="H1744" i="14"/>
  <c r="H1889" i="14"/>
  <c r="J1749" i="14"/>
  <c r="H1749" i="14"/>
  <c r="J1748" i="14"/>
  <c r="H1748" i="14"/>
  <c r="H1815" i="14"/>
  <c r="J1814" i="14"/>
  <c r="H1814" i="14"/>
  <c r="J1959" i="14"/>
  <c r="H1959" i="14"/>
  <c r="J1958" i="14"/>
  <c r="H1958" i="14"/>
  <c r="H1807" i="14"/>
  <c r="J1811" i="14"/>
  <c r="H1811" i="14"/>
  <c r="H1810" i="14"/>
  <c r="J1806" i="14"/>
  <c r="H1806" i="14"/>
  <c r="J1887" i="14"/>
  <c r="H1887" i="14"/>
  <c r="J1743" i="14"/>
  <c r="H1743" i="14"/>
  <c r="J1951" i="14"/>
  <c r="H1951" i="14"/>
  <c r="J1955" i="14"/>
  <c r="H1955" i="14"/>
  <c r="J1886" i="14"/>
  <c r="H1886" i="14"/>
  <c r="J1742" i="14"/>
  <c r="H1742" i="14"/>
  <c r="J1954" i="14"/>
  <c r="H1954" i="14"/>
  <c r="J1950" i="14"/>
  <c r="H1950" i="14"/>
  <c r="H1883" i="14"/>
  <c r="J1879" i="14"/>
  <c r="H1879" i="14"/>
  <c r="J1735" i="14"/>
  <c r="H1735" i="14"/>
  <c r="H1739" i="14"/>
  <c r="J1882" i="14"/>
  <c r="H1882" i="14"/>
  <c r="J1734" i="14"/>
  <c r="H1734" i="14"/>
  <c r="H1738" i="14"/>
  <c r="J1878" i="14"/>
  <c r="H1878" i="14"/>
  <c r="H1812" i="14"/>
  <c r="J1813" i="14"/>
  <c r="H1813" i="14"/>
  <c r="J1957" i="14"/>
  <c r="H1957" i="14"/>
  <c r="H1805" i="14"/>
  <c r="H1804" i="14"/>
  <c r="J1884" i="14"/>
  <c r="H1884" i="14"/>
  <c r="J1956" i="14"/>
  <c r="H1956" i="14"/>
  <c r="J1808" i="14"/>
  <c r="H1808" i="14"/>
  <c r="H1809" i="14"/>
  <c r="J1885" i="14"/>
  <c r="H1885" i="14"/>
  <c r="H1949" i="14"/>
  <c r="J1741" i="14"/>
  <c r="H1741" i="14"/>
  <c r="H1948" i="14"/>
  <c r="J1880" i="14"/>
  <c r="H1880" i="14"/>
  <c r="J1876" i="14"/>
  <c r="H1876" i="14"/>
  <c r="J1733" i="14"/>
  <c r="H1733" i="14"/>
  <c r="J1953" i="14"/>
  <c r="H1953" i="14"/>
  <c r="J1740" i="14"/>
  <c r="H1740" i="14"/>
  <c r="H1877" i="14"/>
  <c r="J1881" i="14"/>
  <c r="H1881" i="14"/>
  <c r="J1952" i="14"/>
  <c r="H1952" i="14"/>
  <c r="H1732" i="14"/>
  <c r="J1737" i="14"/>
  <c r="H1737" i="14"/>
  <c r="J1736" i="14"/>
  <c r="H1736" i="14"/>
  <c r="I1729" i="14"/>
  <c r="H1729" i="14"/>
  <c r="R91" i="13"/>
  <c r="Q91" i="13"/>
  <c r="P91" i="13"/>
  <c r="O91" i="13"/>
  <c r="N91" i="13"/>
  <c r="M91" i="13"/>
  <c r="H2" i="14" l="1"/>
  <c r="I2" i="14"/>
  <c r="J2" i="14" s="1"/>
  <c r="H3" i="14"/>
  <c r="I3" i="14"/>
  <c r="J3" i="14"/>
  <c r="H4" i="14"/>
  <c r="I4" i="14"/>
  <c r="J4" i="14" s="1"/>
  <c r="H5" i="14"/>
  <c r="I5" i="14"/>
  <c r="J5" i="14" s="1"/>
  <c r="H6" i="14"/>
  <c r="I6" i="14"/>
  <c r="J6" i="14" s="1"/>
  <c r="H7" i="14"/>
  <c r="I7" i="14"/>
  <c r="J7" i="14"/>
  <c r="H8" i="14"/>
  <c r="I8" i="14"/>
  <c r="J8" i="14" s="1"/>
  <c r="H9" i="14"/>
  <c r="I9" i="14"/>
  <c r="J9" i="14" s="1"/>
  <c r="H10" i="14"/>
  <c r="I10" i="14"/>
  <c r="J10" i="14" s="1"/>
  <c r="H11" i="14"/>
  <c r="I11" i="14"/>
  <c r="J11" i="14"/>
  <c r="H12" i="14"/>
  <c r="I12" i="14"/>
  <c r="J12" i="14" s="1"/>
  <c r="H13" i="14"/>
  <c r="I13" i="14"/>
  <c r="J13" i="14" s="1"/>
  <c r="H14" i="14"/>
  <c r="I14" i="14"/>
  <c r="J14" i="14" s="1"/>
  <c r="H15" i="14"/>
  <c r="I15" i="14"/>
  <c r="J15" i="14"/>
  <c r="H16" i="14"/>
  <c r="I16" i="14"/>
  <c r="J16" i="14" s="1"/>
  <c r="H17" i="14"/>
  <c r="I17" i="14"/>
  <c r="J17" i="14" s="1"/>
  <c r="H18" i="14"/>
  <c r="I18" i="14"/>
  <c r="J18" i="14" s="1"/>
  <c r="H19" i="14"/>
  <c r="I19" i="14"/>
  <c r="J19" i="14" s="1"/>
  <c r="H20" i="14"/>
  <c r="I20" i="14"/>
  <c r="J20" i="14" s="1"/>
  <c r="H21" i="14"/>
  <c r="I21" i="14"/>
  <c r="J21" i="14"/>
  <c r="H22" i="14"/>
  <c r="I22" i="14"/>
  <c r="J22" i="14" s="1"/>
  <c r="H23" i="14"/>
  <c r="I23" i="14"/>
  <c r="J23" i="14" s="1"/>
  <c r="H24" i="14"/>
  <c r="I24" i="14"/>
  <c r="J24" i="14" s="1"/>
  <c r="H25" i="14"/>
  <c r="I25" i="14"/>
  <c r="J25" i="14" s="1"/>
  <c r="H26" i="14"/>
  <c r="I26" i="14"/>
  <c r="J26" i="14" s="1"/>
  <c r="H27" i="14"/>
  <c r="I27" i="14"/>
  <c r="J27" i="14" s="1"/>
  <c r="H28" i="14"/>
  <c r="I28" i="14"/>
  <c r="J28" i="14" s="1"/>
  <c r="H29" i="14"/>
  <c r="I29" i="14"/>
  <c r="J29" i="14"/>
  <c r="H30" i="14"/>
  <c r="I30" i="14"/>
  <c r="J30" i="14" s="1"/>
  <c r="H31" i="14"/>
  <c r="I31" i="14"/>
  <c r="J31" i="14" s="1"/>
  <c r="H32" i="14"/>
  <c r="I32" i="14"/>
  <c r="J32" i="14" s="1"/>
  <c r="H33" i="14"/>
  <c r="I33" i="14"/>
  <c r="J33" i="14" s="1"/>
  <c r="H34" i="14"/>
  <c r="I34" i="14"/>
  <c r="J34" i="14" s="1"/>
  <c r="H35" i="14"/>
  <c r="I35" i="14"/>
  <c r="J35" i="14" s="1"/>
  <c r="H36" i="14"/>
  <c r="I36" i="14"/>
  <c r="J36" i="14" s="1"/>
  <c r="H37" i="14"/>
  <c r="I37" i="14"/>
  <c r="J37" i="14"/>
  <c r="H38" i="14"/>
  <c r="I38" i="14"/>
  <c r="J38" i="14" s="1"/>
  <c r="H39" i="14"/>
  <c r="I39" i="14"/>
  <c r="J39" i="14" s="1"/>
  <c r="H40" i="14"/>
  <c r="I40" i="14"/>
  <c r="J40" i="14" s="1"/>
  <c r="H41" i="14"/>
  <c r="I41" i="14"/>
  <c r="J41" i="14" s="1"/>
  <c r="H42" i="14"/>
  <c r="I42" i="14"/>
  <c r="J42" i="14" s="1"/>
  <c r="H43" i="14"/>
  <c r="I43" i="14"/>
  <c r="J43" i="14" s="1"/>
  <c r="H44" i="14"/>
  <c r="I44" i="14"/>
  <c r="J44" i="14" s="1"/>
  <c r="H45" i="14"/>
  <c r="I45" i="14"/>
  <c r="J45" i="14"/>
  <c r="H46" i="14"/>
  <c r="I46" i="14"/>
  <c r="J46" i="14" s="1"/>
  <c r="H47" i="14"/>
  <c r="I47" i="14"/>
  <c r="J47" i="14" s="1"/>
  <c r="H48" i="14"/>
  <c r="I48" i="14"/>
  <c r="J48" i="14" s="1"/>
  <c r="H49" i="14"/>
  <c r="I49" i="14"/>
  <c r="J49" i="14" s="1"/>
  <c r="H50" i="14"/>
  <c r="I50" i="14"/>
  <c r="J50" i="14" s="1"/>
  <c r="H51" i="14"/>
  <c r="I51" i="14"/>
  <c r="J51" i="14" s="1"/>
  <c r="H52" i="14"/>
  <c r="I52" i="14"/>
  <c r="J52" i="14" s="1"/>
  <c r="H53" i="14"/>
  <c r="I53" i="14"/>
  <c r="J53" i="14"/>
  <c r="H54" i="14"/>
  <c r="I54" i="14"/>
  <c r="J54" i="14" s="1"/>
  <c r="H55" i="14"/>
  <c r="I55" i="14"/>
  <c r="J55" i="14" s="1"/>
  <c r="H56" i="14"/>
  <c r="I56" i="14"/>
  <c r="J56" i="14" s="1"/>
  <c r="H57" i="14"/>
  <c r="I57" i="14"/>
  <c r="J57" i="14" s="1"/>
  <c r="H58" i="14"/>
  <c r="I58" i="14"/>
  <c r="J58" i="14" s="1"/>
  <c r="H59" i="14"/>
  <c r="I59" i="14"/>
  <c r="J59" i="14" s="1"/>
  <c r="H60" i="14"/>
  <c r="I60" i="14"/>
  <c r="J60" i="14" s="1"/>
  <c r="H61" i="14"/>
  <c r="I61" i="14"/>
  <c r="J61" i="14"/>
  <c r="H62" i="14"/>
  <c r="I62" i="14"/>
  <c r="J62" i="14" s="1"/>
  <c r="H63" i="14"/>
  <c r="I63" i="14"/>
  <c r="J63" i="14" s="1"/>
  <c r="H64" i="14"/>
  <c r="I64" i="14"/>
  <c r="J64" i="14" s="1"/>
  <c r="H65" i="14"/>
  <c r="I65" i="14"/>
  <c r="J65" i="14" s="1"/>
  <c r="H66" i="14"/>
  <c r="I66" i="14"/>
  <c r="J66" i="14" s="1"/>
  <c r="H67" i="14"/>
  <c r="I67" i="14"/>
  <c r="J67" i="14" s="1"/>
  <c r="H68" i="14"/>
  <c r="I68" i="14"/>
  <c r="J68" i="14" s="1"/>
  <c r="H69" i="14"/>
  <c r="I69" i="14"/>
  <c r="J69" i="14"/>
  <c r="H70" i="14"/>
  <c r="I70" i="14"/>
  <c r="J70" i="14" s="1"/>
  <c r="H71" i="14"/>
  <c r="I71" i="14"/>
  <c r="J71" i="14" s="1"/>
  <c r="H72" i="14"/>
  <c r="I72" i="14"/>
  <c r="J72" i="14" s="1"/>
  <c r="H73" i="14"/>
  <c r="I73" i="14"/>
  <c r="J73" i="14" s="1"/>
  <c r="H74" i="14"/>
  <c r="I74" i="14"/>
  <c r="J74" i="14" s="1"/>
  <c r="H75" i="14"/>
  <c r="I75" i="14"/>
  <c r="J75" i="14" s="1"/>
  <c r="H76" i="14"/>
  <c r="I76" i="14"/>
  <c r="J76" i="14" s="1"/>
  <c r="H77" i="14"/>
  <c r="I77" i="14"/>
  <c r="J77" i="14"/>
  <c r="H78" i="14"/>
  <c r="I78" i="14"/>
  <c r="J78" i="14" s="1"/>
  <c r="H79" i="14"/>
  <c r="I79" i="14"/>
  <c r="J79" i="14" s="1"/>
  <c r="H80" i="14"/>
  <c r="I80" i="14"/>
  <c r="J80" i="14" s="1"/>
  <c r="H81" i="14"/>
  <c r="I81" i="14"/>
  <c r="J81" i="14" s="1"/>
  <c r="H82" i="14"/>
  <c r="I82" i="14"/>
  <c r="J82" i="14" s="1"/>
  <c r="H83" i="14"/>
  <c r="I83" i="14"/>
  <c r="J83" i="14" s="1"/>
  <c r="H84" i="14"/>
  <c r="I84" i="14"/>
  <c r="J84" i="14" s="1"/>
  <c r="H85" i="14"/>
  <c r="I85" i="14"/>
  <c r="J85" i="14"/>
  <c r="H86" i="14"/>
  <c r="I86" i="14"/>
  <c r="J86" i="14" s="1"/>
  <c r="H87" i="14"/>
  <c r="I87" i="14"/>
  <c r="J87" i="14" s="1"/>
  <c r="H88" i="14"/>
  <c r="I88" i="14"/>
  <c r="J88" i="14" s="1"/>
  <c r="H89" i="14"/>
  <c r="I89" i="14"/>
  <c r="J89" i="14" s="1"/>
  <c r="H90" i="14"/>
  <c r="I90" i="14"/>
  <c r="J90" i="14" s="1"/>
  <c r="H91" i="14"/>
  <c r="I91" i="14"/>
  <c r="J91" i="14" s="1"/>
  <c r="H92" i="14"/>
  <c r="I92" i="14"/>
  <c r="J92" i="14" s="1"/>
  <c r="H93" i="14"/>
  <c r="I93" i="14"/>
  <c r="J93" i="14"/>
  <c r="H94" i="14"/>
  <c r="I94" i="14"/>
  <c r="J94" i="14" s="1"/>
  <c r="H95" i="14"/>
  <c r="I95" i="14"/>
  <c r="J95" i="14" s="1"/>
  <c r="H96" i="14"/>
  <c r="I96" i="14"/>
  <c r="J96" i="14" s="1"/>
  <c r="H97" i="14"/>
  <c r="I97" i="14"/>
  <c r="J97" i="14"/>
  <c r="H98" i="14"/>
  <c r="I98" i="14"/>
  <c r="J98" i="14" s="1"/>
  <c r="H99" i="14"/>
  <c r="I99" i="14"/>
  <c r="J99" i="14" s="1"/>
  <c r="H100" i="14"/>
  <c r="I100" i="14"/>
  <c r="J100" i="14" s="1"/>
  <c r="H101" i="14"/>
  <c r="I101" i="14"/>
  <c r="J101" i="14"/>
  <c r="H102" i="14"/>
  <c r="I102" i="14"/>
  <c r="J102" i="14" s="1"/>
  <c r="H103" i="14"/>
  <c r="I103" i="14"/>
  <c r="J103" i="14" s="1"/>
  <c r="H104" i="14"/>
  <c r="I104" i="14"/>
  <c r="J104" i="14" s="1"/>
  <c r="H105" i="14"/>
  <c r="I105" i="14"/>
  <c r="J105" i="14"/>
  <c r="H106" i="14"/>
  <c r="I106" i="14"/>
  <c r="J106" i="14" s="1"/>
  <c r="H107" i="14"/>
  <c r="I107" i="14"/>
  <c r="J107" i="14" s="1"/>
  <c r="H108" i="14"/>
  <c r="I108" i="14"/>
  <c r="J108" i="14" s="1"/>
  <c r="H109" i="14"/>
  <c r="I109" i="14"/>
  <c r="J109" i="14"/>
  <c r="H110" i="14"/>
  <c r="I110" i="14"/>
  <c r="J110" i="14" s="1"/>
  <c r="H111" i="14"/>
  <c r="I111" i="14"/>
  <c r="J111" i="14" s="1"/>
  <c r="H112" i="14"/>
  <c r="I112" i="14"/>
  <c r="J112" i="14" s="1"/>
  <c r="H113" i="14"/>
  <c r="I113" i="14"/>
  <c r="J113" i="14"/>
  <c r="H114" i="14"/>
  <c r="I114" i="14"/>
  <c r="J114" i="14" s="1"/>
  <c r="H115" i="14"/>
  <c r="I115" i="14"/>
  <c r="J115" i="14" s="1"/>
  <c r="H116" i="14"/>
  <c r="I116" i="14"/>
  <c r="J116" i="14" s="1"/>
  <c r="H117" i="14"/>
  <c r="I117" i="14"/>
  <c r="J117" i="14"/>
  <c r="H118" i="14"/>
  <c r="I118" i="14"/>
  <c r="J118" i="14" s="1"/>
  <c r="H119" i="14"/>
  <c r="I119" i="14"/>
  <c r="J119" i="14" s="1"/>
  <c r="H120" i="14"/>
  <c r="I120" i="14"/>
  <c r="J120" i="14" s="1"/>
  <c r="H121" i="14"/>
  <c r="I121" i="14"/>
  <c r="J121" i="14"/>
  <c r="H122" i="14"/>
  <c r="I122" i="14"/>
  <c r="J122" i="14" s="1"/>
  <c r="H123" i="14"/>
  <c r="I123" i="14"/>
  <c r="J123" i="14" s="1"/>
  <c r="H124" i="14"/>
  <c r="I124" i="14"/>
  <c r="J124" i="14" s="1"/>
  <c r="H125" i="14"/>
  <c r="I125" i="14"/>
  <c r="J125" i="14"/>
  <c r="H126" i="14"/>
  <c r="I126" i="14"/>
  <c r="J126" i="14" s="1"/>
  <c r="H127" i="14"/>
  <c r="I127" i="14"/>
  <c r="J127" i="14" s="1"/>
  <c r="H128" i="14"/>
  <c r="I128" i="14"/>
  <c r="J128" i="14" s="1"/>
  <c r="H129" i="14"/>
  <c r="I129" i="14"/>
  <c r="J129" i="14"/>
  <c r="H130" i="14"/>
  <c r="I130" i="14"/>
  <c r="J130" i="14" s="1"/>
  <c r="H131" i="14"/>
  <c r="I131" i="14"/>
  <c r="J131" i="14" s="1"/>
  <c r="H132" i="14"/>
  <c r="I132" i="14"/>
  <c r="J132" i="14" s="1"/>
  <c r="H133" i="14"/>
  <c r="I133" i="14"/>
  <c r="J133" i="14"/>
  <c r="H134" i="14"/>
  <c r="I134" i="14"/>
  <c r="J134" i="14" s="1"/>
  <c r="H135" i="14"/>
  <c r="I135" i="14"/>
  <c r="J135" i="14" s="1"/>
  <c r="H136" i="14"/>
  <c r="I136" i="14"/>
  <c r="J136" i="14" s="1"/>
  <c r="H137" i="14"/>
  <c r="I137" i="14"/>
  <c r="J137" i="14"/>
  <c r="H138" i="14"/>
  <c r="I138" i="14"/>
  <c r="J138" i="14" s="1"/>
  <c r="H139" i="14"/>
  <c r="I139" i="14"/>
  <c r="J139" i="14" s="1"/>
  <c r="H140" i="14"/>
  <c r="I140" i="14"/>
  <c r="J140" i="14" s="1"/>
  <c r="H141" i="14"/>
  <c r="I141" i="14"/>
  <c r="J141" i="14"/>
  <c r="H142" i="14"/>
  <c r="I142" i="14"/>
  <c r="J142" i="14" s="1"/>
  <c r="H143" i="14"/>
  <c r="I143" i="14"/>
  <c r="J143" i="14" s="1"/>
  <c r="H144" i="14"/>
  <c r="I144" i="14"/>
  <c r="J144" i="14" s="1"/>
  <c r="H145" i="14"/>
  <c r="I145" i="14"/>
  <c r="J145" i="14"/>
  <c r="H146" i="14"/>
  <c r="I146" i="14"/>
  <c r="J146" i="14" s="1"/>
  <c r="H147" i="14"/>
  <c r="I147" i="14"/>
  <c r="J147" i="14" s="1"/>
  <c r="H148" i="14"/>
  <c r="I148" i="14"/>
  <c r="J148" i="14" s="1"/>
  <c r="H149" i="14"/>
  <c r="I149" i="14"/>
  <c r="J149" i="14"/>
  <c r="H150" i="14"/>
  <c r="I150" i="14"/>
  <c r="J150" i="14" s="1"/>
  <c r="H151" i="14"/>
  <c r="I151" i="14"/>
  <c r="J151" i="14" s="1"/>
  <c r="H152" i="14"/>
  <c r="I152" i="14"/>
  <c r="J152" i="14" s="1"/>
  <c r="H153" i="14"/>
  <c r="I153" i="14"/>
  <c r="J153" i="14"/>
  <c r="H154" i="14"/>
  <c r="I154" i="14"/>
  <c r="J154" i="14" s="1"/>
  <c r="H155" i="14"/>
  <c r="I155" i="14"/>
  <c r="J155" i="14" s="1"/>
  <c r="H156" i="14"/>
  <c r="I156" i="14"/>
  <c r="J156" i="14" s="1"/>
  <c r="H157" i="14"/>
  <c r="I157" i="14"/>
  <c r="J157" i="14"/>
  <c r="H158" i="14"/>
  <c r="I158" i="14"/>
  <c r="J158" i="14" s="1"/>
  <c r="H159" i="14"/>
  <c r="I159" i="14"/>
  <c r="J159" i="14" s="1"/>
  <c r="H160" i="14"/>
  <c r="I160" i="14"/>
  <c r="J160" i="14" s="1"/>
  <c r="H161" i="14"/>
  <c r="I161" i="14"/>
  <c r="J161" i="14"/>
  <c r="H162" i="14"/>
  <c r="I162" i="14"/>
  <c r="J162" i="14" s="1"/>
  <c r="H163" i="14"/>
  <c r="I163" i="14"/>
  <c r="J163" i="14" s="1"/>
  <c r="H164" i="14"/>
  <c r="I164" i="14"/>
  <c r="J164" i="14" s="1"/>
  <c r="H165" i="14"/>
  <c r="I165" i="14"/>
  <c r="J165" i="14"/>
  <c r="H166" i="14"/>
  <c r="I166" i="14"/>
  <c r="J166" i="14" s="1"/>
  <c r="H167" i="14"/>
  <c r="I167" i="14"/>
  <c r="J167" i="14" s="1"/>
  <c r="H168" i="14"/>
  <c r="I168" i="14"/>
  <c r="J168" i="14" s="1"/>
  <c r="H169" i="14"/>
  <c r="I169" i="14"/>
  <c r="J169" i="14"/>
  <c r="H170" i="14"/>
  <c r="I170" i="14"/>
  <c r="J170" i="14" s="1"/>
  <c r="H171" i="14"/>
  <c r="I171" i="14"/>
  <c r="J171" i="14" s="1"/>
  <c r="H172" i="14"/>
  <c r="I172" i="14"/>
  <c r="J172" i="14" s="1"/>
  <c r="H173" i="14"/>
  <c r="I173" i="14"/>
  <c r="J173" i="14"/>
  <c r="H174" i="14"/>
  <c r="I174" i="14"/>
  <c r="J174" i="14" s="1"/>
  <c r="H175" i="14"/>
  <c r="I175" i="14"/>
  <c r="J175" i="14" s="1"/>
  <c r="H176" i="14"/>
  <c r="I176" i="14"/>
  <c r="J176" i="14" s="1"/>
  <c r="H177" i="14"/>
  <c r="I177" i="14"/>
  <c r="J177" i="14"/>
  <c r="H178" i="14"/>
  <c r="I178" i="14"/>
  <c r="J178" i="14" s="1"/>
  <c r="H179" i="14"/>
  <c r="I179" i="14"/>
  <c r="J179" i="14" s="1"/>
  <c r="H180" i="14"/>
  <c r="I180" i="14"/>
  <c r="J180" i="14" s="1"/>
  <c r="H181" i="14"/>
  <c r="I181" i="14"/>
  <c r="J181" i="14"/>
  <c r="H182" i="14"/>
  <c r="I182" i="14"/>
  <c r="J182" i="14" s="1"/>
  <c r="H183" i="14"/>
  <c r="I183" i="14"/>
  <c r="J183" i="14" s="1"/>
  <c r="H184" i="14"/>
  <c r="I184" i="14"/>
  <c r="J184" i="14" s="1"/>
  <c r="H185" i="14"/>
  <c r="I185" i="14"/>
  <c r="J185" i="14"/>
  <c r="H186" i="14"/>
  <c r="I186" i="14"/>
  <c r="J186" i="14" s="1"/>
  <c r="H187" i="14"/>
  <c r="I187" i="14"/>
  <c r="J187" i="14" s="1"/>
  <c r="H188" i="14"/>
  <c r="I188" i="14"/>
  <c r="J188" i="14" s="1"/>
  <c r="H189" i="14"/>
  <c r="I189" i="14"/>
  <c r="J189" i="14"/>
  <c r="H190" i="14"/>
  <c r="I190" i="14"/>
  <c r="J190" i="14" s="1"/>
  <c r="H191" i="14"/>
  <c r="I191" i="14"/>
  <c r="J191" i="14" s="1"/>
  <c r="H192" i="14"/>
  <c r="I192" i="14"/>
  <c r="J192" i="14" s="1"/>
  <c r="H193" i="14"/>
  <c r="I193" i="14"/>
  <c r="J193" i="14"/>
  <c r="H194" i="14"/>
  <c r="I194" i="14"/>
  <c r="J194" i="14" s="1"/>
  <c r="H195" i="14"/>
  <c r="I195" i="14"/>
  <c r="J195" i="14" s="1"/>
  <c r="H196" i="14"/>
  <c r="I196" i="14"/>
  <c r="J196" i="14" s="1"/>
  <c r="H197" i="14"/>
  <c r="I197" i="14"/>
  <c r="J197" i="14"/>
  <c r="H198" i="14"/>
  <c r="I198" i="14"/>
  <c r="J198" i="14" s="1"/>
  <c r="H199" i="14"/>
  <c r="I199" i="14"/>
  <c r="J199" i="14" s="1"/>
  <c r="H200" i="14"/>
  <c r="I200" i="14"/>
  <c r="J200" i="14" s="1"/>
  <c r="H201" i="14"/>
  <c r="I201" i="14"/>
  <c r="J201" i="14"/>
  <c r="H202" i="14"/>
  <c r="I202" i="14"/>
  <c r="J202" i="14" s="1"/>
  <c r="H203" i="14"/>
  <c r="I203" i="14"/>
  <c r="J203" i="14" s="1"/>
  <c r="H204" i="14"/>
  <c r="I204" i="14"/>
  <c r="J204" i="14" s="1"/>
  <c r="H205" i="14"/>
  <c r="I205" i="14"/>
  <c r="J205" i="14"/>
  <c r="H206" i="14"/>
  <c r="I206" i="14"/>
  <c r="J206" i="14" s="1"/>
  <c r="H207" i="14"/>
  <c r="I207" i="14"/>
  <c r="J207" i="14" s="1"/>
  <c r="H208" i="14"/>
  <c r="I208" i="14"/>
  <c r="J208" i="14" s="1"/>
  <c r="H209" i="14"/>
  <c r="I209" i="14"/>
  <c r="J209" i="14"/>
  <c r="H210" i="14"/>
  <c r="I210" i="14"/>
  <c r="J210" i="14" s="1"/>
  <c r="H211" i="14"/>
  <c r="I211" i="14"/>
  <c r="J211" i="14" s="1"/>
  <c r="H212" i="14"/>
  <c r="I212" i="14"/>
  <c r="J212" i="14" s="1"/>
  <c r="H213" i="14"/>
  <c r="I213" i="14"/>
  <c r="J213" i="14"/>
  <c r="H214" i="14"/>
  <c r="I214" i="14"/>
  <c r="J214" i="14" s="1"/>
  <c r="H215" i="14"/>
  <c r="I215" i="14"/>
  <c r="J215" i="14" s="1"/>
  <c r="H216" i="14"/>
  <c r="I216" i="14"/>
  <c r="J216" i="14" s="1"/>
  <c r="H217" i="14"/>
  <c r="I217" i="14"/>
  <c r="J217" i="14"/>
  <c r="H218" i="14"/>
  <c r="I218" i="14"/>
  <c r="J218" i="14" s="1"/>
  <c r="H219" i="14"/>
  <c r="I219" i="14"/>
  <c r="J219" i="14" s="1"/>
  <c r="H220" i="14"/>
  <c r="I220" i="14"/>
  <c r="J220" i="14" s="1"/>
  <c r="H221" i="14"/>
  <c r="I221" i="14"/>
  <c r="J221" i="14"/>
  <c r="H222" i="14"/>
  <c r="I222" i="14"/>
  <c r="J222" i="14" s="1"/>
  <c r="H223" i="14"/>
  <c r="I223" i="14"/>
  <c r="J223" i="14" s="1"/>
  <c r="H224" i="14"/>
  <c r="I224" i="14"/>
  <c r="J224" i="14" s="1"/>
  <c r="H225" i="14"/>
  <c r="I225" i="14"/>
  <c r="J225" i="14"/>
  <c r="H226" i="14"/>
  <c r="I226" i="14"/>
  <c r="J226" i="14" s="1"/>
  <c r="H227" i="14"/>
  <c r="I227" i="14"/>
  <c r="J227" i="14" s="1"/>
  <c r="H228" i="14"/>
  <c r="I228" i="14"/>
  <c r="J228" i="14" s="1"/>
  <c r="H229" i="14"/>
  <c r="I229" i="14"/>
  <c r="J229" i="14"/>
  <c r="H230" i="14"/>
  <c r="I230" i="14"/>
  <c r="J230" i="14" s="1"/>
  <c r="H231" i="14"/>
  <c r="I231" i="14"/>
  <c r="J231" i="14" s="1"/>
  <c r="H232" i="14"/>
  <c r="I232" i="14"/>
  <c r="J232" i="14" s="1"/>
  <c r="H233" i="14"/>
  <c r="I233" i="14"/>
  <c r="J233" i="14"/>
  <c r="H234" i="14"/>
  <c r="I234" i="14"/>
  <c r="J234" i="14" s="1"/>
  <c r="H235" i="14"/>
  <c r="I235" i="14"/>
  <c r="J235" i="14" s="1"/>
  <c r="H236" i="14"/>
  <c r="I236" i="14"/>
  <c r="J236" i="14" s="1"/>
  <c r="H237" i="14"/>
  <c r="I237" i="14"/>
  <c r="J237" i="14"/>
  <c r="H238" i="14"/>
  <c r="I238" i="14"/>
  <c r="J238" i="14" s="1"/>
  <c r="H239" i="14"/>
  <c r="I239" i="14"/>
  <c r="J239" i="14" s="1"/>
  <c r="H240" i="14"/>
  <c r="I240" i="14"/>
  <c r="J240" i="14" s="1"/>
  <c r="H241" i="14"/>
  <c r="I241" i="14"/>
  <c r="J241" i="14"/>
  <c r="H242" i="14"/>
  <c r="I242" i="14"/>
  <c r="J242" i="14" s="1"/>
  <c r="H243" i="14"/>
  <c r="I243" i="14"/>
  <c r="J243" i="14" s="1"/>
  <c r="H244" i="14"/>
  <c r="I244" i="14"/>
  <c r="J244" i="14" s="1"/>
  <c r="H245" i="14"/>
  <c r="I245" i="14"/>
  <c r="J245" i="14"/>
  <c r="H246" i="14"/>
  <c r="I246" i="14"/>
  <c r="J246" i="14" s="1"/>
  <c r="H247" i="14"/>
  <c r="I247" i="14"/>
  <c r="J247" i="14" s="1"/>
  <c r="H248" i="14"/>
  <c r="I248" i="14"/>
  <c r="J248" i="14" s="1"/>
  <c r="H249" i="14"/>
  <c r="I249" i="14"/>
  <c r="J249" i="14"/>
  <c r="H250" i="14"/>
  <c r="I250" i="14"/>
  <c r="J250" i="14" s="1"/>
  <c r="H251" i="14"/>
  <c r="I251" i="14"/>
  <c r="J251" i="14" s="1"/>
  <c r="H252" i="14"/>
  <c r="I252" i="14"/>
  <c r="J252" i="14" s="1"/>
  <c r="H253" i="14"/>
  <c r="I253" i="14"/>
  <c r="J253" i="14"/>
  <c r="H254" i="14"/>
  <c r="I254" i="14"/>
  <c r="J254" i="14" s="1"/>
  <c r="H255" i="14"/>
  <c r="I255" i="14"/>
  <c r="J255" i="14" s="1"/>
  <c r="H256" i="14"/>
  <c r="I256" i="14"/>
  <c r="J256" i="14" s="1"/>
  <c r="H257" i="14"/>
  <c r="I257" i="14"/>
  <c r="J257" i="14"/>
  <c r="H258" i="14"/>
  <c r="I258" i="14"/>
  <c r="J258" i="14" s="1"/>
  <c r="H259" i="14"/>
  <c r="I259" i="14"/>
  <c r="J259" i="14" s="1"/>
  <c r="H260" i="14"/>
  <c r="I260" i="14"/>
  <c r="J260" i="14" s="1"/>
  <c r="H261" i="14"/>
  <c r="I261" i="14"/>
  <c r="J261" i="14"/>
  <c r="H262" i="14"/>
  <c r="I262" i="14"/>
  <c r="J262" i="14" s="1"/>
  <c r="H263" i="14"/>
  <c r="I263" i="14"/>
  <c r="J263" i="14" s="1"/>
  <c r="H264" i="14"/>
  <c r="I264" i="14"/>
  <c r="J264" i="14" s="1"/>
  <c r="H265" i="14"/>
  <c r="I265" i="14"/>
  <c r="J265" i="14"/>
  <c r="H266" i="14"/>
  <c r="I266" i="14"/>
  <c r="J266" i="14" s="1"/>
  <c r="H267" i="14"/>
  <c r="I267" i="14"/>
  <c r="J267" i="14" s="1"/>
  <c r="H268" i="14"/>
  <c r="I268" i="14"/>
  <c r="J268" i="14" s="1"/>
  <c r="H269" i="14"/>
  <c r="I269" i="14"/>
  <c r="J269" i="14"/>
  <c r="H270" i="14"/>
  <c r="I270" i="14"/>
  <c r="J270" i="14" s="1"/>
  <c r="H271" i="14"/>
  <c r="I271" i="14"/>
  <c r="J271" i="14" s="1"/>
  <c r="H272" i="14"/>
  <c r="I272" i="14"/>
  <c r="J272" i="14" s="1"/>
  <c r="H273" i="14"/>
  <c r="I273" i="14"/>
  <c r="J273" i="14"/>
  <c r="H274" i="14"/>
  <c r="I274" i="14"/>
  <c r="J274" i="14" s="1"/>
  <c r="H275" i="14"/>
  <c r="I275" i="14"/>
  <c r="J275" i="14" s="1"/>
  <c r="H276" i="14"/>
  <c r="I276" i="14"/>
  <c r="J276" i="14" s="1"/>
  <c r="H277" i="14"/>
  <c r="I277" i="14"/>
  <c r="J277" i="14"/>
  <c r="H278" i="14"/>
  <c r="I278" i="14"/>
  <c r="J278" i="14" s="1"/>
  <c r="H279" i="14"/>
  <c r="I279" i="14"/>
  <c r="J279" i="14" s="1"/>
  <c r="H280" i="14"/>
  <c r="I280" i="14"/>
  <c r="J280" i="14" s="1"/>
  <c r="H281" i="14"/>
  <c r="I281" i="14"/>
  <c r="J281" i="14"/>
  <c r="H282" i="14"/>
  <c r="I282" i="14"/>
  <c r="J282" i="14" s="1"/>
  <c r="H283" i="14"/>
  <c r="I283" i="14"/>
  <c r="J283" i="14" s="1"/>
  <c r="H284" i="14"/>
  <c r="I284" i="14"/>
  <c r="J284" i="14" s="1"/>
  <c r="H285" i="14"/>
  <c r="I285" i="14"/>
  <c r="J285" i="14"/>
  <c r="H286" i="14"/>
  <c r="I286" i="14"/>
  <c r="J286" i="14" s="1"/>
  <c r="H287" i="14"/>
  <c r="I287" i="14"/>
  <c r="J287" i="14" s="1"/>
  <c r="H288" i="14"/>
  <c r="I288" i="14"/>
  <c r="J288" i="14" s="1"/>
  <c r="H289" i="14"/>
  <c r="I289" i="14"/>
  <c r="J289" i="14"/>
  <c r="H290" i="14"/>
  <c r="I290" i="14"/>
  <c r="J290" i="14" s="1"/>
  <c r="H291" i="14"/>
  <c r="I291" i="14"/>
  <c r="J291" i="14" s="1"/>
  <c r="H292" i="14"/>
  <c r="I292" i="14"/>
  <c r="J292" i="14" s="1"/>
  <c r="H293" i="14"/>
  <c r="I293" i="14"/>
  <c r="J293" i="14"/>
  <c r="H294" i="14"/>
  <c r="I294" i="14"/>
  <c r="J294" i="14" s="1"/>
  <c r="H295" i="14"/>
  <c r="I295" i="14"/>
  <c r="J295" i="14" s="1"/>
  <c r="H296" i="14"/>
  <c r="I296" i="14"/>
  <c r="J296" i="14" s="1"/>
  <c r="H297" i="14"/>
  <c r="I297" i="14"/>
  <c r="J297" i="14"/>
  <c r="H298" i="14"/>
  <c r="I298" i="14"/>
  <c r="J298" i="14" s="1"/>
  <c r="H299" i="14"/>
  <c r="I299" i="14"/>
  <c r="J299" i="14" s="1"/>
  <c r="H300" i="14"/>
  <c r="I300" i="14"/>
  <c r="J300" i="14" s="1"/>
  <c r="H301" i="14"/>
  <c r="I301" i="14"/>
  <c r="J301" i="14"/>
  <c r="H302" i="14"/>
  <c r="I302" i="14"/>
  <c r="J302" i="14" s="1"/>
  <c r="H303" i="14"/>
  <c r="I303" i="14"/>
  <c r="J303" i="14" s="1"/>
  <c r="H304" i="14"/>
  <c r="I304" i="14"/>
  <c r="J304" i="14" s="1"/>
  <c r="H305" i="14"/>
  <c r="I305" i="14"/>
  <c r="J305" i="14"/>
  <c r="H306" i="14"/>
  <c r="I306" i="14"/>
  <c r="J306" i="14" s="1"/>
  <c r="H307" i="14"/>
  <c r="I307" i="14"/>
  <c r="J307" i="14" s="1"/>
  <c r="H308" i="14"/>
  <c r="I308" i="14"/>
  <c r="J308" i="14" s="1"/>
  <c r="H309" i="14"/>
  <c r="I309" i="14"/>
  <c r="J309" i="14"/>
  <c r="H310" i="14"/>
  <c r="I310" i="14"/>
  <c r="J310" i="14" s="1"/>
  <c r="H311" i="14"/>
  <c r="I311" i="14"/>
  <c r="J311" i="14" s="1"/>
  <c r="H312" i="14"/>
  <c r="I312" i="14"/>
  <c r="J312" i="14"/>
  <c r="H313" i="14"/>
  <c r="I313" i="14"/>
  <c r="J313" i="14"/>
  <c r="H314" i="14"/>
  <c r="I314" i="14"/>
  <c r="J314" i="14" s="1"/>
  <c r="H315" i="14"/>
  <c r="I315" i="14"/>
  <c r="J315" i="14" s="1"/>
  <c r="H316" i="14"/>
  <c r="I316" i="14"/>
  <c r="J316" i="14" s="1"/>
  <c r="H317" i="14"/>
  <c r="I317" i="14"/>
  <c r="J317" i="14"/>
  <c r="H318" i="14"/>
  <c r="I318" i="14"/>
  <c r="J318" i="14" s="1"/>
  <c r="H319" i="14"/>
  <c r="I319" i="14"/>
  <c r="J319" i="14" s="1"/>
  <c r="H320" i="14"/>
  <c r="I320" i="14"/>
  <c r="J320" i="14" s="1"/>
  <c r="H321" i="14"/>
  <c r="I321" i="14"/>
  <c r="J321" i="14"/>
  <c r="H322" i="14"/>
  <c r="I322" i="14"/>
  <c r="J322" i="14" s="1"/>
  <c r="H323" i="14"/>
  <c r="I323" i="14"/>
  <c r="J323" i="14" s="1"/>
  <c r="H324" i="14"/>
  <c r="I324" i="14"/>
  <c r="J324" i="14" s="1"/>
  <c r="H325" i="14"/>
  <c r="I325" i="14"/>
  <c r="J325" i="14"/>
  <c r="H326" i="14"/>
  <c r="I326" i="14"/>
  <c r="J326" i="14" s="1"/>
  <c r="H327" i="14"/>
  <c r="I327" i="14"/>
  <c r="J327" i="14" s="1"/>
  <c r="H328" i="14"/>
  <c r="I328" i="14"/>
  <c r="J328" i="14" s="1"/>
  <c r="H329" i="14"/>
  <c r="I329" i="14"/>
  <c r="J329" i="14"/>
  <c r="H330" i="14"/>
  <c r="I330" i="14"/>
  <c r="J330" i="14" s="1"/>
  <c r="H331" i="14"/>
  <c r="I331" i="14"/>
  <c r="J331" i="14"/>
  <c r="H332" i="14"/>
  <c r="I332" i="14"/>
  <c r="J332" i="14" s="1"/>
  <c r="H333" i="14"/>
  <c r="I333" i="14"/>
  <c r="J333" i="14"/>
  <c r="H334" i="14"/>
  <c r="I334" i="14"/>
  <c r="J334" i="14" s="1"/>
  <c r="H335" i="14"/>
  <c r="I335" i="14"/>
  <c r="J335" i="14" s="1"/>
  <c r="H336" i="14"/>
  <c r="I336" i="14"/>
  <c r="J336" i="14"/>
  <c r="H337" i="14"/>
  <c r="I337" i="14"/>
  <c r="J337" i="14"/>
  <c r="H338" i="14"/>
  <c r="I338" i="14"/>
  <c r="J338" i="14" s="1"/>
  <c r="H339" i="14"/>
  <c r="I339" i="14"/>
  <c r="J339" i="14" s="1"/>
  <c r="H340" i="14"/>
  <c r="I340" i="14"/>
  <c r="J340" i="14"/>
  <c r="H341" i="14"/>
  <c r="I341" i="14"/>
  <c r="J341" i="14" s="1"/>
  <c r="H342" i="14"/>
  <c r="I342" i="14"/>
  <c r="J342" i="14" s="1"/>
  <c r="H343" i="14"/>
  <c r="I343" i="14"/>
  <c r="J343" i="14"/>
  <c r="H344" i="14"/>
  <c r="I344" i="14"/>
  <c r="J344" i="14" s="1"/>
  <c r="H345" i="14"/>
  <c r="I345" i="14"/>
  <c r="J345" i="14"/>
  <c r="H346" i="14"/>
  <c r="I346" i="14"/>
  <c r="J346" i="14" s="1"/>
  <c r="H347" i="14"/>
  <c r="I347" i="14"/>
  <c r="J347" i="14"/>
  <c r="H348" i="14"/>
  <c r="I348" i="14"/>
  <c r="J348" i="14" s="1"/>
  <c r="H349" i="14"/>
  <c r="I349" i="14"/>
  <c r="J349" i="14"/>
  <c r="H350" i="14"/>
  <c r="I350" i="14"/>
  <c r="J350" i="14" s="1"/>
  <c r="H351" i="14"/>
  <c r="I351" i="14"/>
  <c r="J351" i="14" s="1"/>
  <c r="H352" i="14"/>
  <c r="I352" i="14"/>
  <c r="J352" i="14"/>
  <c r="H353" i="14"/>
  <c r="I353" i="14"/>
  <c r="J353" i="14"/>
  <c r="H354" i="14"/>
  <c r="I354" i="14"/>
  <c r="J354" i="14" s="1"/>
  <c r="H355" i="14"/>
  <c r="I355" i="14"/>
  <c r="J355" i="14" s="1"/>
  <c r="H356" i="14"/>
  <c r="I356" i="14"/>
  <c r="J356" i="14"/>
  <c r="H357" i="14"/>
  <c r="I357" i="14"/>
  <c r="J357" i="14" s="1"/>
  <c r="H358" i="14"/>
  <c r="I358" i="14"/>
  <c r="J358" i="14" s="1"/>
  <c r="H359" i="14"/>
  <c r="I359" i="14"/>
  <c r="J359" i="14"/>
  <c r="H360" i="14"/>
  <c r="I360" i="14"/>
  <c r="J360" i="14" s="1"/>
  <c r="H361" i="14"/>
  <c r="I361" i="14"/>
  <c r="J361" i="14"/>
  <c r="H362" i="14"/>
  <c r="I362" i="14"/>
  <c r="J362" i="14" s="1"/>
  <c r="H363" i="14"/>
  <c r="I363" i="14"/>
  <c r="J363" i="14"/>
  <c r="H364" i="14"/>
  <c r="I364" i="14"/>
  <c r="J364" i="14" s="1"/>
  <c r="H365" i="14"/>
  <c r="I365" i="14"/>
  <c r="J365" i="14"/>
  <c r="H366" i="14"/>
  <c r="I366" i="14"/>
  <c r="J366" i="14" s="1"/>
  <c r="H367" i="14"/>
  <c r="I367" i="14"/>
  <c r="J367" i="14" s="1"/>
  <c r="H368" i="14"/>
  <c r="I368" i="14"/>
  <c r="J368" i="14"/>
  <c r="H369" i="14"/>
  <c r="I369" i="14"/>
  <c r="J369" i="14"/>
  <c r="H370" i="14"/>
  <c r="I370" i="14"/>
  <c r="J370" i="14" s="1"/>
  <c r="H371" i="14"/>
  <c r="I371" i="14"/>
  <c r="J371" i="14" s="1"/>
  <c r="H372" i="14"/>
  <c r="I372" i="14"/>
  <c r="J372" i="14"/>
  <c r="H373" i="14"/>
  <c r="I373" i="14"/>
  <c r="J373" i="14" s="1"/>
  <c r="H374" i="14"/>
  <c r="I374" i="14"/>
  <c r="J374" i="14" s="1"/>
  <c r="H375" i="14"/>
  <c r="I375" i="14"/>
  <c r="J375" i="14"/>
  <c r="H376" i="14"/>
  <c r="I376" i="14"/>
  <c r="J376" i="14" s="1"/>
  <c r="H377" i="14"/>
  <c r="I377" i="14"/>
  <c r="J377" i="14"/>
  <c r="H378" i="14"/>
  <c r="I378" i="14"/>
  <c r="J378" i="14" s="1"/>
  <c r="H379" i="14"/>
  <c r="I379" i="14"/>
  <c r="J379" i="14"/>
  <c r="H380" i="14"/>
  <c r="I380" i="14"/>
  <c r="J380" i="14" s="1"/>
  <c r="H381" i="14"/>
  <c r="I381" i="14"/>
  <c r="J381" i="14"/>
  <c r="H382" i="14"/>
  <c r="I382" i="14"/>
  <c r="J382" i="14" s="1"/>
  <c r="H383" i="14"/>
  <c r="I383" i="14"/>
  <c r="J383" i="14" s="1"/>
  <c r="H384" i="14"/>
  <c r="I384" i="14"/>
  <c r="J384" i="14"/>
  <c r="H385" i="14"/>
  <c r="I385" i="14"/>
  <c r="J385" i="14"/>
  <c r="H386" i="14"/>
  <c r="I386" i="14"/>
  <c r="J386" i="14" s="1"/>
  <c r="H387" i="14"/>
  <c r="I387" i="14"/>
  <c r="J387" i="14" s="1"/>
  <c r="H388" i="14"/>
  <c r="I388" i="14"/>
  <c r="J388" i="14"/>
  <c r="H389" i="14"/>
  <c r="I389" i="14"/>
  <c r="J389" i="14" s="1"/>
  <c r="H390" i="14"/>
  <c r="I390" i="14"/>
  <c r="J390" i="14" s="1"/>
  <c r="H391" i="14"/>
  <c r="I391" i="14"/>
  <c r="J391" i="14"/>
  <c r="H392" i="14"/>
  <c r="I392" i="14"/>
  <c r="J392" i="14" s="1"/>
  <c r="H393" i="14"/>
  <c r="I393" i="14"/>
  <c r="J393" i="14"/>
  <c r="H394" i="14"/>
  <c r="I394" i="14"/>
  <c r="J394" i="14" s="1"/>
  <c r="H395" i="14"/>
  <c r="I395" i="14"/>
  <c r="J395" i="14" s="1"/>
  <c r="H396" i="14"/>
  <c r="I396" i="14"/>
  <c r="J396" i="14" s="1"/>
  <c r="H397" i="14"/>
  <c r="I397" i="14"/>
  <c r="J397" i="14"/>
  <c r="H398" i="14"/>
  <c r="I398" i="14"/>
  <c r="J398" i="14" s="1"/>
  <c r="H399" i="14"/>
  <c r="I399" i="14"/>
  <c r="J399" i="14" s="1"/>
  <c r="H400" i="14"/>
  <c r="I400" i="14"/>
  <c r="J400" i="14" s="1"/>
  <c r="H401" i="14"/>
  <c r="I401" i="14"/>
  <c r="J401" i="14"/>
  <c r="H402" i="14"/>
  <c r="I402" i="14"/>
  <c r="J402" i="14" s="1"/>
  <c r="H403" i="14"/>
  <c r="I403" i="14"/>
  <c r="J403" i="14" s="1"/>
  <c r="H404" i="14"/>
  <c r="I404" i="14"/>
  <c r="J404" i="14"/>
  <c r="H405" i="14"/>
  <c r="I405" i="14"/>
  <c r="J405" i="14" s="1"/>
  <c r="H406" i="14"/>
  <c r="I406" i="14"/>
  <c r="J406" i="14" s="1"/>
  <c r="H407" i="14"/>
  <c r="I407" i="14"/>
  <c r="J407" i="14"/>
  <c r="H408" i="14"/>
  <c r="I408" i="14"/>
  <c r="J408" i="14" s="1"/>
  <c r="H409" i="14"/>
  <c r="I409" i="14"/>
  <c r="J409" i="14"/>
  <c r="H410" i="14"/>
  <c r="I410" i="14"/>
  <c r="J410" i="14" s="1"/>
  <c r="H411" i="14"/>
  <c r="I411" i="14"/>
  <c r="J411" i="14" s="1"/>
  <c r="H412" i="14"/>
  <c r="I412" i="14"/>
  <c r="J412" i="14" s="1"/>
  <c r="H413" i="14"/>
  <c r="I413" i="14"/>
  <c r="J413" i="14"/>
  <c r="H414" i="14"/>
  <c r="I414" i="14"/>
  <c r="J414" i="14" s="1"/>
  <c r="H415" i="14"/>
  <c r="I415" i="14"/>
  <c r="J415" i="14" s="1"/>
  <c r="H416" i="14"/>
  <c r="I416" i="14"/>
  <c r="J416" i="14" s="1"/>
  <c r="H417" i="14"/>
  <c r="I417" i="14"/>
  <c r="J417" i="14"/>
  <c r="H418" i="14"/>
  <c r="I418" i="14"/>
  <c r="J418" i="14" s="1"/>
  <c r="H419" i="14"/>
  <c r="I419" i="14"/>
  <c r="J419" i="14" s="1"/>
  <c r="H420" i="14"/>
  <c r="I420" i="14"/>
  <c r="J420" i="14"/>
  <c r="H421" i="14"/>
  <c r="I421" i="14"/>
  <c r="J421" i="14" s="1"/>
  <c r="H422" i="14"/>
  <c r="I422" i="14"/>
  <c r="J422" i="14" s="1"/>
  <c r="H423" i="14"/>
  <c r="I423" i="14"/>
  <c r="J423" i="14"/>
  <c r="H424" i="14"/>
  <c r="I424" i="14"/>
  <c r="J424" i="14" s="1"/>
  <c r="H425" i="14"/>
  <c r="I425" i="14"/>
  <c r="J425" i="14"/>
  <c r="H426" i="14"/>
  <c r="I426" i="14"/>
  <c r="J426" i="14" s="1"/>
  <c r="H427" i="14"/>
  <c r="I427" i="14"/>
  <c r="J427" i="14" s="1"/>
  <c r="H428" i="14"/>
  <c r="I428" i="14"/>
  <c r="J428" i="14" s="1"/>
  <c r="H429" i="14"/>
  <c r="I429" i="14"/>
  <c r="J429" i="14"/>
  <c r="H430" i="14"/>
  <c r="I430" i="14"/>
  <c r="J430" i="14" s="1"/>
  <c r="H431" i="14"/>
  <c r="I431" i="14"/>
  <c r="J431" i="14" s="1"/>
  <c r="H432" i="14"/>
  <c r="I432" i="14"/>
  <c r="J432" i="14" s="1"/>
  <c r="H433" i="14"/>
  <c r="I433" i="14"/>
  <c r="J433" i="14"/>
  <c r="H434" i="14"/>
  <c r="I434" i="14"/>
  <c r="J434" i="14" s="1"/>
  <c r="H435" i="14"/>
  <c r="I435" i="14"/>
  <c r="J435" i="14" s="1"/>
  <c r="H436" i="14"/>
  <c r="I436" i="14"/>
  <c r="J436" i="14"/>
  <c r="H437" i="14"/>
  <c r="I437" i="14"/>
  <c r="J437" i="14" s="1"/>
  <c r="H438" i="14"/>
  <c r="I438" i="14"/>
  <c r="J438" i="14" s="1"/>
  <c r="H439" i="14"/>
  <c r="I439" i="14"/>
  <c r="J439" i="14"/>
  <c r="H440" i="14"/>
  <c r="I440" i="14"/>
  <c r="J440" i="14" s="1"/>
  <c r="H441" i="14"/>
  <c r="I441" i="14"/>
  <c r="J441" i="14"/>
  <c r="H442" i="14"/>
  <c r="I442" i="14"/>
  <c r="J442" i="14" s="1"/>
  <c r="H443" i="14"/>
  <c r="I443" i="14"/>
  <c r="J443" i="14" s="1"/>
  <c r="H444" i="14"/>
  <c r="I444" i="14"/>
  <c r="J444" i="14" s="1"/>
  <c r="H445" i="14"/>
  <c r="I445" i="14"/>
  <c r="J445" i="14"/>
  <c r="H446" i="14"/>
  <c r="I446" i="14"/>
  <c r="J446" i="14" s="1"/>
  <c r="H447" i="14"/>
  <c r="I447" i="14"/>
  <c r="J447" i="14" s="1"/>
  <c r="H448" i="14"/>
  <c r="I448" i="14"/>
  <c r="J448" i="14" s="1"/>
  <c r="H449" i="14"/>
  <c r="I449" i="14"/>
  <c r="J449" i="14"/>
  <c r="H450" i="14"/>
  <c r="I450" i="14"/>
  <c r="J450" i="14" s="1"/>
  <c r="H451" i="14"/>
  <c r="I451" i="14"/>
  <c r="J451" i="14" s="1"/>
  <c r="H452" i="14"/>
  <c r="I452" i="14"/>
  <c r="J452" i="14"/>
  <c r="H453" i="14"/>
  <c r="I453" i="14"/>
  <c r="J453" i="14" s="1"/>
  <c r="H454" i="14"/>
  <c r="I454" i="14"/>
  <c r="J454" i="14" s="1"/>
  <c r="H455" i="14"/>
  <c r="I455" i="14"/>
  <c r="J455" i="14"/>
  <c r="H456" i="14"/>
  <c r="I456" i="14"/>
  <c r="J456" i="14" s="1"/>
  <c r="H457" i="14"/>
  <c r="I457" i="14"/>
  <c r="J457" i="14"/>
  <c r="H458" i="14"/>
  <c r="I458" i="14"/>
  <c r="J458" i="14" s="1"/>
  <c r="H459" i="14"/>
  <c r="I459" i="14"/>
  <c r="J459" i="14" s="1"/>
  <c r="H460" i="14"/>
  <c r="I460" i="14"/>
  <c r="J460" i="14" s="1"/>
  <c r="H461" i="14"/>
  <c r="I461" i="14"/>
  <c r="J461" i="14"/>
  <c r="H462" i="14"/>
  <c r="I462" i="14"/>
  <c r="J462" i="14" s="1"/>
  <c r="H463" i="14"/>
  <c r="I463" i="14"/>
  <c r="J463" i="14" s="1"/>
  <c r="H464" i="14"/>
  <c r="I464" i="14"/>
  <c r="J464" i="14" s="1"/>
  <c r="H465" i="14"/>
  <c r="I465" i="14"/>
  <c r="J465" i="14"/>
  <c r="H466" i="14"/>
  <c r="I466" i="14"/>
  <c r="J466" i="14" s="1"/>
  <c r="H467" i="14"/>
  <c r="I467" i="14"/>
  <c r="J467" i="14" s="1"/>
  <c r="H468" i="14"/>
  <c r="I468" i="14"/>
  <c r="J468" i="14"/>
  <c r="H469" i="14"/>
  <c r="I469" i="14"/>
  <c r="J469" i="14" s="1"/>
  <c r="H470" i="14"/>
  <c r="I470" i="14"/>
  <c r="J470" i="14" s="1"/>
  <c r="H471" i="14"/>
  <c r="I471" i="14"/>
  <c r="J471" i="14"/>
  <c r="H472" i="14"/>
  <c r="I472" i="14"/>
  <c r="J472" i="14" s="1"/>
  <c r="H473" i="14"/>
  <c r="I473" i="14"/>
  <c r="J473" i="14"/>
  <c r="H474" i="14"/>
  <c r="I474" i="14"/>
  <c r="J474" i="14" s="1"/>
  <c r="H475" i="14"/>
  <c r="I475" i="14"/>
  <c r="J475" i="14" s="1"/>
  <c r="H476" i="14"/>
  <c r="I476" i="14"/>
  <c r="J476" i="14" s="1"/>
  <c r="H477" i="14"/>
  <c r="I477" i="14"/>
  <c r="J477" i="14"/>
  <c r="H478" i="14"/>
  <c r="I478" i="14"/>
  <c r="J478" i="14" s="1"/>
  <c r="H479" i="14"/>
  <c r="I479" i="14"/>
  <c r="J479" i="14" s="1"/>
  <c r="H480" i="14"/>
  <c r="I480" i="14"/>
  <c r="J480" i="14" s="1"/>
  <c r="H481" i="14"/>
  <c r="I481" i="14"/>
  <c r="J481" i="14"/>
  <c r="H482" i="14"/>
  <c r="I482" i="14"/>
  <c r="J482" i="14" s="1"/>
  <c r="H483" i="14"/>
  <c r="I483" i="14"/>
  <c r="J483" i="14" s="1"/>
  <c r="H484" i="14"/>
  <c r="I484" i="14"/>
  <c r="J484" i="14"/>
  <c r="H485" i="14"/>
  <c r="I485" i="14"/>
  <c r="J485" i="14" s="1"/>
  <c r="H486" i="14"/>
  <c r="I486" i="14"/>
  <c r="J486" i="14" s="1"/>
  <c r="H487" i="14"/>
  <c r="I487" i="14"/>
  <c r="J487" i="14"/>
  <c r="H488" i="14"/>
  <c r="I488" i="14"/>
  <c r="J488" i="14" s="1"/>
  <c r="H489" i="14"/>
  <c r="I489" i="14"/>
  <c r="J489" i="14"/>
  <c r="H490" i="14"/>
  <c r="I490" i="14"/>
  <c r="J490" i="14" s="1"/>
  <c r="H491" i="14"/>
  <c r="I491" i="14"/>
  <c r="J491" i="14" s="1"/>
  <c r="H492" i="14"/>
  <c r="I492" i="14"/>
  <c r="J492" i="14" s="1"/>
  <c r="H493" i="14"/>
  <c r="I493" i="14"/>
  <c r="J493" i="14"/>
  <c r="H494" i="14"/>
  <c r="I494" i="14"/>
  <c r="J494" i="14" s="1"/>
  <c r="H495" i="14"/>
  <c r="I495" i="14"/>
  <c r="J495" i="14" s="1"/>
  <c r="H496" i="14"/>
  <c r="I496" i="14"/>
  <c r="J496" i="14" s="1"/>
  <c r="H497" i="14"/>
  <c r="I497" i="14"/>
  <c r="J497" i="14"/>
  <c r="H498" i="14"/>
  <c r="I498" i="14"/>
  <c r="J498" i="14" s="1"/>
  <c r="H499" i="14"/>
  <c r="I499" i="14"/>
  <c r="J499" i="14" s="1"/>
  <c r="H500" i="14"/>
  <c r="I500" i="14"/>
  <c r="J500" i="14"/>
  <c r="H501" i="14"/>
  <c r="I501" i="14"/>
  <c r="J501" i="14" s="1"/>
  <c r="H502" i="14"/>
  <c r="I502" i="14"/>
  <c r="J502" i="14" s="1"/>
  <c r="H503" i="14"/>
  <c r="I503" i="14"/>
  <c r="J503" i="14"/>
  <c r="H504" i="14"/>
  <c r="I504" i="14"/>
  <c r="J504" i="14" s="1"/>
  <c r="H505" i="14"/>
  <c r="I505" i="14"/>
  <c r="J505" i="14"/>
  <c r="H506" i="14"/>
  <c r="I506" i="14"/>
  <c r="J506" i="14" s="1"/>
  <c r="H507" i="14"/>
  <c r="I507" i="14"/>
  <c r="J507" i="14" s="1"/>
  <c r="H508" i="14"/>
  <c r="I508" i="14"/>
  <c r="J508" i="14" s="1"/>
  <c r="H509" i="14"/>
  <c r="I509" i="14"/>
  <c r="J509" i="14"/>
  <c r="H510" i="14"/>
  <c r="I510" i="14"/>
  <c r="J510" i="14" s="1"/>
  <c r="H511" i="14"/>
  <c r="I511" i="14"/>
  <c r="J511" i="14" s="1"/>
  <c r="H512" i="14"/>
  <c r="I512" i="14"/>
  <c r="J512" i="14" s="1"/>
  <c r="H513" i="14"/>
  <c r="I513" i="14"/>
  <c r="J513" i="14"/>
  <c r="H514" i="14"/>
  <c r="I514" i="14"/>
  <c r="J514" i="14" s="1"/>
  <c r="H515" i="14"/>
  <c r="I515" i="14"/>
  <c r="J515" i="14" s="1"/>
  <c r="H516" i="14"/>
  <c r="I516" i="14"/>
  <c r="J516" i="14"/>
  <c r="H517" i="14"/>
  <c r="I517" i="14"/>
  <c r="J517" i="14" s="1"/>
  <c r="H518" i="14"/>
  <c r="I518" i="14"/>
  <c r="J518" i="14" s="1"/>
  <c r="H519" i="14"/>
  <c r="I519" i="14"/>
  <c r="J519" i="14"/>
  <c r="H520" i="14"/>
  <c r="I520" i="14"/>
  <c r="J520" i="14" s="1"/>
  <c r="H521" i="14"/>
  <c r="I521" i="14"/>
  <c r="J521" i="14"/>
  <c r="H522" i="14"/>
  <c r="I522" i="14"/>
  <c r="J522" i="14" s="1"/>
  <c r="H523" i="14"/>
  <c r="I523" i="14"/>
  <c r="J523" i="14" s="1"/>
  <c r="H524" i="14"/>
  <c r="I524" i="14"/>
  <c r="J524" i="14" s="1"/>
  <c r="H525" i="14"/>
  <c r="I525" i="14"/>
  <c r="J525" i="14"/>
  <c r="H526" i="14"/>
  <c r="I526" i="14"/>
  <c r="J526" i="14" s="1"/>
  <c r="H527" i="14"/>
  <c r="I527" i="14"/>
  <c r="J527" i="14" s="1"/>
  <c r="H528" i="14"/>
  <c r="I528" i="14"/>
  <c r="J528" i="14" s="1"/>
  <c r="H529" i="14"/>
  <c r="I529" i="14"/>
  <c r="J529" i="14"/>
  <c r="H530" i="14"/>
  <c r="I530" i="14"/>
  <c r="J530" i="14" s="1"/>
  <c r="H531" i="14"/>
  <c r="I531" i="14"/>
  <c r="J531" i="14" s="1"/>
  <c r="H532" i="14"/>
  <c r="I532" i="14"/>
  <c r="J532" i="14"/>
  <c r="H533" i="14"/>
  <c r="I533" i="14"/>
  <c r="J533" i="14" s="1"/>
  <c r="H534" i="14"/>
  <c r="I534" i="14"/>
  <c r="J534" i="14" s="1"/>
  <c r="H535" i="14"/>
  <c r="I535" i="14"/>
  <c r="J535" i="14"/>
  <c r="H536" i="14"/>
  <c r="I536" i="14"/>
  <c r="J536" i="14" s="1"/>
  <c r="H537" i="14"/>
  <c r="I537" i="14"/>
  <c r="J537" i="14"/>
  <c r="H538" i="14"/>
  <c r="I538" i="14"/>
  <c r="J538" i="14" s="1"/>
  <c r="H539" i="14"/>
  <c r="I539" i="14"/>
  <c r="J539" i="14" s="1"/>
  <c r="H540" i="14"/>
  <c r="I540" i="14"/>
  <c r="J540" i="14" s="1"/>
  <c r="H541" i="14"/>
  <c r="I541" i="14"/>
  <c r="J541" i="14"/>
  <c r="H542" i="14"/>
  <c r="I542" i="14"/>
  <c r="J542" i="14" s="1"/>
  <c r="H543" i="14"/>
  <c r="I543" i="14"/>
  <c r="J543" i="14" s="1"/>
  <c r="H544" i="14"/>
  <c r="I544" i="14"/>
  <c r="J544" i="14" s="1"/>
  <c r="H545" i="14"/>
  <c r="I545" i="14"/>
  <c r="J545" i="14"/>
  <c r="H546" i="14"/>
  <c r="I546" i="14"/>
  <c r="J546" i="14" s="1"/>
  <c r="H547" i="14"/>
  <c r="I547" i="14"/>
  <c r="J547" i="14" s="1"/>
  <c r="H548" i="14"/>
  <c r="I548" i="14"/>
  <c r="J548" i="14"/>
  <c r="H549" i="14"/>
  <c r="I549" i="14"/>
  <c r="J549" i="14" s="1"/>
  <c r="H550" i="14"/>
  <c r="I550" i="14"/>
  <c r="J550" i="14" s="1"/>
  <c r="H551" i="14"/>
  <c r="I551" i="14"/>
  <c r="J551" i="14"/>
  <c r="H552" i="14"/>
  <c r="I552" i="14"/>
  <c r="J552" i="14" s="1"/>
  <c r="H553" i="14"/>
  <c r="I553" i="14"/>
  <c r="J553" i="14"/>
  <c r="H554" i="14"/>
  <c r="I554" i="14"/>
  <c r="J554" i="14" s="1"/>
  <c r="H555" i="14"/>
  <c r="I555" i="14"/>
  <c r="J555" i="14" s="1"/>
  <c r="H556" i="14"/>
  <c r="I556" i="14"/>
  <c r="J556" i="14" s="1"/>
  <c r="H557" i="14"/>
  <c r="I557" i="14"/>
  <c r="J557" i="14"/>
  <c r="H558" i="14"/>
  <c r="I558" i="14"/>
  <c r="J558" i="14" s="1"/>
  <c r="H559" i="14"/>
  <c r="I559" i="14"/>
  <c r="J559" i="14" s="1"/>
  <c r="H560" i="14"/>
  <c r="I560" i="14"/>
  <c r="J560" i="14" s="1"/>
  <c r="H561" i="14"/>
  <c r="I561" i="14"/>
  <c r="J561" i="14"/>
  <c r="H562" i="14"/>
  <c r="I562" i="14"/>
  <c r="J562" i="14" s="1"/>
  <c r="H563" i="14"/>
  <c r="I563" i="14"/>
  <c r="J563" i="14" s="1"/>
  <c r="H564" i="14"/>
  <c r="I564" i="14"/>
  <c r="J564" i="14"/>
  <c r="H565" i="14"/>
  <c r="I565" i="14"/>
  <c r="J565" i="14" s="1"/>
  <c r="H566" i="14"/>
  <c r="I566" i="14"/>
  <c r="J566" i="14" s="1"/>
  <c r="H567" i="14"/>
  <c r="I567" i="14"/>
  <c r="J567" i="14"/>
  <c r="H568" i="14"/>
  <c r="I568" i="14"/>
  <c r="J568" i="14" s="1"/>
  <c r="H569" i="14"/>
  <c r="I569" i="14"/>
  <c r="J569" i="14"/>
  <c r="H570" i="14"/>
  <c r="I570" i="14"/>
  <c r="J570" i="14" s="1"/>
  <c r="H571" i="14"/>
  <c r="I571" i="14"/>
  <c r="J571" i="14" s="1"/>
  <c r="H572" i="14"/>
  <c r="I572" i="14"/>
  <c r="J572" i="14" s="1"/>
  <c r="H573" i="14"/>
  <c r="I573" i="14"/>
  <c r="J573" i="14"/>
  <c r="H574" i="14"/>
  <c r="I574" i="14"/>
  <c r="J574" i="14" s="1"/>
  <c r="H575" i="14"/>
  <c r="I575" i="14"/>
  <c r="J575" i="14" s="1"/>
  <c r="H576" i="14"/>
  <c r="I576" i="14"/>
  <c r="J576" i="14" s="1"/>
  <c r="H577" i="14"/>
  <c r="I577" i="14"/>
  <c r="J577" i="14"/>
  <c r="H578" i="14"/>
  <c r="I578" i="14"/>
  <c r="J578" i="14" s="1"/>
  <c r="H579" i="14"/>
  <c r="I579" i="14"/>
  <c r="J579" i="14" s="1"/>
  <c r="H580" i="14"/>
  <c r="I580" i="14"/>
  <c r="J580" i="14"/>
  <c r="H581" i="14"/>
  <c r="I581" i="14"/>
  <c r="J581" i="14" s="1"/>
  <c r="H582" i="14"/>
  <c r="I582" i="14"/>
  <c r="J582" i="14" s="1"/>
  <c r="H583" i="14"/>
  <c r="I583" i="14"/>
  <c r="J583" i="14"/>
  <c r="H584" i="14"/>
  <c r="I584" i="14"/>
  <c r="J584" i="14" s="1"/>
  <c r="H585" i="14"/>
  <c r="I585" i="14"/>
  <c r="J585" i="14"/>
  <c r="H586" i="14"/>
  <c r="I586" i="14"/>
  <c r="J586" i="14" s="1"/>
  <c r="H587" i="14"/>
  <c r="I587" i="14"/>
  <c r="J587" i="14" s="1"/>
  <c r="H588" i="14"/>
  <c r="I588" i="14"/>
  <c r="J588" i="14" s="1"/>
  <c r="H589" i="14"/>
  <c r="I589" i="14"/>
  <c r="J589" i="14"/>
  <c r="H590" i="14"/>
  <c r="I590" i="14"/>
  <c r="J590" i="14" s="1"/>
  <c r="H591" i="14"/>
  <c r="I591" i="14"/>
  <c r="J591" i="14" s="1"/>
  <c r="H592" i="14"/>
  <c r="I592" i="14"/>
  <c r="J592" i="14" s="1"/>
  <c r="H593" i="14"/>
  <c r="I593" i="14"/>
  <c r="J593" i="14"/>
  <c r="H594" i="14"/>
  <c r="I594" i="14"/>
  <c r="J594" i="14" s="1"/>
  <c r="H595" i="14"/>
  <c r="I595" i="14"/>
  <c r="J595" i="14" s="1"/>
  <c r="H596" i="14"/>
  <c r="I596" i="14"/>
  <c r="J596" i="14"/>
  <c r="H597" i="14"/>
  <c r="I597" i="14"/>
  <c r="J597" i="14" s="1"/>
  <c r="H598" i="14"/>
  <c r="I598" i="14"/>
  <c r="J598" i="14" s="1"/>
  <c r="H599" i="14"/>
  <c r="I599" i="14"/>
  <c r="J599" i="14"/>
  <c r="H600" i="14"/>
  <c r="I600" i="14"/>
  <c r="J600" i="14" s="1"/>
  <c r="H601" i="14"/>
  <c r="I601" i="14"/>
  <c r="J601" i="14"/>
  <c r="H602" i="14"/>
  <c r="I602" i="14"/>
  <c r="J602" i="14" s="1"/>
  <c r="H603" i="14"/>
  <c r="I603" i="14"/>
  <c r="J603" i="14" s="1"/>
  <c r="H604" i="14"/>
  <c r="I604" i="14"/>
  <c r="J604" i="14" s="1"/>
  <c r="H605" i="14"/>
  <c r="I605" i="14"/>
  <c r="J605" i="14"/>
  <c r="H606" i="14"/>
  <c r="I606" i="14"/>
  <c r="J606" i="14" s="1"/>
  <c r="H607" i="14"/>
  <c r="I607" i="14"/>
  <c r="J607" i="14" s="1"/>
  <c r="H608" i="14"/>
  <c r="I608" i="14"/>
  <c r="J608" i="14" s="1"/>
  <c r="H609" i="14"/>
  <c r="I609" i="14"/>
  <c r="J609" i="14"/>
  <c r="H610" i="14"/>
  <c r="I610" i="14"/>
  <c r="J610" i="14" s="1"/>
  <c r="H611" i="14"/>
  <c r="I611" i="14"/>
  <c r="J611" i="14" s="1"/>
  <c r="H612" i="14"/>
  <c r="I612" i="14"/>
  <c r="J612" i="14"/>
  <c r="H613" i="14"/>
  <c r="I613" i="14"/>
  <c r="J613" i="14" s="1"/>
  <c r="H614" i="14"/>
  <c r="I614" i="14"/>
  <c r="J614" i="14" s="1"/>
  <c r="H615" i="14"/>
  <c r="I615" i="14"/>
  <c r="J615" i="14"/>
  <c r="H616" i="14"/>
  <c r="I616" i="14"/>
  <c r="J616" i="14" s="1"/>
  <c r="H617" i="14"/>
  <c r="I617" i="14"/>
  <c r="J617" i="14"/>
  <c r="H618" i="14"/>
  <c r="I618" i="14"/>
  <c r="J618" i="14" s="1"/>
  <c r="H619" i="14"/>
  <c r="I619" i="14"/>
  <c r="J619" i="14" s="1"/>
  <c r="H620" i="14"/>
  <c r="I620" i="14"/>
  <c r="J620" i="14" s="1"/>
  <c r="H621" i="14"/>
  <c r="I621" i="14"/>
  <c r="J621" i="14"/>
  <c r="H622" i="14"/>
  <c r="I622" i="14"/>
  <c r="J622" i="14" s="1"/>
  <c r="H623" i="14"/>
  <c r="I623" i="14"/>
  <c r="J623" i="14" s="1"/>
  <c r="H624" i="14"/>
  <c r="I624" i="14"/>
  <c r="J624" i="14" s="1"/>
  <c r="H625" i="14"/>
  <c r="I625" i="14"/>
  <c r="J625" i="14"/>
  <c r="H626" i="14"/>
  <c r="I626" i="14"/>
  <c r="J626" i="14" s="1"/>
  <c r="H627" i="14"/>
  <c r="I627" i="14"/>
  <c r="J627" i="14" s="1"/>
  <c r="H628" i="14"/>
  <c r="I628" i="14"/>
  <c r="J628" i="14"/>
  <c r="H629" i="14"/>
  <c r="I629" i="14"/>
  <c r="J629" i="14" s="1"/>
  <c r="H630" i="14"/>
  <c r="I630" i="14"/>
  <c r="J630" i="14" s="1"/>
  <c r="H631" i="14"/>
  <c r="I631" i="14"/>
  <c r="J631" i="14"/>
  <c r="H632" i="14"/>
  <c r="I632" i="14"/>
  <c r="J632" i="14" s="1"/>
  <c r="H633" i="14"/>
  <c r="I633" i="14"/>
  <c r="J633" i="14"/>
  <c r="H634" i="14"/>
  <c r="I634" i="14"/>
  <c r="J634" i="14" s="1"/>
  <c r="H635" i="14"/>
  <c r="I635" i="14"/>
  <c r="J635" i="14" s="1"/>
  <c r="H636" i="14"/>
  <c r="I636" i="14"/>
  <c r="J636" i="14" s="1"/>
  <c r="H637" i="14"/>
  <c r="I637" i="14"/>
  <c r="J637" i="14"/>
  <c r="H638" i="14"/>
  <c r="I638" i="14"/>
  <c r="J638" i="14" s="1"/>
  <c r="H639" i="14"/>
  <c r="I639" i="14"/>
  <c r="J639" i="14" s="1"/>
  <c r="H640" i="14"/>
  <c r="I640" i="14"/>
  <c r="J640" i="14" s="1"/>
  <c r="H641" i="14"/>
  <c r="I641" i="14"/>
  <c r="J641" i="14"/>
  <c r="H642" i="14"/>
  <c r="I642" i="14"/>
  <c r="J642" i="14" s="1"/>
  <c r="H643" i="14"/>
  <c r="I643" i="14"/>
  <c r="J643" i="14" s="1"/>
  <c r="H644" i="14"/>
  <c r="I644" i="14"/>
  <c r="J644" i="14"/>
  <c r="H645" i="14"/>
  <c r="I645" i="14"/>
  <c r="J645" i="14" s="1"/>
  <c r="H646" i="14"/>
  <c r="I646" i="14"/>
  <c r="J646" i="14" s="1"/>
  <c r="H647" i="14"/>
  <c r="I647" i="14"/>
  <c r="J647" i="14"/>
  <c r="H648" i="14"/>
  <c r="I648" i="14"/>
  <c r="J648" i="14" s="1"/>
  <c r="H649" i="14"/>
  <c r="I649" i="14"/>
  <c r="J649" i="14"/>
  <c r="H650" i="14"/>
  <c r="I650" i="14"/>
  <c r="J650" i="14" s="1"/>
  <c r="H651" i="14"/>
  <c r="I651" i="14"/>
  <c r="J651" i="14" s="1"/>
  <c r="H652" i="14"/>
  <c r="I652" i="14"/>
  <c r="J652" i="14" s="1"/>
  <c r="H653" i="14"/>
  <c r="I653" i="14"/>
  <c r="J653" i="14"/>
  <c r="H654" i="14"/>
  <c r="I654" i="14"/>
  <c r="J654" i="14" s="1"/>
  <c r="H655" i="14"/>
  <c r="I655" i="14"/>
  <c r="J655" i="14" s="1"/>
  <c r="H656" i="14"/>
  <c r="I656" i="14"/>
  <c r="J656" i="14" s="1"/>
  <c r="H657" i="14"/>
  <c r="I657" i="14"/>
  <c r="J657" i="14"/>
  <c r="H658" i="14"/>
  <c r="I658" i="14"/>
  <c r="J658" i="14" s="1"/>
  <c r="H659" i="14"/>
  <c r="I659" i="14"/>
  <c r="J659" i="14" s="1"/>
  <c r="H660" i="14"/>
  <c r="I660" i="14"/>
  <c r="J660" i="14"/>
  <c r="H661" i="14"/>
  <c r="I661" i="14"/>
  <c r="J661" i="14" s="1"/>
  <c r="H662" i="14"/>
  <c r="I662" i="14"/>
  <c r="J662" i="14" s="1"/>
  <c r="H663" i="14"/>
  <c r="I663" i="14"/>
  <c r="J663" i="14"/>
  <c r="H664" i="14"/>
  <c r="I664" i="14"/>
  <c r="J664" i="14" s="1"/>
  <c r="H665" i="14"/>
  <c r="I665" i="14"/>
  <c r="J665" i="14" s="1"/>
  <c r="H666" i="14"/>
  <c r="I666" i="14"/>
  <c r="J666" i="14"/>
  <c r="H667" i="14"/>
  <c r="I667" i="14"/>
  <c r="J667" i="14" s="1"/>
  <c r="H668" i="14"/>
  <c r="I668" i="14"/>
  <c r="J668" i="14"/>
  <c r="H669" i="14"/>
  <c r="I669" i="14"/>
  <c r="J669" i="14" s="1"/>
  <c r="H670" i="14"/>
  <c r="I670" i="14"/>
  <c r="J670" i="14" s="1"/>
  <c r="H671" i="14"/>
  <c r="I671" i="14"/>
  <c r="J671" i="14"/>
  <c r="H672" i="14"/>
  <c r="I672" i="14"/>
  <c r="J672" i="14" s="1"/>
  <c r="H673" i="14"/>
  <c r="I673" i="14"/>
  <c r="J673" i="14" s="1"/>
  <c r="H674" i="14"/>
  <c r="I674" i="14"/>
  <c r="J674" i="14"/>
  <c r="H675" i="14"/>
  <c r="I675" i="14"/>
  <c r="J675" i="14" s="1"/>
  <c r="H676" i="14"/>
  <c r="I676" i="14"/>
  <c r="J676" i="14"/>
  <c r="H677" i="14"/>
  <c r="I677" i="14"/>
  <c r="J677" i="14" s="1"/>
  <c r="H678" i="14"/>
  <c r="I678" i="14"/>
  <c r="J678" i="14" s="1"/>
  <c r="H679" i="14"/>
  <c r="I679" i="14"/>
  <c r="J679" i="14"/>
  <c r="H680" i="14"/>
  <c r="I680" i="14"/>
  <c r="J680" i="14" s="1"/>
  <c r="H681" i="14"/>
  <c r="I681" i="14"/>
  <c r="J681" i="14" s="1"/>
  <c r="H682" i="14"/>
  <c r="I682" i="14"/>
  <c r="J682" i="14"/>
  <c r="H683" i="14"/>
  <c r="I683" i="14"/>
  <c r="J683" i="14" s="1"/>
  <c r="H684" i="14"/>
  <c r="I684" i="14"/>
  <c r="J684" i="14"/>
  <c r="H685" i="14"/>
  <c r="I685" i="14"/>
  <c r="J685" i="14" s="1"/>
  <c r="H686" i="14"/>
  <c r="I686" i="14"/>
  <c r="J686" i="14" s="1"/>
  <c r="H687" i="14"/>
  <c r="I687" i="14"/>
  <c r="J687" i="14"/>
  <c r="H688" i="14"/>
  <c r="I688" i="14"/>
  <c r="J688" i="14" s="1"/>
  <c r="H689" i="14"/>
  <c r="I689" i="14"/>
  <c r="J689" i="14" s="1"/>
  <c r="H690" i="14"/>
  <c r="I690" i="14"/>
  <c r="J690" i="14"/>
  <c r="H691" i="14"/>
  <c r="I691" i="14"/>
  <c r="J691" i="14" s="1"/>
  <c r="H692" i="14"/>
  <c r="I692" i="14"/>
  <c r="J692" i="14"/>
  <c r="H693" i="14"/>
  <c r="I693" i="14"/>
  <c r="J693" i="14" s="1"/>
  <c r="H694" i="14"/>
  <c r="I694" i="14"/>
  <c r="J694" i="14" s="1"/>
  <c r="H695" i="14"/>
  <c r="I695" i="14"/>
  <c r="J695" i="14"/>
  <c r="H696" i="14"/>
  <c r="I696" i="14"/>
  <c r="J696" i="14" s="1"/>
  <c r="H697" i="14"/>
  <c r="I697" i="14"/>
  <c r="J697" i="14" s="1"/>
  <c r="H698" i="14"/>
  <c r="I698" i="14"/>
  <c r="J698" i="14"/>
  <c r="H699" i="14"/>
  <c r="I699" i="14"/>
  <c r="J699" i="14" s="1"/>
  <c r="H700" i="14"/>
  <c r="I700" i="14"/>
  <c r="J700" i="14"/>
  <c r="H701" i="14"/>
  <c r="I701" i="14"/>
  <c r="J701" i="14" s="1"/>
  <c r="H702" i="14"/>
  <c r="I702" i="14"/>
  <c r="J702" i="14" s="1"/>
  <c r="H703" i="14"/>
  <c r="I703" i="14"/>
  <c r="J703" i="14"/>
  <c r="H704" i="14"/>
  <c r="I704" i="14"/>
  <c r="J704" i="14" s="1"/>
  <c r="H705" i="14"/>
  <c r="I705" i="14"/>
  <c r="J705" i="14" s="1"/>
  <c r="H706" i="14"/>
  <c r="I706" i="14"/>
  <c r="J706" i="14" s="1"/>
  <c r="H707" i="14"/>
  <c r="I707" i="14"/>
  <c r="J707" i="14"/>
  <c r="H708" i="14"/>
  <c r="I708" i="14"/>
  <c r="J708" i="14" s="1"/>
  <c r="H709" i="14"/>
  <c r="I709" i="14"/>
  <c r="J709" i="14" s="1"/>
  <c r="H710" i="14"/>
  <c r="I710" i="14"/>
  <c r="J710" i="14" s="1"/>
  <c r="H711" i="14"/>
  <c r="I711" i="14"/>
  <c r="J711" i="14"/>
  <c r="H712" i="14"/>
  <c r="I712" i="14"/>
  <c r="J712" i="14" s="1"/>
  <c r="H713" i="14"/>
  <c r="I713" i="14"/>
  <c r="J713" i="14" s="1"/>
  <c r="H714" i="14"/>
  <c r="I714" i="14"/>
  <c r="J714" i="14" s="1"/>
  <c r="H715" i="14"/>
  <c r="I715" i="14"/>
  <c r="J715" i="14"/>
  <c r="H716" i="14"/>
  <c r="I716" i="14"/>
  <c r="J716" i="14" s="1"/>
  <c r="H717" i="14"/>
  <c r="I717" i="14"/>
  <c r="J717" i="14" s="1"/>
  <c r="H718" i="14"/>
  <c r="I718" i="14"/>
  <c r="J718" i="14" s="1"/>
  <c r="H719" i="14"/>
  <c r="I719" i="14"/>
  <c r="J719" i="14"/>
  <c r="H720" i="14"/>
  <c r="I720" i="14"/>
  <c r="J720" i="14" s="1"/>
  <c r="H721" i="14"/>
  <c r="I721" i="14"/>
  <c r="J721" i="14" s="1"/>
  <c r="H722" i="14"/>
  <c r="I722" i="14"/>
  <c r="J722" i="14" s="1"/>
  <c r="H723" i="14"/>
  <c r="I723" i="14"/>
  <c r="J723" i="14"/>
  <c r="H724" i="14"/>
  <c r="I724" i="14"/>
  <c r="J724" i="14" s="1"/>
  <c r="H725" i="14"/>
  <c r="I725" i="14"/>
  <c r="J725" i="14" s="1"/>
  <c r="H726" i="14"/>
  <c r="I726" i="14"/>
  <c r="J726" i="14" s="1"/>
  <c r="H727" i="14"/>
  <c r="I727" i="14"/>
  <c r="J727" i="14"/>
  <c r="H728" i="14"/>
  <c r="I728" i="14"/>
  <c r="J728" i="14" s="1"/>
  <c r="H729" i="14"/>
  <c r="I729" i="14"/>
  <c r="J729" i="14" s="1"/>
  <c r="H730" i="14"/>
  <c r="I730" i="14"/>
  <c r="J730" i="14" s="1"/>
  <c r="H731" i="14"/>
  <c r="I731" i="14"/>
  <c r="J731" i="14"/>
  <c r="H732" i="14"/>
  <c r="I732" i="14"/>
  <c r="J732" i="14" s="1"/>
  <c r="H733" i="14"/>
  <c r="I733" i="14"/>
  <c r="J733" i="14" s="1"/>
  <c r="H734" i="14"/>
  <c r="I734" i="14"/>
  <c r="J734" i="14" s="1"/>
  <c r="H735" i="14"/>
  <c r="I735" i="14"/>
  <c r="J735" i="14"/>
  <c r="H736" i="14"/>
  <c r="I736" i="14"/>
  <c r="J736" i="14" s="1"/>
  <c r="H737" i="14"/>
  <c r="I737" i="14"/>
  <c r="J737" i="14" s="1"/>
  <c r="H738" i="14"/>
  <c r="I738" i="14"/>
  <c r="J738" i="14" s="1"/>
  <c r="H739" i="14"/>
  <c r="I739" i="14"/>
  <c r="J739" i="14"/>
  <c r="H740" i="14"/>
  <c r="I740" i="14"/>
  <c r="J740" i="14" s="1"/>
  <c r="H741" i="14"/>
  <c r="I741" i="14"/>
  <c r="J741" i="14" s="1"/>
  <c r="H742" i="14"/>
  <c r="I742" i="14"/>
  <c r="J742" i="14" s="1"/>
  <c r="H743" i="14"/>
  <c r="I743" i="14"/>
  <c r="J743" i="14"/>
  <c r="H744" i="14"/>
  <c r="I744" i="14"/>
  <c r="J744" i="14" s="1"/>
  <c r="H745" i="14"/>
  <c r="I745" i="14"/>
  <c r="J745" i="14" s="1"/>
  <c r="H746" i="14"/>
  <c r="I746" i="14"/>
  <c r="J746" i="14" s="1"/>
  <c r="H747" i="14"/>
  <c r="I747" i="14"/>
  <c r="J747" i="14"/>
  <c r="H748" i="14"/>
  <c r="I748" i="14"/>
  <c r="J748" i="14" s="1"/>
  <c r="H749" i="14"/>
  <c r="I749" i="14"/>
  <c r="J749" i="14" s="1"/>
  <c r="H750" i="14"/>
  <c r="I750" i="14"/>
  <c r="J750" i="14" s="1"/>
  <c r="H751" i="14"/>
  <c r="I751" i="14"/>
  <c r="J751" i="14"/>
  <c r="H752" i="14"/>
  <c r="I752" i="14"/>
  <c r="J752" i="14" s="1"/>
  <c r="H753" i="14"/>
  <c r="I753" i="14"/>
  <c r="J753" i="14" s="1"/>
  <c r="H754" i="14"/>
  <c r="I754" i="14"/>
  <c r="J754" i="14" s="1"/>
  <c r="H755" i="14"/>
  <c r="I755" i="14"/>
  <c r="J755" i="14"/>
  <c r="H756" i="14"/>
  <c r="I756" i="14"/>
  <c r="J756" i="14" s="1"/>
  <c r="H757" i="14"/>
  <c r="I757" i="14"/>
  <c r="J757" i="14" s="1"/>
  <c r="H758" i="14"/>
  <c r="I758" i="14"/>
  <c r="J758" i="14" s="1"/>
  <c r="H759" i="14"/>
  <c r="I759" i="14"/>
  <c r="J759" i="14"/>
  <c r="H760" i="14"/>
  <c r="I760" i="14"/>
  <c r="J760" i="14" s="1"/>
  <c r="H761" i="14"/>
  <c r="I761" i="14"/>
  <c r="J761" i="14" s="1"/>
  <c r="H762" i="14"/>
  <c r="I762" i="14"/>
  <c r="J762" i="14" s="1"/>
  <c r="H763" i="14"/>
  <c r="I763" i="14"/>
  <c r="J763" i="14"/>
  <c r="H764" i="14"/>
  <c r="I764" i="14"/>
  <c r="J764" i="14" s="1"/>
  <c r="H765" i="14"/>
  <c r="I765" i="14"/>
  <c r="J765" i="14" s="1"/>
  <c r="H766" i="14"/>
  <c r="I766" i="14"/>
  <c r="J766" i="14" s="1"/>
  <c r="H767" i="14"/>
  <c r="I767" i="14"/>
  <c r="J767" i="14"/>
  <c r="H768" i="14"/>
  <c r="I768" i="14"/>
  <c r="J768" i="14" s="1"/>
  <c r="H769" i="14"/>
  <c r="I769" i="14"/>
  <c r="J769" i="14" s="1"/>
  <c r="H770" i="14"/>
  <c r="I770" i="14"/>
  <c r="J770" i="14" s="1"/>
  <c r="H771" i="14"/>
  <c r="I771" i="14"/>
  <c r="J771" i="14" s="1"/>
  <c r="H772" i="14"/>
  <c r="I772" i="14"/>
  <c r="J772" i="14"/>
  <c r="H773" i="14"/>
  <c r="I773" i="14"/>
  <c r="J773" i="14" s="1"/>
  <c r="H774" i="14"/>
  <c r="I774" i="14"/>
  <c r="J774" i="14" s="1"/>
  <c r="H775" i="14"/>
  <c r="I775" i="14"/>
  <c r="J775" i="14" s="1"/>
  <c r="H776" i="14"/>
  <c r="I776" i="14"/>
  <c r="J776" i="14"/>
  <c r="H777" i="14"/>
  <c r="I777" i="14"/>
  <c r="J777" i="14" s="1"/>
  <c r="H778" i="14"/>
  <c r="I778" i="14"/>
  <c r="J778" i="14" s="1"/>
  <c r="H779" i="14"/>
  <c r="I779" i="14"/>
  <c r="J779" i="14" s="1"/>
  <c r="H780" i="14"/>
  <c r="I780" i="14"/>
  <c r="J780" i="14"/>
  <c r="H781" i="14"/>
  <c r="I781" i="14"/>
  <c r="J781" i="14" s="1"/>
  <c r="H782" i="14"/>
  <c r="I782" i="14"/>
  <c r="J782" i="14" s="1"/>
  <c r="H783" i="14"/>
  <c r="I783" i="14"/>
  <c r="J783" i="14" s="1"/>
  <c r="H784" i="14"/>
  <c r="I784" i="14"/>
  <c r="J784" i="14"/>
  <c r="H785" i="14"/>
  <c r="I785" i="14"/>
  <c r="J785" i="14" s="1"/>
  <c r="H786" i="14"/>
  <c r="I786" i="14"/>
  <c r="J786" i="14" s="1"/>
  <c r="H787" i="14"/>
  <c r="I787" i="14"/>
  <c r="J787" i="14" s="1"/>
  <c r="H788" i="14"/>
  <c r="I788" i="14"/>
  <c r="J788" i="14"/>
  <c r="H789" i="14"/>
  <c r="I789" i="14"/>
  <c r="J789" i="14" s="1"/>
  <c r="H790" i="14"/>
  <c r="I790" i="14"/>
  <c r="J790" i="14" s="1"/>
  <c r="H791" i="14"/>
  <c r="I791" i="14"/>
  <c r="J791" i="14" s="1"/>
  <c r="H792" i="14"/>
  <c r="I792" i="14"/>
  <c r="J792" i="14"/>
  <c r="H793" i="14"/>
  <c r="I793" i="14"/>
  <c r="J793" i="14" s="1"/>
  <c r="H794" i="14"/>
  <c r="I794" i="14"/>
  <c r="J794" i="14" s="1"/>
  <c r="H795" i="14"/>
  <c r="I795" i="14"/>
  <c r="J795" i="14" s="1"/>
  <c r="H796" i="14"/>
  <c r="I796" i="14"/>
  <c r="J796" i="14"/>
  <c r="H797" i="14"/>
  <c r="I797" i="14"/>
  <c r="J797" i="14" s="1"/>
  <c r="H798" i="14"/>
  <c r="I798" i="14"/>
  <c r="J798" i="14" s="1"/>
  <c r="H799" i="14"/>
  <c r="I799" i="14"/>
  <c r="J799" i="14" s="1"/>
  <c r="H800" i="14"/>
  <c r="I800" i="14"/>
  <c r="J800" i="14"/>
  <c r="H801" i="14"/>
  <c r="I801" i="14"/>
  <c r="J801" i="14" s="1"/>
  <c r="H802" i="14"/>
  <c r="I802" i="14"/>
  <c r="J802" i="14" s="1"/>
  <c r="H803" i="14"/>
  <c r="I803" i="14"/>
  <c r="J803" i="14" s="1"/>
  <c r="H804" i="14"/>
  <c r="I804" i="14"/>
  <c r="J804" i="14"/>
  <c r="H805" i="14"/>
  <c r="I805" i="14"/>
  <c r="J805" i="14" s="1"/>
  <c r="H806" i="14"/>
  <c r="I806" i="14"/>
  <c r="J806" i="14" s="1"/>
  <c r="H807" i="14"/>
  <c r="I807" i="14"/>
  <c r="J807" i="14" s="1"/>
  <c r="H808" i="14"/>
  <c r="I808" i="14"/>
  <c r="J808" i="14"/>
  <c r="H809" i="14"/>
  <c r="I809" i="14"/>
  <c r="J809" i="14" s="1"/>
  <c r="H810" i="14"/>
  <c r="I810" i="14"/>
  <c r="J810" i="14" s="1"/>
  <c r="H811" i="14"/>
  <c r="I811" i="14"/>
  <c r="J811" i="14" s="1"/>
  <c r="H812" i="14"/>
  <c r="I812" i="14"/>
  <c r="J812" i="14"/>
  <c r="H813" i="14"/>
  <c r="I813" i="14"/>
  <c r="J813" i="14" s="1"/>
  <c r="H814" i="14"/>
  <c r="I814" i="14"/>
  <c r="J814" i="14" s="1"/>
  <c r="H815" i="14"/>
  <c r="I815" i="14"/>
  <c r="J815" i="14" s="1"/>
  <c r="H816" i="14"/>
  <c r="I816" i="14"/>
  <c r="J816" i="14"/>
  <c r="H817" i="14"/>
  <c r="I817" i="14"/>
  <c r="J817" i="14" s="1"/>
  <c r="H818" i="14"/>
  <c r="I818" i="14"/>
  <c r="J818" i="14" s="1"/>
  <c r="H819" i="14"/>
  <c r="I819" i="14"/>
  <c r="J819" i="14" s="1"/>
  <c r="H820" i="14"/>
  <c r="I820" i="14"/>
  <c r="J820" i="14"/>
  <c r="H821" i="14"/>
  <c r="I821" i="14"/>
  <c r="J821" i="14" s="1"/>
  <c r="H822" i="14"/>
  <c r="I822" i="14"/>
  <c r="J822" i="14" s="1"/>
  <c r="H823" i="14"/>
  <c r="I823" i="14"/>
  <c r="J823" i="14" s="1"/>
  <c r="H824" i="14"/>
  <c r="I824" i="14"/>
  <c r="J824" i="14"/>
  <c r="H825" i="14"/>
  <c r="I825" i="14"/>
  <c r="J825" i="14" s="1"/>
  <c r="H826" i="14"/>
  <c r="I826" i="14"/>
  <c r="J826" i="14" s="1"/>
  <c r="H827" i="14"/>
  <c r="I827" i="14"/>
  <c r="J827" i="14" s="1"/>
  <c r="H828" i="14"/>
  <c r="I828" i="14"/>
  <c r="J828" i="14"/>
  <c r="H829" i="14"/>
  <c r="I829" i="14"/>
  <c r="J829" i="14" s="1"/>
  <c r="H830" i="14"/>
  <c r="I830" i="14"/>
  <c r="J830" i="14" s="1"/>
  <c r="H831" i="14"/>
  <c r="I831" i="14"/>
  <c r="J831" i="14" s="1"/>
  <c r="H832" i="14"/>
  <c r="I832" i="14"/>
  <c r="J832" i="14"/>
  <c r="H833" i="14"/>
  <c r="I833" i="14"/>
  <c r="J833" i="14" s="1"/>
  <c r="H834" i="14"/>
  <c r="I834" i="14"/>
  <c r="J834" i="14" s="1"/>
  <c r="H835" i="14"/>
  <c r="I835" i="14"/>
  <c r="J835" i="14" s="1"/>
  <c r="H836" i="14"/>
  <c r="I836" i="14"/>
  <c r="J836" i="14"/>
  <c r="H837" i="14"/>
  <c r="I837" i="14"/>
  <c r="J837" i="14" s="1"/>
  <c r="H838" i="14"/>
  <c r="I838" i="14"/>
  <c r="J838" i="14" s="1"/>
  <c r="H839" i="14"/>
  <c r="I839" i="14"/>
  <c r="J839" i="14" s="1"/>
  <c r="H840" i="14"/>
  <c r="I840" i="14"/>
  <c r="J840" i="14"/>
  <c r="H841" i="14"/>
  <c r="I841" i="14"/>
  <c r="J841" i="14" s="1"/>
  <c r="H842" i="14"/>
  <c r="I842" i="14"/>
  <c r="J842" i="14" s="1"/>
  <c r="H843" i="14"/>
  <c r="I843" i="14"/>
  <c r="J843" i="14" s="1"/>
  <c r="H844" i="14"/>
  <c r="I844" i="14"/>
  <c r="J844" i="14"/>
  <c r="H845" i="14"/>
  <c r="I845" i="14"/>
  <c r="J845" i="14" s="1"/>
  <c r="H846" i="14"/>
  <c r="I846" i="14"/>
  <c r="J846" i="14" s="1"/>
  <c r="H847" i="14"/>
  <c r="I847" i="14"/>
  <c r="J847" i="14" s="1"/>
  <c r="H848" i="14"/>
  <c r="I848" i="14"/>
  <c r="J848" i="14"/>
  <c r="H849" i="14"/>
  <c r="I849" i="14"/>
  <c r="J849" i="14" s="1"/>
  <c r="H850" i="14"/>
  <c r="I850" i="14"/>
  <c r="J850" i="14" s="1"/>
  <c r="H851" i="14"/>
  <c r="I851" i="14"/>
  <c r="J851" i="14" s="1"/>
  <c r="H852" i="14"/>
  <c r="I852" i="14"/>
  <c r="J852" i="14"/>
  <c r="H853" i="14"/>
  <c r="I853" i="14"/>
  <c r="J853" i="14" s="1"/>
  <c r="H854" i="14"/>
  <c r="I854" i="14"/>
  <c r="J854" i="14" s="1"/>
  <c r="H855" i="14"/>
  <c r="I855" i="14"/>
  <c r="J855" i="14" s="1"/>
  <c r="H856" i="14"/>
  <c r="I856" i="14"/>
  <c r="J856" i="14"/>
  <c r="H857" i="14"/>
  <c r="I857" i="14"/>
  <c r="J857" i="14" s="1"/>
  <c r="H858" i="14"/>
  <c r="I858" i="14"/>
  <c r="J858" i="14" s="1"/>
  <c r="H859" i="14"/>
  <c r="I859" i="14"/>
  <c r="J859" i="14" s="1"/>
  <c r="H860" i="14"/>
  <c r="I860" i="14"/>
  <c r="J860" i="14"/>
  <c r="H861" i="14"/>
  <c r="I861" i="14"/>
  <c r="J861" i="14" s="1"/>
  <c r="H862" i="14"/>
  <c r="I862" i="14"/>
  <c r="J862" i="14" s="1"/>
  <c r="H863" i="14"/>
  <c r="I863" i="14"/>
  <c r="J863" i="14" s="1"/>
  <c r="H864" i="14"/>
  <c r="I864" i="14"/>
  <c r="J864" i="14"/>
  <c r="H865" i="14"/>
  <c r="I865" i="14"/>
  <c r="J865" i="14" s="1"/>
  <c r="H866" i="14"/>
  <c r="I866" i="14"/>
  <c r="J866" i="14" s="1"/>
  <c r="H867" i="14"/>
  <c r="I867" i="14"/>
  <c r="J867" i="14" s="1"/>
  <c r="H868" i="14"/>
  <c r="I868" i="14"/>
  <c r="J868" i="14"/>
  <c r="H869" i="14"/>
  <c r="I869" i="14"/>
  <c r="J869" i="14" s="1"/>
  <c r="H870" i="14"/>
  <c r="I870" i="14"/>
  <c r="J870" i="14" s="1"/>
  <c r="H871" i="14"/>
  <c r="I871" i="14"/>
  <c r="J871" i="14" s="1"/>
  <c r="H872" i="14"/>
  <c r="I872" i="14"/>
  <c r="J872" i="14"/>
  <c r="H873" i="14"/>
  <c r="I873" i="14"/>
  <c r="J873" i="14" s="1"/>
  <c r="H874" i="14"/>
  <c r="I874" i="14"/>
  <c r="J874" i="14" s="1"/>
  <c r="H875" i="14"/>
  <c r="I875" i="14"/>
  <c r="J875" i="14" s="1"/>
  <c r="H876" i="14"/>
  <c r="I876" i="14"/>
  <c r="J876" i="14"/>
  <c r="H877" i="14"/>
  <c r="I877" i="14"/>
  <c r="J877" i="14" s="1"/>
  <c r="H878" i="14"/>
  <c r="I878" i="14"/>
  <c r="J878" i="14" s="1"/>
  <c r="H879" i="14"/>
  <c r="I879" i="14"/>
  <c r="J879" i="14" s="1"/>
  <c r="H880" i="14"/>
  <c r="I880" i="14"/>
  <c r="J880" i="14"/>
  <c r="H881" i="14"/>
  <c r="I881" i="14"/>
  <c r="J881" i="14" s="1"/>
  <c r="H882" i="14"/>
  <c r="I882" i="14"/>
  <c r="J882" i="14" s="1"/>
  <c r="H883" i="14"/>
  <c r="I883" i="14"/>
  <c r="J883" i="14" s="1"/>
  <c r="H884" i="14"/>
  <c r="I884" i="14"/>
  <c r="J884" i="14"/>
  <c r="H885" i="14"/>
  <c r="I885" i="14"/>
  <c r="J885" i="14" s="1"/>
  <c r="H886" i="14"/>
  <c r="I886" i="14"/>
  <c r="J886" i="14" s="1"/>
  <c r="H887" i="14"/>
  <c r="I887" i="14"/>
  <c r="J887" i="14" s="1"/>
  <c r="H888" i="14"/>
  <c r="I888" i="14"/>
  <c r="J888" i="14"/>
  <c r="H889" i="14"/>
  <c r="I889" i="14"/>
  <c r="J889" i="14" s="1"/>
  <c r="H890" i="14"/>
  <c r="I890" i="14"/>
  <c r="J890" i="14" s="1"/>
  <c r="H891" i="14"/>
  <c r="I891" i="14"/>
  <c r="J891" i="14" s="1"/>
  <c r="H892" i="14"/>
  <c r="I892" i="14"/>
  <c r="J892" i="14"/>
  <c r="H893" i="14"/>
  <c r="I893" i="14"/>
  <c r="J893" i="14" s="1"/>
  <c r="H894" i="14"/>
  <c r="I894" i="14"/>
  <c r="J894" i="14" s="1"/>
  <c r="H895" i="14"/>
  <c r="I895" i="14"/>
  <c r="J895" i="14" s="1"/>
  <c r="H896" i="14"/>
  <c r="I896" i="14"/>
  <c r="J896" i="14"/>
  <c r="H897" i="14"/>
  <c r="I897" i="14"/>
  <c r="J897" i="14" s="1"/>
  <c r="H898" i="14"/>
  <c r="I898" i="14"/>
  <c r="J898" i="14" s="1"/>
  <c r="H899" i="14"/>
  <c r="I899" i="14"/>
  <c r="J899" i="14" s="1"/>
  <c r="H900" i="14"/>
  <c r="I900" i="14"/>
  <c r="J900" i="14"/>
  <c r="H901" i="14"/>
  <c r="I901" i="14"/>
  <c r="J901" i="14" s="1"/>
  <c r="H902" i="14"/>
  <c r="I902" i="14"/>
  <c r="J902" i="14" s="1"/>
  <c r="H903" i="14"/>
  <c r="I903" i="14"/>
  <c r="J903" i="14" s="1"/>
  <c r="H904" i="14"/>
  <c r="I904" i="14"/>
  <c r="J904" i="14"/>
  <c r="H905" i="14"/>
  <c r="I905" i="14"/>
  <c r="J905" i="14" s="1"/>
  <c r="H906" i="14"/>
  <c r="I906" i="14"/>
  <c r="J906" i="14" s="1"/>
  <c r="H907" i="14"/>
  <c r="I907" i="14"/>
  <c r="J907" i="14" s="1"/>
  <c r="H908" i="14"/>
  <c r="I908" i="14"/>
  <c r="J908" i="14"/>
  <c r="H909" i="14"/>
  <c r="I909" i="14"/>
  <c r="J909" i="14" s="1"/>
  <c r="H910" i="14"/>
  <c r="I910" i="14"/>
  <c r="J910" i="14" s="1"/>
  <c r="H911" i="14"/>
  <c r="I911" i="14"/>
  <c r="J911" i="14" s="1"/>
  <c r="H912" i="14"/>
  <c r="I912" i="14"/>
  <c r="J912" i="14"/>
  <c r="H913" i="14"/>
  <c r="I913" i="14"/>
  <c r="J913" i="14" s="1"/>
  <c r="H914" i="14"/>
  <c r="I914" i="14"/>
  <c r="J914" i="14" s="1"/>
  <c r="H915" i="14"/>
  <c r="I915" i="14"/>
  <c r="J915" i="14" s="1"/>
  <c r="H916" i="14"/>
  <c r="I916" i="14"/>
  <c r="J916" i="14"/>
  <c r="H917" i="14"/>
  <c r="I917" i="14"/>
  <c r="J917" i="14" s="1"/>
  <c r="H918" i="14"/>
  <c r="I918" i="14"/>
  <c r="J918" i="14" s="1"/>
  <c r="H919" i="14"/>
  <c r="I919" i="14"/>
  <c r="J919" i="14" s="1"/>
  <c r="H920" i="14"/>
  <c r="I920" i="14"/>
  <c r="J920" i="14"/>
  <c r="H921" i="14"/>
  <c r="I921" i="14"/>
  <c r="J921" i="14" s="1"/>
  <c r="H922" i="14"/>
  <c r="I922" i="14"/>
  <c r="J922" i="14" s="1"/>
  <c r="H923" i="14"/>
  <c r="I923" i="14"/>
  <c r="J923" i="14" s="1"/>
  <c r="H924" i="14"/>
  <c r="I924" i="14"/>
  <c r="J924" i="14"/>
  <c r="H925" i="14"/>
  <c r="I925" i="14"/>
  <c r="J925" i="14" s="1"/>
  <c r="H926" i="14"/>
  <c r="I926" i="14"/>
  <c r="J926" i="14" s="1"/>
  <c r="H927" i="14"/>
  <c r="I927" i="14"/>
  <c r="J927" i="14" s="1"/>
  <c r="H928" i="14"/>
  <c r="I928" i="14"/>
  <c r="J928" i="14"/>
  <c r="H929" i="14"/>
  <c r="I929" i="14"/>
  <c r="J929" i="14" s="1"/>
  <c r="H930" i="14"/>
  <c r="I930" i="14"/>
  <c r="J930" i="14" s="1"/>
  <c r="H931" i="14"/>
  <c r="I931" i="14"/>
  <c r="J931" i="14" s="1"/>
  <c r="H932" i="14"/>
  <c r="I932" i="14"/>
  <c r="J932" i="14"/>
  <c r="H933" i="14"/>
  <c r="I933" i="14"/>
  <c r="J933" i="14" s="1"/>
  <c r="H934" i="14"/>
  <c r="I934" i="14"/>
  <c r="J934" i="14" s="1"/>
  <c r="H935" i="14"/>
  <c r="I935" i="14"/>
  <c r="J935" i="14" s="1"/>
  <c r="H936" i="14"/>
  <c r="I936" i="14"/>
  <c r="J936" i="14"/>
  <c r="H937" i="14"/>
  <c r="I937" i="14"/>
  <c r="J937" i="14" s="1"/>
  <c r="H938" i="14"/>
  <c r="I938" i="14"/>
  <c r="J938" i="14" s="1"/>
  <c r="H939" i="14"/>
  <c r="I939" i="14"/>
  <c r="J939" i="14" s="1"/>
  <c r="H940" i="14"/>
  <c r="I940" i="14"/>
  <c r="J940" i="14"/>
  <c r="H941" i="14"/>
  <c r="I941" i="14"/>
  <c r="J941" i="14" s="1"/>
  <c r="H942" i="14"/>
  <c r="I942" i="14"/>
  <c r="J942" i="14" s="1"/>
  <c r="H943" i="14"/>
  <c r="I943" i="14"/>
  <c r="J943" i="14" s="1"/>
  <c r="H944" i="14"/>
  <c r="I944" i="14"/>
  <c r="J944" i="14"/>
  <c r="H945" i="14"/>
  <c r="I945" i="14"/>
  <c r="J945" i="14" s="1"/>
  <c r="H946" i="14"/>
  <c r="I946" i="14"/>
  <c r="J946" i="14" s="1"/>
  <c r="H947" i="14"/>
  <c r="I947" i="14"/>
  <c r="J947" i="14" s="1"/>
  <c r="H948" i="14"/>
  <c r="I948" i="14"/>
  <c r="J948" i="14"/>
  <c r="H949" i="14"/>
  <c r="I949" i="14"/>
  <c r="J949" i="14" s="1"/>
  <c r="H950" i="14"/>
  <c r="I950" i="14"/>
  <c r="J950" i="14" s="1"/>
  <c r="H951" i="14"/>
  <c r="I951" i="14"/>
  <c r="J951" i="14" s="1"/>
  <c r="H952" i="14"/>
  <c r="I952" i="14"/>
  <c r="J952" i="14"/>
  <c r="H953" i="14"/>
  <c r="I953" i="14"/>
  <c r="J953" i="14" s="1"/>
  <c r="H954" i="14"/>
  <c r="I954" i="14"/>
  <c r="J954" i="14" s="1"/>
  <c r="H955" i="14"/>
  <c r="I955" i="14"/>
  <c r="J955" i="14" s="1"/>
  <c r="H956" i="14"/>
  <c r="I956" i="14"/>
  <c r="J956" i="14"/>
  <c r="H957" i="14"/>
  <c r="I957" i="14"/>
  <c r="J957" i="14" s="1"/>
  <c r="H958" i="14"/>
  <c r="I958" i="14"/>
  <c r="J958" i="14" s="1"/>
  <c r="H959" i="14"/>
  <c r="I959" i="14"/>
  <c r="J959" i="14" s="1"/>
  <c r="H960" i="14"/>
  <c r="I960" i="14"/>
  <c r="J960" i="14"/>
  <c r="H961" i="14"/>
  <c r="I961" i="14"/>
  <c r="J961" i="14" s="1"/>
  <c r="H962" i="14"/>
  <c r="I962" i="14"/>
  <c r="J962" i="14" s="1"/>
  <c r="H963" i="14"/>
  <c r="I963" i="14"/>
  <c r="J963" i="14" s="1"/>
  <c r="H964" i="14"/>
  <c r="I964" i="14"/>
  <c r="J964" i="14"/>
  <c r="H965" i="14"/>
  <c r="I965" i="14"/>
  <c r="J965" i="14" s="1"/>
  <c r="H966" i="14"/>
  <c r="I966" i="14"/>
  <c r="J966" i="14" s="1"/>
  <c r="H967" i="14"/>
  <c r="I967" i="14"/>
  <c r="J967" i="14" s="1"/>
  <c r="H968" i="14"/>
  <c r="I968" i="14"/>
  <c r="J968" i="14"/>
  <c r="H969" i="14"/>
  <c r="I969" i="14"/>
  <c r="J969" i="14" s="1"/>
  <c r="H970" i="14"/>
  <c r="I970" i="14"/>
  <c r="J970" i="14" s="1"/>
  <c r="H971" i="14"/>
  <c r="I971" i="14"/>
  <c r="J971" i="14" s="1"/>
  <c r="H972" i="14"/>
  <c r="I972" i="14"/>
  <c r="J972" i="14"/>
  <c r="H973" i="14"/>
  <c r="I973" i="14"/>
  <c r="J973" i="14" s="1"/>
  <c r="H974" i="14"/>
  <c r="I974" i="14"/>
  <c r="J974" i="14" s="1"/>
  <c r="H975" i="14"/>
  <c r="I975" i="14"/>
  <c r="J975" i="14" s="1"/>
  <c r="H976" i="14"/>
  <c r="I976" i="14"/>
  <c r="J976" i="14"/>
  <c r="H977" i="14"/>
  <c r="I977" i="14"/>
  <c r="J977" i="14" s="1"/>
  <c r="H978" i="14"/>
  <c r="I978" i="14"/>
  <c r="J978" i="14" s="1"/>
  <c r="H979" i="14"/>
  <c r="I979" i="14"/>
  <c r="J979" i="14" s="1"/>
  <c r="H980" i="14"/>
  <c r="I980" i="14"/>
  <c r="J980" i="14"/>
  <c r="H981" i="14"/>
  <c r="I981" i="14"/>
  <c r="J981" i="14" s="1"/>
  <c r="H982" i="14"/>
  <c r="I982" i="14"/>
  <c r="J982" i="14" s="1"/>
  <c r="H983" i="14"/>
  <c r="I983" i="14"/>
  <c r="J983" i="14" s="1"/>
  <c r="H984" i="14"/>
  <c r="I984" i="14"/>
  <c r="J984" i="14"/>
  <c r="H985" i="14"/>
  <c r="I985" i="14"/>
  <c r="J985" i="14" s="1"/>
  <c r="H986" i="14"/>
  <c r="I986" i="14"/>
  <c r="J986" i="14" s="1"/>
  <c r="H987" i="14"/>
  <c r="I987" i="14"/>
  <c r="J987" i="14" s="1"/>
  <c r="H988" i="14"/>
  <c r="I988" i="14"/>
  <c r="J988" i="14"/>
  <c r="H989" i="14"/>
  <c r="I989" i="14"/>
  <c r="J989" i="14" s="1"/>
  <c r="H990" i="14"/>
  <c r="I990" i="14"/>
  <c r="J990" i="14" s="1"/>
  <c r="H991" i="14"/>
  <c r="I991" i="14"/>
  <c r="J991" i="14" s="1"/>
  <c r="H992" i="14"/>
  <c r="I992" i="14"/>
  <c r="J992" i="14"/>
  <c r="H993" i="14"/>
  <c r="I993" i="14"/>
  <c r="J993" i="14" s="1"/>
  <c r="H994" i="14"/>
  <c r="I994" i="14"/>
  <c r="J994" i="14" s="1"/>
  <c r="H995" i="14"/>
  <c r="I995" i="14"/>
  <c r="J995" i="14" s="1"/>
  <c r="H996" i="14"/>
  <c r="I996" i="14"/>
  <c r="J996" i="14"/>
  <c r="H997" i="14"/>
  <c r="I997" i="14"/>
  <c r="J997" i="14" s="1"/>
  <c r="H998" i="14"/>
  <c r="I998" i="14"/>
  <c r="J998" i="14" s="1"/>
  <c r="H999" i="14"/>
  <c r="I999" i="14"/>
  <c r="J999" i="14" s="1"/>
  <c r="H1000" i="14"/>
  <c r="I1000" i="14"/>
  <c r="J1000" i="14"/>
  <c r="H1001" i="14"/>
  <c r="I1001" i="14"/>
  <c r="J1001" i="14" s="1"/>
  <c r="H1002" i="14"/>
  <c r="I1002" i="14"/>
  <c r="J1002" i="14" s="1"/>
  <c r="H1003" i="14"/>
  <c r="I1003" i="14"/>
  <c r="J1003" i="14" s="1"/>
  <c r="H1004" i="14"/>
  <c r="I1004" i="14"/>
  <c r="J1004" i="14"/>
  <c r="H1005" i="14"/>
  <c r="I1005" i="14"/>
  <c r="J1005" i="14" s="1"/>
  <c r="H1006" i="14"/>
  <c r="I1006" i="14"/>
  <c r="J1006" i="14" s="1"/>
  <c r="H1007" i="14"/>
  <c r="I1007" i="14"/>
  <c r="J1007" i="14" s="1"/>
  <c r="H1008" i="14"/>
  <c r="I1008" i="14"/>
  <c r="J1008" i="14"/>
  <c r="H1009" i="14"/>
  <c r="I1009" i="14"/>
  <c r="J1009" i="14" s="1"/>
  <c r="H1010" i="14"/>
  <c r="I1010" i="14"/>
  <c r="J1010" i="14" s="1"/>
  <c r="H1011" i="14"/>
  <c r="I1011" i="14"/>
  <c r="J1011" i="14" s="1"/>
  <c r="H1012" i="14"/>
  <c r="I1012" i="14"/>
  <c r="J1012" i="14"/>
  <c r="H1013" i="14"/>
  <c r="I1013" i="14"/>
  <c r="J1013" i="14" s="1"/>
  <c r="H1014" i="14"/>
  <c r="I1014" i="14"/>
  <c r="J1014" i="14" s="1"/>
  <c r="H1015" i="14"/>
  <c r="I1015" i="14"/>
  <c r="J1015" i="14" s="1"/>
  <c r="H1016" i="14"/>
  <c r="I1016" i="14"/>
  <c r="J1016" i="14"/>
  <c r="H1017" i="14"/>
  <c r="I1017" i="14"/>
  <c r="J1017" i="14" s="1"/>
  <c r="H1018" i="14"/>
  <c r="I1018" i="14"/>
  <c r="J1018" i="14" s="1"/>
  <c r="H1019" i="14"/>
  <c r="I1019" i="14"/>
  <c r="J1019" i="14" s="1"/>
  <c r="H1020" i="14"/>
  <c r="I1020" i="14"/>
  <c r="J1020" i="14"/>
  <c r="H1021" i="14"/>
  <c r="I1021" i="14"/>
  <c r="J1021" i="14" s="1"/>
  <c r="H1022" i="14"/>
  <c r="I1022" i="14"/>
  <c r="J1022" i="14" s="1"/>
  <c r="H1023" i="14"/>
  <c r="I1023" i="14"/>
  <c r="J1023" i="14" s="1"/>
  <c r="H1024" i="14"/>
  <c r="I1024" i="14"/>
  <c r="J1024" i="14"/>
  <c r="H1025" i="14"/>
  <c r="I1025" i="14"/>
  <c r="J1025" i="14" s="1"/>
  <c r="H1026" i="14"/>
  <c r="I1026" i="14"/>
  <c r="J1026" i="14" s="1"/>
  <c r="H1027" i="14"/>
  <c r="I1027" i="14"/>
  <c r="J1027" i="14" s="1"/>
  <c r="H1028" i="14"/>
  <c r="I1028" i="14"/>
  <c r="J1028" i="14"/>
  <c r="H1029" i="14"/>
  <c r="I1029" i="14"/>
  <c r="J1029" i="14" s="1"/>
  <c r="H1030" i="14"/>
  <c r="I1030" i="14"/>
  <c r="J1030" i="14" s="1"/>
  <c r="H1031" i="14"/>
  <c r="I1031" i="14"/>
  <c r="J1031" i="14" s="1"/>
  <c r="H1032" i="14"/>
  <c r="I1032" i="14"/>
  <c r="J1032" i="14"/>
  <c r="H1033" i="14"/>
  <c r="I1033" i="14"/>
  <c r="J1033" i="14" s="1"/>
  <c r="H1034" i="14"/>
  <c r="I1034" i="14"/>
  <c r="J1034" i="14" s="1"/>
  <c r="H1035" i="14"/>
  <c r="I1035" i="14"/>
  <c r="J1035" i="14" s="1"/>
  <c r="H1036" i="14"/>
  <c r="I1036" i="14"/>
  <c r="J1036" i="14"/>
  <c r="H1037" i="14"/>
  <c r="I1037" i="14"/>
  <c r="J1037" i="14" s="1"/>
  <c r="H1038" i="14"/>
  <c r="I1038" i="14"/>
  <c r="J1038" i="14" s="1"/>
  <c r="H1039" i="14"/>
  <c r="I1039" i="14"/>
  <c r="J1039" i="14" s="1"/>
  <c r="H1040" i="14"/>
  <c r="I1040" i="14"/>
  <c r="J1040" i="14"/>
  <c r="H1041" i="14"/>
  <c r="I1041" i="14"/>
  <c r="J1041" i="14" s="1"/>
  <c r="H1042" i="14"/>
  <c r="I1042" i="14"/>
  <c r="J1042" i="14" s="1"/>
  <c r="H1043" i="14"/>
  <c r="I1043" i="14"/>
  <c r="J1043" i="14" s="1"/>
  <c r="H1044" i="14"/>
  <c r="I1044" i="14"/>
  <c r="J1044" i="14"/>
  <c r="H1045" i="14"/>
  <c r="I1045" i="14"/>
  <c r="J1045" i="14" s="1"/>
  <c r="H1046" i="14"/>
  <c r="I1046" i="14"/>
  <c r="J1046" i="14" s="1"/>
  <c r="H1047" i="14"/>
  <c r="I1047" i="14"/>
  <c r="J1047" i="14" s="1"/>
  <c r="H1048" i="14"/>
  <c r="I1048" i="14"/>
  <c r="J1048" i="14"/>
  <c r="H1049" i="14"/>
  <c r="I1049" i="14"/>
  <c r="J1049" i="14" s="1"/>
  <c r="H1050" i="14"/>
  <c r="I1050" i="14"/>
  <c r="J1050" i="14" s="1"/>
  <c r="H1051" i="14"/>
  <c r="I1051" i="14"/>
  <c r="J1051" i="14" s="1"/>
  <c r="H1052" i="14"/>
  <c r="I1052" i="14"/>
  <c r="J1052" i="14"/>
  <c r="H1053" i="14"/>
  <c r="I1053" i="14"/>
  <c r="J1053" i="14" s="1"/>
  <c r="H1054" i="14"/>
  <c r="I1054" i="14"/>
  <c r="J1054" i="14" s="1"/>
  <c r="H1055" i="14"/>
  <c r="I1055" i="14"/>
  <c r="J1055" i="14" s="1"/>
  <c r="H1056" i="14"/>
  <c r="I1056" i="14"/>
  <c r="J1056" i="14"/>
  <c r="H1057" i="14"/>
  <c r="I1057" i="14"/>
  <c r="J1057" i="14" s="1"/>
  <c r="H1058" i="14"/>
  <c r="I1058" i="14"/>
  <c r="J1058" i="14" s="1"/>
  <c r="H1059" i="14"/>
  <c r="I1059" i="14"/>
  <c r="J1059" i="14" s="1"/>
  <c r="H1060" i="14"/>
  <c r="I1060" i="14"/>
  <c r="J1060" i="14" s="1"/>
  <c r="H1061" i="14"/>
  <c r="I1061" i="14"/>
  <c r="J1061" i="14" s="1"/>
  <c r="H1062" i="14"/>
  <c r="I1062" i="14"/>
  <c r="J1062" i="14"/>
  <c r="H1063" i="14"/>
  <c r="I1063" i="14"/>
  <c r="J1063" i="14" s="1"/>
  <c r="H1064" i="14"/>
  <c r="I1064" i="14"/>
  <c r="J1064" i="14"/>
  <c r="H1065" i="14"/>
  <c r="I1065" i="14"/>
  <c r="J1065" i="14" s="1"/>
  <c r="H1066" i="14"/>
  <c r="I1066" i="14"/>
  <c r="J1066" i="14" s="1"/>
  <c r="H1067" i="14"/>
  <c r="I1067" i="14"/>
  <c r="J1067" i="14" s="1"/>
  <c r="H1068" i="14"/>
  <c r="I1068" i="14"/>
  <c r="J1068" i="14"/>
  <c r="H1069" i="14"/>
  <c r="I1069" i="14"/>
  <c r="J1069" i="14" s="1"/>
  <c r="H1070" i="14"/>
  <c r="I1070" i="14"/>
  <c r="J1070" i="14" s="1"/>
  <c r="H1071" i="14"/>
  <c r="I1071" i="14"/>
  <c r="J1071" i="14" s="1"/>
  <c r="H1072" i="14"/>
  <c r="I1072" i="14"/>
  <c r="J1072" i="14" s="1"/>
  <c r="H1073" i="14"/>
  <c r="I1073" i="14"/>
  <c r="J1073" i="14" s="1"/>
  <c r="H1074" i="14"/>
  <c r="I1074" i="14"/>
  <c r="J1074" i="14" s="1"/>
  <c r="H1075" i="14"/>
  <c r="I1075" i="14"/>
  <c r="J1075" i="14" s="1"/>
  <c r="H1076" i="14"/>
  <c r="I1076" i="14"/>
  <c r="J1076" i="14"/>
  <c r="H1077" i="14"/>
  <c r="I1077" i="14"/>
  <c r="J1077" i="14" s="1"/>
  <c r="H1078" i="14"/>
  <c r="I1078" i="14"/>
  <c r="J1078" i="14" s="1"/>
  <c r="H1079" i="14"/>
  <c r="I1079" i="14"/>
  <c r="J1079" i="14" s="1"/>
  <c r="H1080" i="14"/>
  <c r="I1080" i="14"/>
  <c r="J1080" i="14"/>
  <c r="H1081" i="14"/>
  <c r="I1081" i="14"/>
  <c r="J1081" i="14" s="1"/>
  <c r="H1082" i="14"/>
  <c r="I1082" i="14"/>
  <c r="J1082" i="14" s="1"/>
  <c r="H1083" i="14"/>
  <c r="I1083" i="14"/>
  <c r="J1083" i="14" s="1"/>
  <c r="H1084" i="14"/>
  <c r="I1084" i="14"/>
  <c r="J1084" i="14"/>
  <c r="H1085" i="14"/>
  <c r="I1085" i="14"/>
  <c r="J1085" i="14" s="1"/>
  <c r="H1086" i="14"/>
  <c r="I1086" i="14"/>
  <c r="J1086" i="14" s="1"/>
  <c r="H1087" i="14"/>
  <c r="I1087" i="14"/>
  <c r="J1087" i="14" s="1"/>
  <c r="H1088" i="14"/>
  <c r="I1088" i="14"/>
  <c r="J1088" i="14"/>
  <c r="H1089" i="14"/>
  <c r="I1089" i="14"/>
  <c r="J1089" i="14" s="1"/>
  <c r="H1090" i="14"/>
  <c r="I1090" i="14"/>
  <c r="J1090" i="14" s="1"/>
  <c r="H1091" i="14"/>
  <c r="I1091" i="14"/>
  <c r="J1091" i="14" s="1"/>
  <c r="H1092" i="14"/>
  <c r="I1092" i="14"/>
  <c r="J1092" i="14"/>
  <c r="H1093" i="14"/>
  <c r="I1093" i="14"/>
  <c r="J1093" i="14" s="1"/>
  <c r="H1094" i="14"/>
  <c r="I1094" i="14"/>
  <c r="J1094" i="14" s="1"/>
  <c r="H1095" i="14"/>
  <c r="I1095" i="14"/>
  <c r="J1095" i="14" s="1"/>
  <c r="H1096" i="14"/>
  <c r="I1096" i="14"/>
  <c r="J1096" i="14" s="1"/>
  <c r="H1097" i="14"/>
  <c r="I1097" i="14"/>
  <c r="J1097" i="14" s="1"/>
  <c r="H1098" i="14"/>
  <c r="I1098" i="14"/>
  <c r="J1098" i="14"/>
  <c r="H1099" i="14"/>
  <c r="I1099" i="14"/>
  <c r="J1099" i="14" s="1"/>
  <c r="H1100" i="14"/>
  <c r="I1100" i="14"/>
  <c r="J1100" i="14"/>
  <c r="H1101" i="14"/>
  <c r="I1101" i="14"/>
  <c r="J1101" i="14" s="1"/>
  <c r="H1102" i="14"/>
  <c r="I1102" i="14"/>
  <c r="J1102" i="14" s="1"/>
  <c r="H1103" i="14"/>
  <c r="I1103" i="14"/>
  <c r="J1103" i="14" s="1"/>
  <c r="H1104" i="14"/>
  <c r="I1104" i="14"/>
  <c r="J1104" i="14" s="1"/>
  <c r="H1105" i="14"/>
  <c r="I1105" i="14"/>
  <c r="J1105" i="14" s="1"/>
  <c r="H1106" i="14"/>
  <c r="I1106" i="14"/>
  <c r="J1106" i="14" s="1"/>
  <c r="H1107" i="14"/>
  <c r="I1107" i="14"/>
  <c r="J1107" i="14" s="1"/>
  <c r="H1108" i="14"/>
  <c r="I1108" i="14"/>
  <c r="J1108" i="14"/>
  <c r="H1109" i="14"/>
  <c r="I1109" i="14"/>
  <c r="J1109" i="14" s="1"/>
  <c r="H1110" i="14"/>
  <c r="I1110" i="14"/>
  <c r="J1110" i="14" s="1"/>
  <c r="H1111" i="14"/>
  <c r="I1111" i="14"/>
  <c r="J1111" i="14" s="1"/>
  <c r="H1112" i="14"/>
  <c r="I1112" i="14"/>
  <c r="J1112" i="14"/>
  <c r="H1113" i="14"/>
  <c r="I1113" i="14"/>
  <c r="J1113" i="14" s="1"/>
  <c r="H1114" i="14"/>
  <c r="I1114" i="14"/>
  <c r="J1114" i="14" s="1"/>
  <c r="H1115" i="14"/>
  <c r="I1115" i="14"/>
  <c r="J1115" i="14" s="1"/>
  <c r="H1116" i="14"/>
  <c r="I1116" i="14"/>
  <c r="J1116" i="14" s="1"/>
  <c r="H1117" i="14"/>
  <c r="I1117" i="14"/>
  <c r="J1117" i="14" s="1"/>
  <c r="H1118" i="14"/>
  <c r="I1118" i="14"/>
  <c r="J1118" i="14"/>
  <c r="H1119" i="14"/>
  <c r="I1119" i="14"/>
  <c r="J1119" i="14" s="1"/>
  <c r="H1120" i="14"/>
  <c r="I1120" i="14"/>
  <c r="J1120" i="14" s="1"/>
  <c r="H1121" i="14"/>
  <c r="I1121" i="14"/>
  <c r="J1121" i="14" s="1"/>
  <c r="H1122" i="14"/>
  <c r="I1122" i="14"/>
  <c r="J1122" i="14" s="1"/>
  <c r="H1123" i="14"/>
  <c r="I1123" i="14"/>
  <c r="J1123" i="14" s="1"/>
  <c r="H1124" i="14"/>
  <c r="I1124" i="14"/>
  <c r="J1124" i="14"/>
  <c r="H1125" i="14"/>
  <c r="I1125" i="14"/>
  <c r="J1125" i="14" s="1"/>
  <c r="H1126" i="14"/>
  <c r="I1126" i="14"/>
  <c r="J1126" i="14" s="1"/>
  <c r="H1127" i="14"/>
  <c r="I1127" i="14"/>
  <c r="J1127" i="14" s="1"/>
  <c r="H1128" i="14"/>
  <c r="I1128" i="14"/>
  <c r="J1128" i="14"/>
  <c r="H1129" i="14"/>
  <c r="I1129" i="14"/>
  <c r="J1129" i="14" s="1"/>
  <c r="H1130" i="14"/>
  <c r="I1130" i="14"/>
  <c r="J1130" i="14" s="1"/>
  <c r="H1131" i="14"/>
  <c r="I1131" i="14"/>
  <c r="J1131" i="14" s="1"/>
  <c r="H1132" i="14"/>
  <c r="I1132" i="14"/>
  <c r="J1132" i="14" s="1"/>
  <c r="H1133" i="14"/>
  <c r="I1133" i="14"/>
  <c r="J1133" i="14" s="1"/>
  <c r="H1134" i="14"/>
  <c r="I1134" i="14"/>
  <c r="J1134" i="14"/>
  <c r="H1135" i="14"/>
  <c r="I1135" i="14"/>
  <c r="J1135" i="14" s="1"/>
  <c r="H1136" i="14"/>
  <c r="I1136" i="14"/>
  <c r="J1136" i="14"/>
  <c r="H1137" i="14"/>
  <c r="I1137" i="14"/>
  <c r="J1137" i="14" s="1"/>
  <c r="H1138" i="14"/>
  <c r="I1138" i="14"/>
  <c r="J1138" i="14" s="1"/>
  <c r="H1139" i="14"/>
  <c r="I1139" i="14"/>
  <c r="J1139" i="14" s="1"/>
  <c r="H1140" i="14"/>
  <c r="I1140" i="14"/>
  <c r="J1140" i="14" s="1"/>
  <c r="H1141" i="14"/>
  <c r="I1141" i="14"/>
  <c r="J1141" i="14" s="1"/>
  <c r="H1142" i="14"/>
  <c r="I1142" i="14"/>
  <c r="J1142" i="14" s="1"/>
  <c r="H1143" i="14"/>
  <c r="I1143" i="14"/>
  <c r="J1143" i="14" s="1"/>
  <c r="H1144" i="14"/>
  <c r="I1144" i="14"/>
  <c r="J1144" i="14"/>
  <c r="H1145" i="14"/>
  <c r="I1145" i="14"/>
  <c r="J1145" i="14" s="1"/>
  <c r="H1146" i="14"/>
  <c r="I1146" i="14"/>
  <c r="J1146" i="14" s="1"/>
  <c r="H1147" i="14"/>
  <c r="I1147" i="14"/>
  <c r="J1147" i="14" s="1"/>
  <c r="H1148" i="14"/>
  <c r="I1148" i="14"/>
  <c r="J1148" i="14"/>
  <c r="H1149" i="14"/>
  <c r="I1149" i="14"/>
  <c r="J1149" i="14" s="1"/>
  <c r="H1150" i="14"/>
  <c r="I1150" i="14"/>
  <c r="J1150" i="14" s="1"/>
  <c r="H1151" i="14"/>
  <c r="I1151" i="14"/>
  <c r="J1151" i="14" s="1"/>
  <c r="H1152" i="14"/>
  <c r="I1152" i="14"/>
  <c r="J1152" i="14" s="1"/>
  <c r="H1153" i="14"/>
  <c r="I1153" i="14"/>
  <c r="J1153" i="14" s="1"/>
  <c r="H1154" i="14"/>
  <c r="I1154" i="14"/>
  <c r="J1154" i="14"/>
  <c r="H1155" i="14"/>
  <c r="I1155" i="14"/>
  <c r="J1155" i="14" s="1"/>
  <c r="H1156" i="14"/>
  <c r="I1156" i="14"/>
  <c r="J1156" i="14" s="1"/>
  <c r="H1157" i="14"/>
  <c r="I1157" i="14"/>
  <c r="J1157" i="14" s="1"/>
  <c r="H1158" i="14"/>
  <c r="I1158" i="14"/>
  <c r="J1158" i="14" s="1"/>
  <c r="H1159" i="14"/>
  <c r="I1159" i="14"/>
  <c r="J1159" i="14" s="1"/>
  <c r="H1160" i="14"/>
  <c r="I1160" i="14"/>
  <c r="J1160" i="14"/>
  <c r="H1161" i="14"/>
  <c r="I1161" i="14"/>
  <c r="J1161" i="14" s="1"/>
  <c r="H1162" i="14"/>
  <c r="I1162" i="14"/>
  <c r="J1162" i="14" s="1"/>
  <c r="H1163" i="14"/>
  <c r="I1163" i="14"/>
  <c r="J1163" i="14" s="1"/>
  <c r="H1164" i="14"/>
  <c r="I1164" i="14"/>
  <c r="J1164" i="14"/>
  <c r="H1165" i="14"/>
  <c r="I1165" i="14"/>
  <c r="J1165" i="14" s="1"/>
  <c r="H1166" i="14"/>
  <c r="I1166" i="14"/>
  <c r="J1166" i="14" s="1"/>
  <c r="H1167" i="14"/>
  <c r="I1167" i="14"/>
  <c r="J1167" i="14" s="1"/>
  <c r="H1168" i="14"/>
  <c r="I1168" i="14"/>
  <c r="J1168" i="14" s="1"/>
  <c r="H1169" i="14"/>
  <c r="I1169" i="14"/>
  <c r="J1169" i="14" s="1"/>
  <c r="H1170" i="14"/>
  <c r="I1170" i="14"/>
  <c r="J1170" i="14"/>
  <c r="H1171" i="14"/>
  <c r="I1171" i="14"/>
  <c r="J1171" i="14" s="1"/>
  <c r="H1172" i="14"/>
  <c r="I1172" i="14"/>
  <c r="J1172" i="14" s="1"/>
  <c r="H1173" i="14"/>
  <c r="I1173" i="14"/>
  <c r="J1173" i="14" s="1"/>
  <c r="H1174" i="14"/>
  <c r="I1174" i="14"/>
  <c r="J1174" i="14" s="1"/>
  <c r="H1175" i="14"/>
  <c r="I1175" i="14"/>
  <c r="J1175" i="14" s="1"/>
  <c r="H1176" i="14"/>
  <c r="I1176" i="14"/>
  <c r="J1176" i="14" s="1"/>
  <c r="H1177" i="14"/>
  <c r="I1177" i="14"/>
  <c r="J1177" i="14" s="1"/>
  <c r="H1178" i="14"/>
  <c r="I1178" i="14"/>
  <c r="J1178" i="14" s="1"/>
  <c r="H1179" i="14"/>
  <c r="I1179" i="14"/>
  <c r="J1179" i="14" s="1"/>
  <c r="H1180" i="14"/>
  <c r="I1180" i="14"/>
  <c r="J1180" i="14" s="1"/>
  <c r="H1181" i="14"/>
  <c r="I1181" i="14"/>
  <c r="J1181" i="14" s="1"/>
  <c r="H1182" i="14"/>
  <c r="I1182" i="14"/>
  <c r="J1182" i="14"/>
  <c r="H1183" i="14"/>
  <c r="I1183" i="14"/>
  <c r="J1183" i="14" s="1"/>
  <c r="H1184" i="14"/>
  <c r="I1184" i="14"/>
  <c r="J1184" i="14" s="1"/>
  <c r="H1185" i="14"/>
  <c r="I1185" i="14"/>
  <c r="J1185" i="14" s="1"/>
  <c r="H1186" i="14"/>
  <c r="I1186" i="14"/>
  <c r="J1186" i="14"/>
  <c r="H1187" i="14"/>
  <c r="I1187" i="14"/>
  <c r="J1187" i="14" s="1"/>
  <c r="H1188" i="14"/>
  <c r="I1188" i="14"/>
  <c r="J1188" i="14" s="1"/>
  <c r="H1189" i="14"/>
  <c r="I1189" i="14"/>
  <c r="J1189" i="14" s="1"/>
  <c r="H1190" i="14"/>
  <c r="I1190" i="14"/>
  <c r="J1190" i="14"/>
  <c r="H1191" i="14"/>
  <c r="I1191" i="14"/>
  <c r="J1191" i="14" s="1"/>
  <c r="H1192" i="14"/>
  <c r="I1192" i="14"/>
  <c r="J1192" i="14" s="1"/>
  <c r="H1193" i="14"/>
  <c r="I1193" i="14"/>
  <c r="J1193" i="14" s="1"/>
  <c r="H1194" i="14"/>
  <c r="I1194" i="14"/>
  <c r="J1194" i="14" s="1"/>
  <c r="H1195" i="14"/>
  <c r="I1195" i="14"/>
  <c r="J1195" i="14" s="1"/>
  <c r="H1196" i="14"/>
  <c r="I1196" i="14"/>
  <c r="J1196" i="14"/>
  <c r="H1197" i="14"/>
  <c r="I1197" i="14"/>
  <c r="J1197" i="14" s="1"/>
  <c r="H1198" i="14"/>
  <c r="I1198" i="14"/>
  <c r="J1198" i="14" s="1"/>
  <c r="H1199" i="14"/>
  <c r="I1199" i="14"/>
  <c r="J1199" i="14" s="1"/>
  <c r="H1200" i="14"/>
  <c r="I1200" i="14"/>
  <c r="J1200" i="14" s="1"/>
  <c r="H1201" i="14"/>
  <c r="I1201" i="14"/>
  <c r="J1201" i="14" s="1"/>
  <c r="H1202" i="14"/>
  <c r="I1202" i="14"/>
  <c r="J1202" i="14" s="1"/>
  <c r="H1203" i="14"/>
  <c r="I1203" i="14"/>
  <c r="J1203" i="14" s="1"/>
  <c r="H1204" i="14"/>
  <c r="I1204" i="14"/>
  <c r="J1204" i="14" s="1"/>
  <c r="H1205" i="14"/>
  <c r="I1205" i="14"/>
  <c r="J1205" i="14" s="1"/>
  <c r="H1206" i="14"/>
  <c r="I1206" i="14"/>
  <c r="J1206" i="14" s="1"/>
  <c r="H1207" i="14"/>
  <c r="I1207" i="14"/>
  <c r="J1207" i="14" s="1"/>
  <c r="H1208" i="14"/>
  <c r="I1208" i="14"/>
  <c r="J1208" i="14" s="1"/>
  <c r="H1209" i="14"/>
  <c r="I1209" i="14"/>
  <c r="J1209" i="14"/>
  <c r="H1210" i="14"/>
  <c r="I1210" i="14"/>
  <c r="J1210" i="14"/>
  <c r="H1211" i="14"/>
  <c r="I1211" i="14"/>
  <c r="J1211" i="14" s="1"/>
  <c r="H1212" i="14"/>
  <c r="I1212" i="14"/>
  <c r="J1212" i="14" s="1"/>
  <c r="H1213" i="14"/>
  <c r="I1213" i="14"/>
  <c r="J1213" i="14" s="1"/>
  <c r="H1214" i="14"/>
  <c r="I1214" i="14"/>
  <c r="J1214" i="14" s="1"/>
  <c r="H1215" i="14"/>
  <c r="I1215" i="14"/>
  <c r="J1215" i="14" s="1"/>
  <c r="H1216" i="14"/>
  <c r="I1216" i="14"/>
  <c r="J1216" i="14" s="1"/>
  <c r="H1217" i="14"/>
  <c r="I1217" i="14"/>
  <c r="J1217" i="14" s="1"/>
  <c r="H1218" i="14"/>
  <c r="I1218" i="14"/>
  <c r="J1218" i="14" s="1"/>
  <c r="H1219" i="14"/>
  <c r="I1219" i="14"/>
  <c r="J1219" i="14" s="1"/>
  <c r="H1220" i="14"/>
  <c r="I1220" i="14"/>
  <c r="J1220" i="14" s="1"/>
  <c r="H1221" i="14"/>
  <c r="I1221" i="14"/>
  <c r="J1221" i="14" s="1"/>
  <c r="H1222" i="14"/>
  <c r="I1222" i="14"/>
  <c r="J1222" i="14" s="1"/>
  <c r="H1223" i="14"/>
  <c r="I1223" i="14"/>
  <c r="J1223" i="14" s="1"/>
  <c r="H1224" i="14"/>
  <c r="I1224" i="14"/>
  <c r="J1224" i="14" s="1"/>
  <c r="H1225" i="14"/>
  <c r="I1225" i="14"/>
  <c r="J1225" i="14" s="1"/>
  <c r="H1226" i="14"/>
  <c r="I1226" i="14"/>
  <c r="J1226" i="14" s="1"/>
  <c r="H1227" i="14"/>
  <c r="I1227" i="14"/>
  <c r="J1227" i="14" s="1"/>
  <c r="H1228" i="14"/>
  <c r="I1228" i="14"/>
  <c r="J1228" i="14" s="1"/>
  <c r="H1229" i="14"/>
  <c r="I1229" i="14"/>
  <c r="J1229" i="14" s="1"/>
  <c r="H1230" i="14"/>
  <c r="I1230" i="14"/>
  <c r="J1230" i="14"/>
  <c r="H1231" i="14"/>
  <c r="I1231" i="14"/>
  <c r="J1231" i="14" s="1"/>
  <c r="H1232" i="14"/>
  <c r="I1232" i="14"/>
  <c r="J1232" i="14" s="1"/>
  <c r="H1233" i="14"/>
  <c r="I1233" i="14"/>
  <c r="J1233" i="14" s="1"/>
  <c r="H1234" i="14"/>
  <c r="I1234" i="14"/>
  <c r="J1234" i="14"/>
  <c r="H1235" i="14"/>
  <c r="I1235" i="14"/>
  <c r="J1235" i="14" s="1"/>
  <c r="H1236" i="14"/>
  <c r="I1236" i="14"/>
  <c r="J1236" i="14" s="1"/>
  <c r="H1237" i="14"/>
  <c r="I1237" i="14"/>
  <c r="J1237" i="14" s="1"/>
  <c r="H1238" i="14"/>
  <c r="I1238" i="14"/>
  <c r="J1238" i="14"/>
  <c r="H1239" i="14"/>
  <c r="I1239" i="14"/>
  <c r="J1239" i="14" s="1"/>
  <c r="H1240" i="14"/>
  <c r="I1240" i="14"/>
  <c r="J1240" i="14" s="1"/>
  <c r="H1241" i="14"/>
  <c r="I1241" i="14"/>
  <c r="J1241" i="14" s="1"/>
  <c r="H1242" i="14"/>
  <c r="I1242" i="14"/>
  <c r="J1242" i="14" s="1"/>
  <c r="H1243" i="14"/>
  <c r="I1243" i="14"/>
  <c r="J1243" i="14" s="1"/>
  <c r="H1244" i="14"/>
  <c r="I1244" i="14"/>
  <c r="J1244" i="14"/>
  <c r="H1245" i="14"/>
  <c r="I1245" i="14"/>
  <c r="J1245" i="14" s="1"/>
  <c r="H1246" i="14"/>
  <c r="I1246" i="14"/>
  <c r="J1246" i="14" s="1"/>
  <c r="H1247" i="14"/>
  <c r="I1247" i="14"/>
  <c r="J1247" i="14" s="1"/>
  <c r="H1248" i="14"/>
  <c r="I1248" i="14"/>
  <c r="J1248" i="14" s="1"/>
  <c r="H1249" i="14"/>
  <c r="I1249" i="14"/>
  <c r="J1249" i="14" s="1"/>
  <c r="H1250" i="14"/>
  <c r="I1250" i="14"/>
  <c r="J1250" i="14" s="1"/>
  <c r="H1251" i="14"/>
  <c r="I1251" i="14"/>
  <c r="J1251" i="14" s="1"/>
  <c r="H1252" i="14"/>
  <c r="I1252" i="14"/>
  <c r="J1252" i="14" s="1"/>
  <c r="H1253" i="14"/>
  <c r="I1253" i="14"/>
  <c r="J1253" i="14" s="1"/>
  <c r="H1254" i="14"/>
  <c r="I1254" i="14"/>
  <c r="J1254" i="14" s="1"/>
  <c r="H1255" i="14"/>
  <c r="I1255" i="14"/>
  <c r="J1255" i="14" s="1"/>
  <c r="H1256" i="14"/>
  <c r="I1256" i="14"/>
  <c r="J1256" i="14" s="1"/>
  <c r="H1257" i="14"/>
  <c r="I1257" i="14"/>
  <c r="J1257" i="14"/>
  <c r="H1258" i="14"/>
  <c r="I1258" i="14"/>
  <c r="J1258" i="14"/>
  <c r="H1259" i="14"/>
  <c r="I1259" i="14"/>
  <c r="J1259" i="14" s="1"/>
  <c r="H1260" i="14"/>
  <c r="I1260" i="14"/>
  <c r="J1260" i="14" s="1"/>
  <c r="H1261" i="14"/>
  <c r="I1261" i="14"/>
  <c r="J1261" i="14" s="1"/>
  <c r="H1262" i="14"/>
  <c r="I1262" i="14"/>
  <c r="J1262" i="14" s="1"/>
  <c r="H1263" i="14"/>
  <c r="I1263" i="14"/>
  <c r="J1263" i="14" s="1"/>
  <c r="H1264" i="14"/>
  <c r="I1264" i="14"/>
  <c r="J1264" i="14" s="1"/>
  <c r="H1265" i="14"/>
  <c r="I1265" i="14"/>
  <c r="J1265" i="14" s="1"/>
  <c r="H1266" i="14"/>
  <c r="I1266" i="14"/>
  <c r="J1266" i="14" s="1"/>
  <c r="H1267" i="14"/>
  <c r="I1267" i="14"/>
  <c r="J1267" i="14" s="1"/>
  <c r="H1268" i="14"/>
  <c r="I1268" i="14"/>
  <c r="J1268" i="14" s="1"/>
  <c r="H1269" i="14"/>
  <c r="I1269" i="14"/>
  <c r="J1269" i="14" s="1"/>
  <c r="H1270" i="14"/>
  <c r="I1270" i="14"/>
  <c r="J1270" i="14" s="1"/>
  <c r="H1271" i="14"/>
  <c r="I1271" i="14"/>
  <c r="J1271" i="14" s="1"/>
  <c r="H1272" i="14"/>
  <c r="I1272" i="14"/>
  <c r="J1272" i="14" s="1"/>
  <c r="H1273" i="14"/>
  <c r="I1273" i="14"/>
  <c r="J1273" i="14" s="1"/>
  <c r="H1274" i="14"/>
  <c r="I1274" i="14"/>
  <c r="J1274" i="14" s="1"/>
  <c r="H1275" i="14"/>
  <c r="I1275" i="14"/>
  <c r="J1275" i="14" s="1"/>
  <c r="H1276" i="14"/>
  <c r="I1276" i="14"/>
  <c r="J1276" i="14" s="1"/>
  <c r="H1277" i="14"/>
  <c r="I1277" i="14"/>
  <c r="J1277" i="14" s="1"/>
  <c r="H1278" i="14"/>
  <c r="I1278" i="14"/>
  <c r="J1278" i="14"/>
  <c r="H1279" i="14"/>
  <c r="I1279" i="14"/>
  <c r="J1279" i="14" s="1"/>
  <c r="H1280" i="14"/>
  <c r="I1280" i="14"/>
  <c r="J1280" i="14" s="1"/>
  <c r="H1281" i="14"/>
  <c r="I1281" i="14"/>
  <c r="J1281" i="14" s="1"/>
  <c r="H1282" i="14"/>
  <c r="I1282" i="14"/>
  <c r="J1282" i="14"/>
  <c r="H1283" i="14"/>
  <c r="I1283" i="14"/>
  <c r="J1283" i="14" s="1"/>
  <c r="H1284" i="14"/>
  <c r="I1284" i="14"/>
  <c r="J1284" i="14" s="1"/>
  <c r="H1285" i="14"/>
  <c r="I1285" i="14"/>
  <c r="J1285" i="14" s="1"/>
  <c r="H1286" i="14"/>
  <c r="I1286" i="14"/>
  <c r="J1286" i="14"/>
  <c r="H1287" i="14"/>
  <c r="I1287" i="14"/>
  <c r="J1287" i="14" s="1"/>
  <c r="H1288" i="14"/>
  <c r="I1288" i="14"/>
  <c r="J1288" i="14" s="1"/>
  <c r="H1289" i="14"/>
  <c r="I1289" i="14"/>
  <c r="J1289" i="14" s="1"/>
  <c r="H1290" i="14"/>
  <c r="I1290" i="14"/>
  <c r="J1290" i="14" s="1"/>
  <c r="H1291" i="14"/>
  <c r="I1291" i="14"/>
  <c r="J1291" i="14" s="1"/>
  <c r="H1292" i="14"/>
  <c r="I1292" i="14"/>
  <c r="J1292" i="14"/>
  <c r="H1293" i="14"/>
  <c r="I1293" i="14"/>
  <c r="J1293" i="14" s="1"/>
  <c r="H1294" i="14"/>
  <c r="I1294" i="14"/>
  <c r="J1294" i="14" s="1"/>
  <c r="H1295" i="14"/>
  <c r="I1295" i="14"/>
  <c r="J1295" i="14" s="1"/>
  <c r="H1296" i="14"/>
  <c r="I1296" i="14"/>
  <c r="J1296" i="14" s="1"/>
  <c r="H1297" i="14"/>
  <c r="I1297" i="14"/>
  <c r="J1297" i="14" s="1"/>
  <c r="H1298" i="14"/>
  <c r="I1298" i="14"/>
  <c r="J1298" i="14" s="1"/>
  <c r="H1299" i="14"/>
  <c r="I1299" i="14"/>
  <c r="J1299" i="14" s="1"/>
  <c r="H1300" i="14"/>
  <c r="I1300" i="14"/>
  <c r="J1300" i="14" s="1"/>
  <c r="H1301" i="14"/>
  <c r="I1301" i="14"/>
  <c r="J1301" i="14" s="1"/>
  <c r="H1302" i="14"/>
  <c r="I1302" i="14"/>
  <c r="J1302" i="14" s="1"/>
  <c r="H1303" i="14"/>
  <c r="I1303" i="14"/>
  <c r="J1303" i="14" s="1"/>
  <c r="H1304" i="14"/>
  <c r="I1304" i="14"/>
  <c r="J1304" i="14" s="1"/>
  <c r="H1305" i="14"/>
  <c r="I1305" i="14"/>
  <c r="J1305" i="14" s="1"/>
  <c r="H1306" i="14"/>
  <c r="I1306" i="14"/>
  <c r="J1306" i="14" s="1"/>
  <c r="H1307" i="14"/>
  <c r="I1307" i="14"/>
  <c r="J1307" i="14" s="1"/>
  <c r="H1308" i="14"/>
  <c r="I1308" i="14"/>
  <c r="J1308" i="14" s="1"/>
  <c r="H1309" i="14"/>
  <c r="I1309" i="14"/>
  <c r="J1309" i="14" s="1"/>
  <c r="H1310" i="14"/>
  <c r="I1310" i="14"/>
  <c r="J1310" i="14" s="1"/>
  <c r="H1311" i="14"/>
  <c r="I1311" i="14"/>
  <c r="J1311" i="14" s="1"/>
  <c r="H1312" i="14"/>
  <c r="I1312" i="14"/>
  <c r="J1312" i="14" s="1"/>
  <c r="H1313" i="14"/>
  <c r="I1313" i="14"/>
  <c r="J1313" i="14" s="1"/>
  <c r="H1314" i="14"/>
  <c r="I1314" i="14"/>
  <c r="J1314" i="14" s="1"/>
  <c r="H1315" i="14"/>
  <c r="I1315" i="14"/>
  <c r="J1315" i="14" s="1"/>
  <c r="H1316" i="14"/>
  <c r="I1316" i="14"/>
  <c r="J1316" i="14" s="1"/>
  <c r="H1317" i="14"/>
  <c r="I1317" i="14"/>
  <c r="J1317" i="14" s="1"/>
  <c r="H1318" i="14"/>
  <c r="I1318" i="14"/>
  <c r="J1318" i="14" s="1"/>
  <c r="H1319" i="14"/>
  <c r="I1319" i="14"/>
  <c r="J1319" i="14" s="1"/>
  <c r="H1320" i="14"/>
  <c r="I1320" i="14"/>
  <c r="J1320" i="14" s="1"/>
  <c r="H1321" i="14"/>
  <c r="I1321" i="14"/>
  <c r="J1321" i="14" s="1"/>
  <c r="H1322" i="14"/>
  <c r="I1322" i="14"/>
  <c r="J1322" i="14" s="1"/>
  <c r="H1323" i="14"/>
  <c r="I1323" i="14"/>
  <c r="J1323" i="14" s="1"/>
  <c r="H1324" i="14"/>
  <c r="I1324" i="14"/>
  <c r="J1324" i="14" s="1"/>
  <c r="H1325" i="14"/>
  <c r="I1325" i="14"/>
  <c r="J1325" i="14" s="1"/>
  <c r="H1326" i="14"/>
  <c r="I1326" i="14"/>
  <c r="J1326" i="14" s="1"/>
  <c r="H1327" i="14"/>
  <c r="I1327" i="14"/>
  <c r="J1327" i="14" s="1"/>
  <c r="H1328" i="14"/>
  <c r="I1328" i="14"/>
  <c r="J1328" i="14" s="1"/>
  <c r="H1329" i="14"/>
  <c r="I1329" i="14"/>
  <c r="J1329" i="14" s="1"/>
  <c r="H1330" i="14"/>
  <c r="I1330" i="14"/>
  <c r="J1330" i="14" s="1"/>
  <c r="H1331" i="14"/>
  <c r="I1331" i="14"/>
  <c r="J1331" i="14" s="1"/>
  <c r="H1332" i="14"/>
  <c r="I1332" i="14"/>
  <c r="J1332" i="14" s="1"/>
  <c r="H1333" i="14"/>
  <c r="I1333" i="14"/>
  <c r="J1333" i="14" s="1"/>
  <c r="H1334" i="14"/>
  <c r="I1334" i="14"/>
  <c r="J1334" i="14" s="1"/>
  <c r="H1335" i="14"/>
  <c r="I1335" i="14"/>
  <c r="J1335" i="14" s="1"/>
  <c r="H1336" i="14"/>
  <c r="I1336" i="14"/>
  <c r="J1336" i="14" s="1"/>
  <c r="H1337" i="14"/>
  <c r="I1337" i="14"/>
  <c r="J1337" i="14" s="1"/>
  <c r="H1338" i="14"/>
  <c r="I1338" i="14"/>
  <c r="J1338" i="14" s="1"/>
  <c r="H1339" i="14"/>
  <c r="I1339" i="14"/>
  <c r="J1339" i="14" s="1"/>
  <c r="H1340" i="14"/>
  <c r="I1340" i="14"/>
  <c r="J1340" i="14" s="1"/>
  <c r="H1341" i="14"/>
  <c r="I1341" i="14"/>
  <c r="J1341" i="14" s="1"/>
  <c r="H1342" i="14"/>
  <c r="I1342" i="14"/>
  <c r="J1342" i="14" s="1"/>
  <c r="H1343" i="14"/>
  <c r="I1343" i="14"/>
  <c r="J1343" i="14" s="1"/>
  <c r="H1344" i="14"/>
  <c r="I1344" i="14"/>
  <c r="J1344" i="14" s="1"/>
  <c r="H1345" i="14"/>
  <c r="I1345" i="14"/>
  <c r="J1345" i="14" s="1"/>
  <c r="H1346" i="14"/>
  <c r="I1346" i="14"/>
  <c r="J1346" i="14" s="1"/>
  <c r="H1347" i="14"/>
  <c r="I1347" i="14"/>
  <c r="J1347" i="14" s="1"/>
  <c r="H1348" i="14"/>
  <c r="I1348" i="14"/>
  <c r="J1348" i="14" s="1"/>
  <c r="H1349" i="14"/>
  <c r="I1349" i="14"/>
  <c r="J1349" i="14" s="1"/>
  <c r="H1350" i="14"/>
  <c r="I1350" i="14"/>
  <c r="J1350" i="14" s="1"/>
  <c r="H1351" i="14"/>
  <c r="I1351" i="14"/>
  <c r="J1351" i="14" s="1"/>
  <c r="H1352" i="14"/>
  <c r="I1352" i="14"/>
  <c r="J1352" i="14" s="1"/>
  <c r="H1353" i="14"/>
  <c r="I1353" i="14"/>
  <c r="J1353" i="14" s="1"/>
  <c r="H1354" i="14"/>
  <c r="I1354" i="14"/>
  <c r="J1354" i="14" s="1"/>
  <c r="H1355" i="14"/>
  <c r="I1355" i="14"/>
  <c r="J1355" i="14" s="1"/>
  <c r="H1356" i="14"/>
  <c r="I1356" i="14"/>
  <c r="J1356" i="14" s="1"/>
  <c r="H1357" i="14"/>
  <c r="I1357" i="14"/>
  <c r="J1357" i="14" s="1"/>
  <c r="H1358" i="14"/>
  <c r="I1358" i="14"/>
  <c r="J1358" i="14" s="1"/>
  <c r="H1359" i="14"/>
  <c r="I1359" i="14"/>
  <c r="J1359" i="14" s="1"/>
  <c r="H1360" i="14"/>
  <c r="I1360" i="14"/>
  <c r="J1360" i="14" s="1"/>
  <c r="H1361" i="14"/>
  <c r="I1361" i="14"/>
  <c r="J1361" i="14" s="1"/>
  <c r="H1362" i="14"/>
  <c r="I1362" i="14"/>
  <c r="J1362" i="14" s="1"/>
  <c r="H1363" i="14"/>
  <c r="I1363" i="14"/>
  <c r="J1363" i="14" s="1"/>
  <c r="H1364" i="14"/>
  <c r="I1364" i="14"/>
  <c r="J1364" i="14" s="1"/>
  <c r="H1365" i="14"/>
  <c r="I1365" i="14"/>
  <c r="J1365" i="14" s="1"/>
  <c r="H1366" i="14"/>
  <c r="I1366" i="14"/>
  <c r="J1366" i="14" s="1"/>
  <c r="H1367" i="14"/>
  <c r="I1367" i="14"/>
  <c r="J1367" i="14" s="1"/>
  <c r="H1368" i="14"/>
  <c r="I1368" i="14"/>
  <c r="J1368" i="14" s="1"/>
  <c r="H1369" i="14"/>
  <c r="I1369" i="14"/>
  <c r="J1369" i="14" s="1"/>
  <c r="H1370" i="14"/>
  <c r="I1370" i="14"/>
  <c r="J1370" i="14" s="1"/>
  <c r="H1371" i="14"/>
  <c r="I1371" i="14"/>
  <c r="J1371" i="14" s="1"/>
  <c r="H1372" i="14"/>
  <c r="I1372" i="14"/>
  <c r="J1372" i="14" s="1"/>
  <c r="H1373" i="14"/>
  <c r="I1373" i="14"/>
  <c r="J1373" i="14" s="1"/>
  <c r="H1374" i="14"/>
  <c r="I1374" i="14"/>
  <c r="J1374" i="14" s="1"/>
  <c r="H1375" i="14"/>
  <c r="I1375" i="14"/>
  <c r="J1375" i="14" s="1"/>
  <c r="H1376" i="14"/>
  <c r="I1376" i="14"/>
  <c r="J1376" i="14" s="1"/>
  <c r="H1377" i="14"/>
  <c r="I1377" i="14"/>
  <c r="J1377" i="14" s="1"/>
  <c r="H1378" i="14"/>
  <c r="I1378" i="14"/>
  <c r="J1378" i="14" s="1"/>
  <c r="H1379" i="14"/>
  <c r="I1379" i="14"/>
  <c r="J1379" i="14" s="1"/>
  <c r="H1380" i="14"/>
  <c r="I1380" i="14"/>
  <c r="J1380" i="14" s="1"/>
  <c r="H1381" i="14"/>
  <c r="I1381" i="14"/>
  <c r="J1381" i="14" s="1"/>
  <c r="H1382" i="14"/>
  <c r="I1382" i="14"/>
  <c r="J1382" i="14" s="1"/>
  <c r="H1383" i="14"/>
  <c r="I1383" i="14"/>
  <c r="J1383" i="14" s="1"/>
  <c r="H1384" i="14"/>
  <c r="I1384" i="14"/>
  <c r="J1384" i="14" s="1"/>
  <c r="H1385" i="14"/>
  <c r="I1385" i="14"/>
  <c r="J1385" i="14" s="1"/>
  <c r="H1386" i="14"/>
  <c r="I1386" i="14"/>
  <c r="J1386" i="14" s="1"/>
  <c r="H1387" i="14"/>
  <c r="I1387" i="14"/>
  <c r="J1387" i="14" s="1"/>
  <c r="H1388" i="14"/>
  <c r="I1388" i="14"/>
  <c r="J1388" i="14" s="1"/>
  <c r="H1389" i="14"/>
  <c r="I1389" i="14"/>
  <c r="J1389" i="14" s="1"/>
  <c r="H1390" i="14"/>
  <c r="I1390" i="14"/>
  <c r="J1390" i="14" s="1"/>
  <c r="H1391" i="14"/>
  <c r="I1391" i="14"/>
  <c r="J1391" i="14" s="1"/>
  <c r="H1392" i="14"/>
  <c r="I1392" i="14"/>
  <c r="J1392" i="14" s="1"/>
  <c r="H1393" i="14"/>
  <c r="I1393" i="14"/>
  <c r="J1393" i="14" s="1"/>
  <c r="H1394" i="14"/>
  <c r="I1394" i="14"/>
  <c r="J1394" i="14" s="1"/>
  <c r="H1395" i="14"/>
  <c r="I1395" i="14"/>
  <c r="J1395" i="14"/>
  <c r="H1396" i="14"/>
  <c r="I1396" i="14"/>
  <c r="J1396" i="14"/>
  <c r="H1397" i="14"/>
  <c r="I1397" i="14"/>
  <c r="J1397" i="14" s="1"/>
  <c r="H1398" i="14"/>
  <c r="I1398" i="14"/>
  <c r="J1398" i="14" s="1"/>
  <c r="H1399" i="14"/>
  <c r="I1399" i="14"/>
  <c r="J1399" i="14" s="1"/>
  <c r="H1400" i="14"/>
  <c r="I1400" i="14"/>
  <c r="J1400" i="14"/>
  <c r="H1401" i="14"/>
  <c r="I1401" i="14"/>
  <c r="J1401" i="14" s="1"/>
  <c r="H1402" i="14"/>
  <c r="I1402" i="14"/>
  <c r="J1402" i="14" s="1"/>
  <c r="H1403" i="14"/>
  <c r="I1403" i="14"/>
  <c r="J1403" i="14" s="1"/>
  <c r="H1404" i="14"/>
  <c r="I1404" i="14"/>
  <c r="J1404" i="14" s="1"/>
  <c r="H1405" i="14"/>
  <c r="I1405" i="14"/>
  <c r="J1405" i="14" s="1"/>
  <c r="H1406" i="14"/>
  <c r="I1406" i="14"/>
  <c r="J1406" i="14" s="1"/>
  <c r="H1407" i="14"/>
  <c r="I1407" i="14"/>
  <c r="J1407" i="14" s="1"/>
  <c r="H1408" i="14"/>
  <c r="I1408" i="14"/>
  <c r="J1408" i="14" s="1"/>
  <c r="H1409" i="14"/>
  <c r="I1409" i="14"/>
  <c r="J1409" i="14" s="1"/>
  <c r="H1410" i="14"/>
  <c r="I1410" i="14"/>
  <c r="J1410" i="14" s="1"/>
  <c r="H1411" i="14"/>
  <c r="I1411" i="14"/>
  <c r="J1411" i="14" s="1"/>
  <c r="H1412" i="14"/>
  <c r="I1412" i="14"/>
  <c r="J1412" i="14" s="1"/>
  <c r="H1413" i="14"/>
  <c r="I1413" i="14"/>
  <c r="J1413" i="14" s="1"/>
  <c r="H1414" i="14"/>
  <c r="I1414" i="14"/>
  <c r="J1414" i="14" s="1"/>
  <c r="H1415" i="14"/>
  <c r="I1415" i="14"/>
  <c r="J1415" i="14" s="1"/>
  <c r="H1416" i="14"/>
  <c r="I1416" i="14"/>
  <c r="J1416" i="14" s="1"/>
  <c r="H1417" i="14"/>
  <c r="I1417" i="14"/>
  <c r="J1417" i="14" s="1"/>
  <c r="H1418" i="14"/>
  <c r="I1418" i="14"/>
  <c r="J1418" i="14" s="1"/>
  <c r="H1419" i="14"/>
  <c r="I1419" i="14"/>
  <c r="J1419" i="14"/>
  <c r="H1420" i="14"/>
  <c r="I1420" i="14"/>
  <c r="J1420" i="14"/>
  <c r="H1421" i="14"/>
  <c r="I1421" i="14"/>
  <c r="J1421" i="14" s="1"/>
  <c r="H1422" i="14"/>
  <c r="I1422" i="14"/>
  <c r="J1422" i="14" s="1"/>
  <c r="H1423" i="14"/>
  <c r="I1423" i="14"/>
  <c r="J1423" i="14" s="1"/>
  <c r="H1424" i="14"/>
  <c r="I1424" i="14"/>
  <c r="J1424" i="14"/>
  <c r="H1425" i="14"/>
  <c r="I1425" i="14"/>
  <c r="J1425" i="14" s="1"/>
  <c r="H1426" i="14"/>
  <c r="I1426" i="14"/>
  <c r="J1426" i="14" s="1"/>
  <c r="H1427" i="14"/>
  <c r="I1427" i="14"/>
  <c r="J1427" i="14" s="1"/>
  <c r="H1428" i="14"/>
  <c r="I1428" i="14"/>
  <c r="J1428" i="14" s="1"/>
  <c r="H1429" i="14"/>
  <c r="I1429" i="14"/>
  <c r="J1429" i="14" s="1"/>
  <c r="H1430" i="14"/>
  <c r="I1430" i="14"/>
  <c r="J1430" i="14" s="1"/>
  <c r="H1431" i="14"/>
  <c r="I1431" i="14"/>
  <c r="J1431" i="14" s="1"/>
  <c r="H1432" i="14"/>
  <c r="I1432" i="14"/>
  <c r="J1432" i="14" s="1"/>
  <c r="H1433" i="14"/>
  <c r="I1433" i="14"/>
  <c r="J1433" i="14" s="1"/>
  <c r="H1434" i="14"/>
  <c r="I1434" i="14"/>
  <c r="J1434" i="14" s="1"/>
  <c r="H1435" i="14"/>
  <c r="I1435" i="14"/>
  <c r="J1435" i="14" s="1"/>
  <c r="H1436" i="14"/>
  <c r="I1436" i="14"/>
  <c r="J1436" i="14" s="1"/>
  <c r="H1437" i="14"/>
  <c r="I1437" i="14"/>
  <c r="J1437" i="14" s="1"/>
  <c r="H1438" i="14"/>
  <c r="I1438" i="14"/>
  <c r="J1438" i="14" s="1"/>
  <c r="H1439" i="14"/>
  <c r="I1439" i="14"/>
  <c r="J1439" i="14" s="1"/>
  <c r="H1440" i="14"/>
  <c r="I1440" i="14"/>
  <c r="J1440" i="14" s="1"/>
  <c r="H1441" i="14"/>
  <c r="I1441" i="14"/>
  <c r="J1441" i="14" s="1"/>
  <c r="H1442" i="14"/>
  <c r="I1442" i="14"/>
  <c r="J1442" i="14" s="1"/>
  <c r="H1443" i="14"/>
  <c r="I1443" i="14"/>
  <c r="J1443" i="14"/>
  <c r="H1444" i="14"/>
  <c r="I1444" i="14"/>
  <c r="J1444" i="14"/>
  <c r="H1445" i="14"/>
  <c r="I1445" i="14"/>
  <c r="J1445" i="14" s="1"/>
  <c r="H1446" i="14"/>
  <c r="I1446" i="14"/>
  <c r="J1446" i="14" s="1"/>
  <c r="H1447" i="14"/>
  <c r="I1447" i="14"/>
  <c r="J1447" i="14" s="1"/>
  <c r="H1448" i="14"/>
  <c r="I1448" i="14"/>
  <c r="J1448" i="14"/>
  <c r="H1449" i="14"/>
  <c r="I1449" i="14"/>
  <c r="J1449" i="14" s="1"/>
  <c r="H1450" i="14"/>
  <c r="I1450" i="14"/>
  <c r="J1450" i="14" s="1"/>
  <c r="H1451" i="14"/>
  <c r="I1451" i="14"/>
  <c r="J1451" i="14" s="1"/>
  <c r="H1452" i="14"/>
  <c r="I1452" i="14"/>
  <c r="J1452" i="14" s="1"/>
  <c r="H1453" i="14"/>
  <c r="I1453" i="14"/>
  <c r="J1453" i="14" s="1"/>
  <c r="H1454" i="14"/>
  <c r="I1454" i="14"/>
  <c r="J1454" i="14" s="1"/>
  <c r="H1455" i="14"/>
  <c r="I1455" i="14"/>
  <c r="J1455" i="14" s="1"/>
  <c r="H1456" i="14"/>
  <c r="I1456" i="14"/>
  <c r="J1456" i="14" s="1"/>
  <c r="H1457" i="14"/>
  <c r="I1457" i="14"/>
  <c r="J1457" i="14" s="1"/>
  <c r="H1458" i="14"/>
  <c r="I1458" i="14"/>
  <c r="J1458" i="14" s="1"/>
  <c r="H1459" i="14"/>
  <c r="I1459" i="14"/>
  <c r="J1459" i="14" s="1"/>
  <c r="H1460" i="14"/>
  <c r="I1460" i="14"/>
  <c r="J1460" i="14" s="1"/>
  <c r="H1461" i="14"/>
  <c r="I1461" i="14"/>
  <c r="J1461" i="14" s="1"/>
  <c r="H1462" i="14"/>
  <c r="I1462" i="14"/>
  <c r="J1462" i="14" s="1"/>
  <c r="H1463" i="14"/>
  <c r="I1463" i="14"/>
  <c r="J1463" i="14" s="1"/>
  <c r="H1464" i="14"/>
  <c r="I1464" i="14"/>
  <c r="J1464" i="14" s="1"/>
  <c r="H1465" i="14"/>
  <c r="I1465" i="14"/>
  <c r="J1465" i="14" s="1"/>
  <c r="H1466" i="14"/>
  <c r="I1466" i="14"/>
  <c r="J1466" i="14" s="1"/>
  <c r="H1467" i="14"/>
  <c r="I1467" i="14"/>
  <c r="J1467" i="14"/>
  <c r="H1468" i="14"/>
  <c r="I1468" i="14"/>
  <c r="J1468" i="14"/>
  <c r="H1469" i="14"/>
  <c r="I1469" i="14"/>
  <c r="J1469" i="14" s="1"/>
  <c r="H1470" i="14"/>
  <c r="I1470" i="14"/>
  <c r="J1470" i="14" s="1"/>
  <c r="H1471" i="14"/>
  <c r="I1471" i="14"/>
  <c r="J1471" i="14" s="1"/>
  <c r="H1472" i="14"/>
  <c r="I1472" i="14"/>
  <c r="J1472" i="14"/>
  <c r="H1473" i="14"/>
  <c r="I1473" i="14"/>
  <c r="J1473" i="14" s="1"/>
  <c r="H1474" i="14"/>
  <c r="I1474" i="14"/>
  <c r="J1474" i="14" s="1"/>
  <c r="H1475" i="14"/>
  <c r="I1475" i="14"/>
  <c r="J1475" i="14" s="1"/>
  <c r="H1476" i="14"/>
  <c r="I1476" i="14"/>
  <c r="J1476" i="14" s="1"/>
  <c r="H1477" i="14"/>
  <c r="I1477" i="14"/>
  <c r="J1477" i="14" s="1"/>
  <c r="H1478" i="14"/>
  <c r="I1478" i="14"/>
  <c r="J1478" i="14" s="1"/>
  <c r="H1479" i="14"/>
  <c r="I1479" i="14"/>
  <c r="J1479" i="14" s="1"/>
  <c r="H1480" i="14"/>
  <c r="I1480" i="14"/>
  <c r="J1480" i="14" s="1"/>
  <c r="H1481" i="14"/>
  <c r="I1481" i="14"/>
  <c r="J1481" i="14" s="1"/>
  <c r="H1482" i="14"/>
  <c r="I1482" i="14"/>
  <c r="J1482" i="14" s="1"/>
  <c r="H1483" i="14"/>
  <c r="I1483" i="14"/>
  <c r="J1483" i="14" s="1"/>
  <c r="H1484" i="14"/>
  <c r="I1484" i="14"/>
  <c r="J1484" i="14" s="1"/>
  <c r="H1485" i="14"/>
  <c r="I1485" i="14"/>
  <c r="J1485" i="14" s="1"/>
  <c r="H1486" i="14"/>
  <c r="I1486" i="14"/>
  <c r="J1486" i="14" s="1"/>
  <c r="H1487" i="14"/>
  <c r="I1487" i="14"/>
  <c r="J1487" i="14" s="1"/>
  <c r="H1488" i="14"/>
  <c r="I1488" i="14"/>
  <c r="J1488" i="14" s="1"/>
  <c r="H1489" i="14"/>
  <c r="I1489" i="14"/>
  <c r="J1489" i="14" s="1"/>
  <c r="H1490" i="14"/>
  <c r="I1490" i="14"/>
  <c r="J1490" i="14" s="1"/>
  <c r="H1491" i="14"/>
  <c r="I1491" i="14"/>
  <c r="J1491" i="14"/>
  <c r="H1492" i="14"/>
  <c r="I1492" i="14"/>
  <c r="J1492" i="14"/>
  <c r="H1493" i="14"/>
  <c r="I1493" i="14"/>
  <c r="J1493" i="14" s="1"/>
  <c r="H1494" i="14"/>
  <c r="I1494" i="14"/>
  <c r="J1494" i="14" s="1"/>
  <c r="H1495" i="14"/>
  <c r="I1495" i="14"/>
  <c r="J1495" i="14" s="1"/>
  <c r="H1496" i="14"/>
  <c r="I1496" i="14"/>
  <c r="J1496" i="14"/>
  <c r="H1497" i="14"/>
  <c r="I1497" i="14"/>
  <c r="J1497" i="14" s="1"/>
  <c r="H1498" i="14"/>
  <c r="I1498" i="14"/>
  <c r="J1498" i="14" s="1"/>
  <c r="H1499" i="14"/>
  <c r="I1499" i="14"/>
  <c r="J1499" i="14" s="1"/>
  <c r="H1500" i="14"/>
  <c r="I1500" i="14"/>
  <c r="J1500" i="14" s="1"/>
  <c r="H1501" i="14"/>
  <c r="I1501" i="14"/>
  <c r="J1501" i="14" s="1"/>
  <c r="H1502" i="14"/>
  <c r="I1502" i="14"/>
  <c r="J1502" i="14" s="1"/>
  <c r="H1503" i="14"/>
  <c r="I1503" i="14"/>
  <c r="J1503" i="14" s="1"/>
  <c r="H1504" i="14"/>
  <c r="I1504" i="14"/>
  <c r="J1504" i="14" s="1"/>
  <c r="H1505" i="14"/>
  <c r="I1505" i="14"/>
  <c r="J1505" i="14" s="1"/>
  <c r="H1506" i="14"/>
  <c r="I1506" i="14"/>
  <c r="J1506" i="14" s="1"/>
  <c r="H1507" i="14"/>
  <c r="I1507" i="14"/>
  <c r="J1507" i="14" s="1"/>
  <c r="H1508" i="14"/>
  <c r="I1508" i="14"/>
  <c r="J1508" i="14" s="1"/>
  <c r="H1509" i="14"/>
  <c r="I1509" i="14"/>
  <c r="J1509" i="14" s="1"/>
  <c r="H1510" i="14"/>
  <c r="I1510" i="14"/>
  <c r="J1510" i="14" s="1"/>
  <c r="H1511" i="14"/>
  <c r="I1511" i="14"/>
  <c r="J1511" i="14" s="1"/>
  <c r="H1512" i="14"/>
  <c r="I1512" i="14"/>
  <c r="J1512" i="14" s="1"/>
  <c r="H1513" i="14"/>
  <c r="I1513" i="14"/>
  <c r="J1513" i="14" s="1"/>
  <c r="H1514" i="14"/>
  <c r="I1514" i="14"/>
  <c r="J1514" i="14" s="1"/>
  <c r="H1515" i="14"/>
  <c r="I1515" i="14"/>
  <c r="J1515" i="14"/>
  <c r="H1516" i="14"/>
  <c r="I1516" i="14"/>
  <c r="J1516" i="14"/>
  <c r="H1517" i="14"/>
  <c r="I1517" i="14"/>
  <c r="J1517" i="14" s="1"/>
  <c r="H1518" i="14"/>
  <c r="I1518" i="14"/>
  <c r="J1518" i="14" s="1"/>
  <c r="H1519" i="14"/>
  <c r="I1519" i="14"/>
  <c r="J1519" i="14" s="1"/>
  <c r="H1520" i="14"/>
  <c r="I1520" i="14"/>
  <c r="J1520" i="14"/>
  <c r="H1521" i="14"/>
  <c r="I1521" i="14"/>
  <c r="J1521" i="14" s="1"/>
  <c r="H1522" i="14"/>
  <c r="I1522" i="14"/>
  <c r="J1522" i="14" s="1"/>
  <c r="H1523" i="14"/>
  <c r="I1523" i="14"/>
  <c r="J1523" i="14" s="1"/>
  <c r="H1524" i="14"/>
  <c r="I1524" i="14"/>
  <c r="J1524" i="14" s="1"/>
  <c r="H1525" i="14"/>
  <c r="I1525" i="14"/>
  <c r="J1525" i="14" s="1"/>
  <c r="H1526" i="14"/>
  <c r="I1526" i="14"/>
  <c r="J1526" i="14" s="1"/>
  <c r="H1527" i="14"/>
  <c r="I1527" i="14"/>
  <c r="J1527" i="14" s="1"/>
  <c r="H1528" i="14"/>
  <c r="I1528" i="14"/>
  <c r="J1528" i="14" s="1"/>
  <c r="H1529" i="14"/>
  <c r="I1529" i="14"/>
  <c r="J1529" i="14" s="1"/>
  <c r="H1530" i="14"/>
  <c r="I1530" i="14"/>
  <c r="J1530" i="14" s="1"/>
  <c r="H1531" i="14"/>
  <c r="I1531" i="14"/>
  <c r="J1531" i="14" s="1"/>
  <c r="H1532" i="14"/>
  <c r="I1532" i="14"/>
  <c r="J1532" i="14" s="1"/>
  <c r="H1533" i="14"/>
  <c r="I1533" i="14"/>
  <c r="J1533" i="14" s="1"/>
  <c r="H1534" i="14"/>
  <c r="I1534" i="14"/>
  <c r="J1534" i="14" s="1"/>
  <c r="H1535" i="14"/>
  <c r="I1535" i="14"/>
  <c r="J1535" i="14" s="1"/>
  <c r="H1536" i="14"/>
  <c r="I1536" i="14"/>
  <c r="J1536" i="14" s="1"/>
  <c r="H1537" i="14"/>
  <c r="I1537" i="14"/>
  <c r="J1537" i="14" s="1"/>
  <c r="H1538" i="14"/>
  <c r="I1538" i="14"/>
  <c r="J1538" i="14" s="1"/>
  <c r="H1539" i="14"/>
  <c r="I1539" i="14"/>
  <c r="J1539" i="14"/>
  <c r="H1540" i="14"/>
  <c r="I1540" i="14"/>
  <c r="J1540" i="14"/>
  <c r="H1541" i="14"/>
  <c r="I1541" i="14"/>
  <c r="J1541" i="14" s="1"/>
  <c r="H1542" i="14"/>
  <c r="I1542" i="14"/>
  <c r="J1542" i="14" s="1"/>
  <c r="H1543" i="14"/>
  <c r="I1543" i="14"/>
  <c r="J1543" i="14" s="1"/>
  <c r="H1544" i="14"/>
  <c r="I1544" i="14"/>
  <c r="J1544" i="14"/>
  <c r="H1545" i="14"/>
  <c r="I1545" i="14"/>
  <c r="J1545" i="14" s="1"/>
  <c r="H1546" i="14"/>
  <c r="I1546" i="14"/>
  <c r="J1546" i="14" s="1"/>
  <c r="H1547" i="14"/>
  <c r="I1547" i="14"/>
  <c r="J1547" i="14" s="1"/>
  <c r="H1548" i="14"/>
  <c r="I1548" i="14"/>
  <c r="J1548" i="14" s="1"/>
  <c r="H1549" i="14"/>
  <c r="I1549" i="14"/>
  <c r="J1549" i="14" s="1"/>
  <c r="H1550" i="14"/>
  <c r="I1550" i="14"/>
  <c r="J1550" i="14" s="1"/>
  <c r="H1551" i="14"/>
  <c r="I1551" i="14"/>
  <c r="J1551" i="14" s="1"/>
  <c r="H1552" i="14"/>
  <c r="I1552" i="14"/>
  <c r="J1552" i="14" s="1"/>
  <c r="H1553" i="14"/>
  <c r="I1553" i="14"/>
  <c r="J1553" i="14" s="1"/>
  <c r="H1554" i="14"/>
  <c r="I1554" i="14"/>
  <c r="J1554" i="14" s="1"/>
  <c r="H1555" i="14"/>
  <c r="I1555" i="14"/>
  <c r="J1555" i="14" s="1"/>
  <c r="H1556" i="14"/>
  <c r="I1556" i="14"/>
  <c r="J1556" i="14" s="1"/>
  <c r="H1557" i="14"/>
  <c r="I1557" i="14"/>
  <c r="J1557" i="14" s="1"/>
  <c r="H1558" i="14"/>
  <c r="I1558" i="14"/>
  <c r="J1558" i="14" s="1"/>
  <c r="H1559" i="14"/>
  <c r="I1559" i="14"/>
  <c r="J1559" i="14" s="1"/>
  <c r="H1560" i="14"/>
  <c r="I1560" i="14"/>
  <c r="J1560" i="14" s="1"/>
  <c r="H1561" i="14"/>
  <c r="I1561" i="14"/>
  <c r="J1561" i="14" s="1"/>
  <c r="H1562" i="14"/>
  <c r="I1562" i="14"/>
  <c r="J1562" i="14" s="1"/>
  <c r="H1563" i="14"/>
  <c r="I1563" i="14"/>
  <c r="J1563" i="14"/>
  <c r="H1564" i="14"/>
  <c r="I1564" i="14"/>
  <c r="J1564" i="14"/>
  <c r="H1565" i="14"/>
  <c r="I1565" i="14"/>
  <c r="J1565" i="14" s="1"/>
  <c r="H1566" i="14"/>
  <c r="I1566" i="14"/>
  <c r="J1566" i="14" s="1"/>
  <c r="H1567" i="14"/>
  <c r="I1567" i="14"/>
  <c r="J1567" i="14" s="1"/>
  <c r="H1568" i="14"/>
  <c r="I1568" i="14"/>
  <c r="J1568" i="14"/>
  <c r="H1569" i="14"/>
  <c r="I1569" i="14"/>
  <c r="J1569" i="14" s="1"/>
  <c r="H1570" i="14"/>
  <c r="I1570" i="14"/>
  <c r="J1570" i="14" s="1"/>
  <c r="H1571" i="14"/>
  <c r="I1571" i="14"/>
  <c r="J1571" i="14" s="1"/>
  <c r="H1572" i="14"/>
  <c r="I1572" i="14"/>
  <c r="J1572" i="14" s="1"/>
  <c r="H1573" i="14"/>
  <c r="I1573" i="14"/>
  <c r="J1573" i="14" s="1"/>
  <c r="H1574" i="14"/>
  <c r="I1574" i="14"/>
  <c r="J1574" i="14" s="1"/>
  <c r="H1575" i="14"/>
  <c r="I1575" i="14"/>
  <c r="J1575" i="14" s="1"/>
  <c r="H1576" i="14"/>
  <c r="I1576" i="14"/>
  <c r="J1576" i="14" s="1"/>
  <c r="H1577" i="14"/>
  <c r="I1577" i="14"/>
  <c r="J1577" i="14" s="1"/>
  <c r="H1578" i="14"/>
  <c r="I1578" i="14"/>
  <c r="J1578" i="14" s="1"/>
  <c r="H1579" i="14"/>
  <c r="I1579" i="14"/>
  <c r="J1579" i="14" s="1"/>
  <c r="H1580" i="14"/>
  <c r="I1580" i="14"/>
  <c r="J1580" i="14" s="1"/>
  <c r="H1581" i="14"/>
  <c r="I1581" i="14"/>
  <c r="J1581" i="14" s="1"/>
  <c r="H1582" i="14"/>
  <c r="I1582" i="14"/>
  <c r="J1582" i="14" s="1"/>
  <c r="H1583" i="14"/>
  <c r="I1583" i="14"/>
  <c r="J1583" i="14" s="1"/>
  <c r="H1584" i="14"/>
  <c r="I1584" i="14"/>
  <c r="J1584" i="14"/>
  <c r="H1585" i="14"/>
  <c r="I1585" i="14"/>
  <c r="J1585" i="14" s="1"/>
  <c r="H1586" i="14"/>
  <c r="I1586" i="14"/>
  <c r="J1586" i="14" s="1"/>
  <c r="H1587" i="14"/>
  <c r="I1587" i="14"/>
  <c r="J1587" i="14" s="1"/>
  <c r="H1588" i="14"/>
  <c r="I1588" i="14"/>
  <c r="J1588" i="14"/>
  <c r="H1589" i="14"/>
  <c r="I1589" i="14"/>
  <c r="J1589" i="14" s="1"/>
  <c r="H1590" i="14"/>
  <c r="I1590" i="14"/>
  <c r="J1590" i="14" s="1"/>
  <c r="H1591" i="14"/>
  <c r="I1591" i="14"/>
  <c r="J1591" i="14" s="1"/>
  <c r="H1592" i="14"/>
  <c r="I1592" i="14"/>
  <c r="J1592" i="14" s="1"/>
  <c r="H1593" i="14"/>
  <c r="I1593" i="14"/>
  <c r="J1593" i="14" s="1"/>
  <c r="H1594" i="14"/>
  <c r="I1594" i="14"/>
  <c r="J1594" i="14"/>
  <c r="H1595" i="14"/>
  <c r="I1595" i="14"/>
  <c r="J1595" i="14"/>
  <c r="H1596" i="14"/>
  <c r="I1596" i="14"/>
  <c r="J1596" i="14"/>
  <c r="H1597" i="14"/>
  <c r="I1597" i="14"/>
  <c r="J1597" i="14" s="1"/>
  <c r="H1598" i="14"/>
  <c r="I1598" i="14"/>
  <c r="J1598" i="14" s="1"/>
  <c r="H1599" i="14"/>
  <c r="I1599" i="14"/>
  <c r="J1599" i="14" s="1"/>
  <c r="H1600" i="14"/>
  <c r="I1600" i="14"/>
  <c r="J1600" i="14" s="1"/>
  <c r="H1601" i="14"/>
  <c r="I1601" i="14"/>
  <c r="J1601" i="14" s="1"/>
  <c r="H1602" i="14"/>
  <c r="I1602" i="14"/>
  <c r="J1602" i="14" s="1"/>
  <c r="H1603" i="14"/>
  <c r="I1603" i="14"/>
  <c r="J1603" i="14" s="1"/>
  <c r="H1604" i="14"/>
  <c r="I1604" i="14"/>
  <c r="J1604" i="14" s="1"/>
  <c r="H1605" i="14"/>
  <c r="I1605" i="14"/>
  <c r="J1605" i="14" s="1"/>
  <c r="H1606" i="14"/>
  <c r="I1606" i="14"/>
  <c r="J1606" i="14" s="1"/>
  <c r="H1607" i="14"/>
  <c r="I1607" i="14"/>
  <c r="J1607" i="14" s="1"/>
  <c r="H1608" i="14"/>
  <c r="I1608" i="14"/>
  <c r="J1608" i="14" s="1"/>
  <c r="H1609" i="14"/>
  <c r="I1609" i="14"/>
  <c r="J1609" i="14" s="1"/>
  <c r="H1610" i="14"/>
  <c r="I1610" i="14"/>
  <c r="J1610" i="14" s="1"/>
  <c r="H1611" i="14"/>
  <c r="I1611" i="14"/>
  <c r="J1611" i="14" s="1"/>
  <c r="H1612" i="14"/>
  <c r="I1612" i="14"/>
  <c r="J1612" i="14" s="1"/>
  <c r="H1613" i="14"/>
  <c r="I1613" i="14"/>
  <c r="J1613" i="14" s="1"/>
  <c r="H1614" i="14"/>
  <c r="I1614" i="14"/>
  <c r="J1614" i="14"/>
  <c r="H1615" i="14"/>
  <c r="I1615" i="14"/>
  <c r="J1615" i="14" s="1"/>
  <c r="H1616" i="14"/>
  <c r="I1616" i="14"/>
  <c r="J1616" i="14" s="1"/>
  <c r="H1617" i="14"/>
  <c r="I1617" i="14"/>
  <c r="J1617" i="14" s="1"/>
  <c r="H1618" i="14"/>
  <c r="I1618" i="14"/>
  <c r="J1618" i="14" s="1"/>
  <c r="H1619" i="14"/>
  <c r="I1619" i="14"/>
  <c r="J1619" i="14" s="1"/>
  <c r="H1620" i="14"/>
  <c r="I1620" i="14"/>
  <c r="J1620" i="14" s="1"/>
  <c r="H1621" i="14"/>
  <c r="I1621" i="14"/>
  <c r="J1621" i="14" s="1"/>
  <c r="H1622" i="14"/>
  <c r="I1622" i="14"/>
  <c r="J1622" i="14" s="1"/>
  <c r="H1623" i="14"/>
  <c r="I1623" i="14"/>
  <c r="J1623" i="14"/>
  <c r="H1624" i="14"/>
  <c r="I1624" i="14"/>
  <c r="J1624" i="14"/>
  <c r="H1625" i="14"/>
  <c r="I1625" i="14"/>
  <c r="J1625" i="14" s="1"/>
  <c r="H1626" i="14"/>
  <c r="I1626" i="14"/>
  <c r="J1626" i="14" s="1"/>
  <c r="H1627" i="14"/>
  <c r="I1627" i="14"/>
  <c r="J1627" i="14" s="1"/>
  <c r="H1628" i="14"/>
  <c r="I1628" i="14"/>
  <c r="J1628" i="14" s="1"/>
  <c r="H1629" i="14"/>
  <c r="I1629" i="14"/>
  <c r="J1629" i="14" s="1"/>
  <c r="H1630" i="14"/>
  <c r="I1630" i="14"/>
  <c r="J1630" i="14" s="1"/>
  <c r="H1631" i="14"/>
  <c r="I1631" i="14"/>
  <c r="J1631" i="14" s="1"/>
  <c r="H1632" i="14"/>
  <c r="I1632" i="14"/>
  <c r="J1632" i="14"/>
  <c r="H1633" i="14"/>
  <c r="I1633" i="14"/>
  <c r="J1633" i="14" s="1"/>
  <c r="H1634" i="14"/>
  <c r="I1634" i="14"/>
  <c r="J1634" i="14" s="1"/>
  <c r="H1635" i="14"/>
  <c r="I1635" i="14"/>
  <c r="J1635" i="14" s="1"/>
  <c r="H1636" i="14"/>
  <c r="I1636" i="14"/>
  <c r="J1636" i="14"/>
  <c r="H1637" i="14"/>
  <c r="I1637" i="14"/>
  <c r="J1637" i="14" s="1"/>
  <c r="H1638" i="14"/>
  <c r="I1638" i="14"/>
  <c r="J1638" i="14" s="1"/>
  <c r="H1639" i="14"/>
  <c r="I1639" i="14"/>
  <c r="J1639" i="14" s="1"/>
  <c r="H1640" i="14"/>
  <c r="I1640" i="14"/>
  <c r="J1640" i="14" s="1"/>
  <c r="H1641" i="14"/>
  <c r="I1641" i="14"/>
  <c r="J1641" i="14" s="1"/>
  <c r="H1642" i="14"/>
  <c r="I1642" i="14"/>
  <c r="J1642" i="14"/>
  <c r="H1643" i="14"/>
  <c r="I1643" i="14"/>
  <c r="J1643" i="14"/>
  <c r="H1644" i="14"/>
  <c r="I1644" i="14"/>
  <c r="J1644" i="14"/>
  <c r="H1645" i="14"/>
  <c r="I1645" i="14"/>
  <c r="J1645" i="14" s="1"/>
  <c r="H1646" i="14"/>
  <c r="I1646" i="14"/>
  <c r="J1646" i="14" s="1"/>
  <c r="H1647" i="14"/>
  <c r="I1647" i="14"/>
  <c r="J1647" i="14" s="1"/>
  <c r="H1648" i="14"/>
  <c r="I1648" i="14"/>
  <c r="J1648" i="14" s="1"/>
  <c r="H1649" i="14"/>
  <c r="I1649" i="14"/>
  <c r="J1649" i="14" s="1"/>
  <c r="H1650" i="14"/>
  <c r="I1650" i="14"/>
  <c r="J1650" i="14" s="1"/>
  <c r="H1651" i="14"/>
  <c r="I1651" i="14"/>
  <c r="J1651" i="14" s="1"/>
  <c r="H1652" i="14"/>
  <c r="I1652" i="14"/>
  <c r="J1652" i="14" s="1"/>
  <c r="H1653" i="14"/>
  <c r="I1653" i="14"/>
  <c r="J1653" i="14" s="1"/>
  <c r="H1654" i="14"/>
  <c r="I1654" i="14"/>
  <c r="J1654" i="14" s="1"/>
  <c r="H1655" i="14"/>
  <c r="I1655" i="14"/>
  <c r="J1655" i="14" s="1"/>
  <c r="H1656" i="14"/>
  <c r="I1656" i="14"/>
  <c r="J1656" i="14" s="1"/>
  <c r="H1657" i="14"/>
  <c r="I1657" i="14"/>
  <c r="J1657" i="14" s="1"/>
  <c r="H1658" i="14"/>
  <c r="I1658" i="14"/>
  <c r="J1658" i="14" s="1"/>
  <c r="H1659" i="14"/>
  <c r="I1659" i="14"/>
  <c r="J1659" i="14" s="1"/>
  <c r="H1660" i="14"/>
  <c r="I1660" i="14"/>
  <c r="J1660" i="14" s="1"/>
  <c r="H1661" i="14"/>
  <c r="I1661" i="14"/>
  <c r="J1661" i="14" s="1"/>
  <c r="H1662" i="14"/>
  <c r="I1662" i="14"/>
  <c r="J1662" i="14"/>
  <c r="H1663" i="14"/>
  <c r="I1663" i="14"/>
  <c r="J1663" i="14" s="1"/>
  <c r="H1664" i="14"/>
  <c r="I1664" i="14"/>
  <c r="J1664" i="14" s="1"/>
  <c r="H1665" i="14"/>
  <c r="I1665" i="14"/>
  <c r="J1665" i="14" s="1"/>
  <c r="H1666" i="14"/>
  <c r="I1666" i="14"/>
  <c r="J1666" i="14" s="1"/>
  <c r="H1667" i="14"/>
  <c r="I1667" i="14"/>
  <c r="J1667" i="14" s="1"/>
  <c r="H1668" i="14"/>
  <c r="I1668" i="14"/>
  <c r="J1668" i="14" s="1"/>
  <c r="H1669" i="14"/>
  <c r="I1669" i="14"/>
  <c r="J1669" i="14" s="1"/>
  <c r="H1670" i="14"/>
  <c r="I1670" i="14"/>
  <c r="J1670" i="14" s="1"/>
  <c r="H1671" i="14"/>
  <c r="I1671" i="14"/>
  <c r="J1671" i="14"/>
  <c r="H1672" i="14"/>
  <c r="I1672" i="14"/>
  <c r="J1672" i="14"/>
  <c r="H1673" i="14"/>
  <c r="I1673" i="14"/>
  <c r="J1673" i="14" s="1"/>
  <c r="H1674" i="14"/>
  <c r="I1674" i="14"/>
  <c r="J1674" i="14" s="1"/>
  <c r="H1675" i="14"/>
  <c r="I1675" i="14"/>
  <c r="J1675" i="14" s="1"/>
  <c r="H1676" i="14"/>
  <c r="I1676" i="14"/>
  <c r="J1676" i="14" s="1"/>
  <c r="H1677" i="14"/>
  <c r="I1677" i="14"/>
  <c r="J1677" i="14" s="1"/>
  <c r="H1678" i="14"/>
  <c r="I1678" i="14"/>
  <c r="J1678" i="14" s="1"/>
  <c r="H1679" i="14"/>
  <c r="I1679" i="14"/>
  <c r="J1679" i="14" s="1"/>
  <c r="H1680" i="14"/>
  <c r="I1680" i="14"/>
  <c r="J1680" i="14"/>
  <c r="H1681" i="14"/>
  <c r="I1681" i="14"/>
  <c r="J1681" i="14" s="1"/>
  <c r="H1682" i="14"/>
  <c r="I1682" i="14"/>
  <c r="J1682" i="14" s="1"/>
  <c r="H1683" i="14"/>
  <c r="I1683" i="14"/>
  <c r="J1683" i="14" s="1"/>
  <c r="H1684" i="14"/>
  <c r="I1684" i="14"/>
  <c r="J1684" i="14"/>
  <c r="H1685" i="14"/>
  <c r="I1685" i="14"/>
  <c r="J1685" i="14" s="1"/>
  <c r="H1686" i="14"/>
  <c r="I1686" i="14"/>
  <c r="J1686" i="14" s="1"/>
  <c r="H1687" i="14"/>
  <c r="I1687" i="14"/>
  <c r="J1687" i="14" s="1"/>
  <c r="H1688" i="14"/>
  <c r="I1688" i="14"/>
  <c r="J1688" i="14" s="1"/>
  <c r="H1689" i="14"/>
  <c r="I1689" i="14"/>
  <c r="J1689" i="14" s="1"/>
  <c r="H1690" i="14"/>
  <c r="I1690" i="14"/>
  <c r="J1690" i="14"/>
  <c r="H1691" i="14"/>
  <c r="I1691" i="14"/>
  <c r="J1691" i="14"/>
  <c r="H1692" i="14"/>
  <c r="I1692" i="14"/>
  <c r="J1692" i="14"/>
  <c r="H1693" i="14"/>
  <c r="I1693" i="14"/>
  <c r="J1693" i="14" s="1"/>
  <c r="H1694" i="14"/>
  <c r="I1694" i="14"/>
  <c r="J1694" i="14" s="1"/>
  <c r="H1695" i="14"/>
  <c r="I1695" i="14"/>
  <c r="J1695" i="14" s="1"/>
  <c r="H1696" i="14"/>
  <c r="I1696" i="14"/>
  <c r="J1696" i="14" s="1"/>
  <c r="H1697" i="14"/>
  <c r="I1697" i="14"/>
  <c r="J1697" i="14" s="1"/>
  <c r="H1698" i="14"/>
  <c r="I1698" i="14"/>
  <c r="J1698" i="14" s="1"/>
  <c r="H1699" i="14"/>
  <c r="I1699" i="14"/>
  <c r="J1699" i="14" s="1"/>
  <c r="H1700" i="14"/>
  <c r="I1700" i="14"/>
  <c r="J1700" i="14" s="1"/>
  <c r="H1701" i="14"/>
  <c r="I1701" i="14"/>
  <c r="J1701" i="14" s="1"/>
  <c r="H1702" i="14"/>
  <c r="I1702" i="14"/>
  <c r="J1702" i="14" s="1"/>
  <c r="H1703" i="14"/>
  <c r="I1703" i="14"/>
  <c r="J1703" i="14" s="1"/>
  <c r="H1704" i="14"/>
  <c r="I1704" i="14"/>
  <c r="J1704" i="14" s="1"/>
  <c r="H1705" i="14"/>
  <c r="I1705" i="14"/>
  <c r="J1705" i="14" s="1"/>
  <c r="H1706" i="14"/>
  <c r="I1706" i="14"/>
  <c r="J1706" i="14" s="1"/>
  <c r="H1707" i="14"/>
  <c r="I1707" i="14"/>
  <c r="J1707" i="14" s="1"/>
  <c r="H1708" i="14"/>
  <c r="I1708" i="14"/>
  <c r="J1708" i="14" s="1"/>
  <c r="H1709" i="14"/>
  <c r="I1709" i="14"/>
  <c r="J1709" i="14" s="1"/>
  <c r="H1710" i="14"/>
  <c r="I1710" i="14"/>
  <c r="J1710" i="14"/>
  <c r="H1711" i="14"/>
  <c r="I1711" i="14"/>
  <c r="J1711" i="14" s="1"/>
  <c r="H1712" i="14"/>
  <c r="I1712" i="14"/>
  <c r="J1712" i="14" s="1"/>
  <c r="H1713" i="14"/>
  <c r="I1713" i="14"/>
  <c r="J1713" i="14" s="1"/>
  <c r="H1714" i="14"/>
  <c r="I1714" i="14"/>
  <c r="J1714" i="14" s="1"/>
  <c r="H1715" i="14"/>
  <c r="I1715" i="14"/>
  <c r="J1715" i="14" s="1"/>
  <c r="H1716" i="14"/>
  <c r="I1716" i="14"/>
  <c r="J1716" i="14" s="1"/>
  <c r="H1717" i="14"/>
  <c r="I1717" i="14"/>
  <c r="J1717" i="14" s="1"/>
  <c r="H1718" i="14"/>
  <c r="I1718" i="14"/>
  <c r="J1718" i="14" s="1"/>
  <c r="H1719" i="14"/>
  <c r="I1719" i="14"/>
  <c r="J1719" i="14"/>
  <c r="H1720" i="14"/>
  <c r="I1720" i="14"/>
  <c r="J1720" i="14"/>
  <c r="H1721" i="14"/>
  <c r="I1721" i="14"/>
  <c r="J1721" i="14" s="1"/>
  <c r="H1722" i="14"/>
  <c r="I1722" i="14"/>
  <c r="J1722" i="14" s="1"/>
  <c r="H1723" i="14"/>
  <c r="I1723" i="14"/>
  <c r="J1723" i="14" s="1"/>
  <c r="H1724" i="14"/>
  <c r="I1724" i="14"/>
  <c r="J1724" i="14" s="1"/>
  <c r="H1725" i="14"/>
  <c r="I1725" i="14"/>
  <c r="J1725" i="14" s="1"/>
  <c r="H1726" i="14"/>
  <c r="I1726" i="14"/>
  <c r="J1726" i="14" s="1"/>
  <c r="H1727" i="14"/>
  <c r="I1727" i="14"/>
  <c r="J1727" i="14" s="1"/>
  <c r="H1728" i="14"/>
  <c r="I1728" i="14"/>
  <c r="J1728" i="14"/>
  <c r="J1729" i="14"/>
  <c r="R92" i="13" l="1"/>
  <c r="Q92" i="13"/>
  <c r="P92" i="13"/>
  <c r="O92" i="13"/>
  <c r="N92" i="13"/>
  <c r="M92" i="13"/>
  <c r="Q70" i="13"/>
  <c r="Q62" i="13"/>
  <c r="G70" i="13"/>
  <c r="G62" i="13"/>
  <c r="B41" i="13"/>
  <c r="G54" i="13"/>
  <c r="G52" i="13"/>
  <c r="G53" i="13"/>
  <c r="B38" i="13"/>
  <c r="B35" i="13"/>
  <c r="G55" i="13" l="1"/>
  <c r="P55" i="13"/>
  <c r="W74" i="13"/>
  <c r="X37" i="13" s="1"/>
  <c r="M72" i="13"/>
  <c r="N35" i="13" s="1"/>
  <c r="W59" i="13"/>
  <c r="M64" i="13"/>
  <c r="M57" i="13"/>
  <c r="W73" i="13"/>
  <c r="X36" i="13" s="1"/>
  <c r="W67" i="13"/>
  <c r="W58" i="13"/>
  <c r="M60" i="13"/>
  <c r="M74" i="13"/>
  <c r="N37" i="13" s="1"/>
  <c r="W72" i="13"/>
  <c r="X35" i="13" s="1"/>
  <c r="W66" i="13"/>
  <c r="W57" i="13"/>
  <c r="M59" i="13"/>
  <c r="M66" i="13"/>
  <c r="M75" i="13"/>
  <c r="N38" i="13" s="1"/>
  <c r="W65" i="13"/>
  <c r="M67" i="13"/>
  <c r="M58" i="13"/>
  <c r="W75" i="13"/>
  <c r="X38" i="13" s="1"/>
  <c r="M73" i="13"/>
  <c r="N36" i="13" s="1"/>
  <c r="W60" i="13"/>
  <c r="M65" i="13"/>
  <c r="W64" i="13"/>
  <c r="U75" i="13"/>
  <c r="V38" i="13" s="1"/>
  <c r="V74" i="13"/>
  <c r="W37" i="13" s="1"/>
  <c r="R74" i="13"/>
  <c r="S37" i="13" s="1"/>
  <c r="S73" i="13"/>
  <c r="T36" i="13" s="1"/>
  <c r="T72" i="13"/>
  <c r="U35" i="13" s="1"/>
  <c r="Q74" i="13"/>
  <c r="R37" i="13" s="1"/>
  <c r="I75" i="13"/>
  <c r="J38" i="13" s="1"/>
  <c r="J74" i="13"/>
  <c r="K37" i="13" s="1"/>
  <c r="K73" i="13"/>
  <c r="L36" i="13" s="1"/>
  <c r="L72" i="13"/>
  <c r="M35" i="13" s="1"/>
  <c r="H72" i="13"/>
  <c r="I35" i="13" s="1"/>
  <c r="V75" i="13"/>
  <c r="W38" i="13" s="1"/>
  <c r="T73" i="13"/>
  <c r="U36" i="13" s="1"/>
  <c r="Q75" i="13"/>
  <c r="R38" i="13" s="1"/>
  <c r="L73" i="13"/>
  <c r="M36" i="13" s="1"/>
  <c r="I72" i="13"/>
  <c r="J35" i="13" s="1"/>
  <c r="T75" i="13"/>
  <c r="U38" i="13" s="1"/>
  <c r="U74" i="13"/>
  <c r="V37" i="13" s="1"/>
  <c r="V73" i="13"/>
  <c r="W36" i="13" s="1"/>
  <c r="R73" i="13"/>
  <c r="S36" i="13" s="1"/>
  <c r="S72" i="13"/>
  <c r="T35" i="13" s="1"/>
  <c r="L75" i="13"/>
  <c r="M38" i="13" s="1"/>
  <c r="H75" i="13"/>
  <c r="I38" i="13" s="1"/>
  <c r="I74" i="13"/>
  <c r="J37" i="13" s="1"/>
  <c r="J73" i="13"/>
  <c r="K36" i="13" s="1"/>
  <c r="K72" i="13"/>
  <c r="L35" i="13" s="1"/>
  <c r="G75" i="13"/>
  <c r="H38" i="13" s="1"/>
  <c r="J75" i="13"/>
  <c r="K38" i="13" s="1"/>
  <c r="S75" i="13"/>
  <c r="T38" i="13" s="1"/>
  <c r="T74" i="13"/>
  <c r="U37" i="13" s="1"/>
  <c r="U73" i="13"/>
  <c r="V36" i="13" s="1"/>
  <c r="V72" i="13"/>
  <c r="W35" i="13" s="1"/>
  <c r="R72" i="13"/>
  <c r="S35" i="13" s="1"/>
  <c r="K75" i="13"/>
  <c r="L38" i="13" s="1"/>
  <c r="L74" i="13"/>
  <c r="M37" i="13" s="1"/>
  <c r="H74" i="13"/>
  <c r="I37" i="13" s="1"/>
  <c r="I73" i="13"/>
  <c r="J36" i="13" s="1"/>
  <c r="J72" i="13"/>
  <c r="K35" i="13" s="1"/>
  <c r="G74" i="13"/>
  <c r="H37" i="13" s="1"/>
  <c r="R75" i="13"/>
  <c r="S38" i="13" s="1"/>
  <c r="S74" i="13"/>
  <c r="T37" i="13" s="1"/>
  <c r="U72" i="13"/>
  <c r="V35" i="13" s="1"/>
  <c r="K74" i="13"/>
  <c r="L37" i="13" s="1"/>
  <c r="H73" i="13"/>
  <c r="I36" i="13" s="1"/>
  <c r="V67" i="13"/>
  <c r="W44" i="13" s="1"/>
  <c r="R67" i="13"/>
  <c r="S44" i="13" s="1"/>
  <c r="S66" i="13"/>
  <c r="T43" i="13" s="1"/>
  <c r="T65" i="13"/>
  <c r="U42" i="13" s="1"/>
  <c r="U64" i="13"/>
  <c r="V41" i="13" s="1"/>
  <c r="Q67" i="13"/>
  <c r="R44" i="13" s="1"/>
  <c r="T60" i="13"/>
  <c r="U32" i="13" s="1"/>
  <c r="U59" i="13"/>
  <c r="V31" i="13" s="1"/>
  <c r="V58" i="13"/>
  <c r="R58" i="13"/>
  <c r="S30" i="13" s="1"/>
  <c r="S57" i="13"/>
  <c r="T29" i="13" s="1"/>
  <c r="L67" i="13"/>
  <c r="M44" i="13" s="1"/>
  <c r="H67" i="13"/>
  <c r="I44" i="13" s="1"/>
  <c r="I66" i="13"/>
  <c r="J43" i="13" s="1"/>
  <c r="J65" i="13"/>
  <c r="K42" i="13" s="1"/>
  <c r="K64" i="13"/>
  <c r="L41" i="13" s="1"/>
  <c r="G67" i="13"/>
  <c r="H44" i="13" s="1"/>
  <c r="J60" i="13"/>
  <c r="K32" i="13" s="1"/>
  <c r="K59" i="13"/>
  <c r="L31" i="13" s="1"/>
  <c r="L58" i="13"/>
  <c r="H58" i="13"/>
  <c r="I30" i="13" s="1"/>
  <c r="I57" i="13"/>
  <c r="U65" i="13"/>
  <c r="V42" i="13" s="1"/>
  <c r="V64" i="13"/>
  <c r="W41" i="13" s="1"/>
  <c r="U60" i="13"/>
  <c r="V32" i="13" s="1"/>
  <c r="R59" i="13"/>
  <c r="S31" i="13" s="1"/>
  <c r="T57" i="13"/>
  <c r="U29" i="13" s="1"/>
  <c r="J66" i="13"/>
  <c r="K43" i="13" s="1"/>
  <c r="H64" i="13"/>
  <c r="I41" i="13" s="1"/>
  <c r="L59" i="13"/>
  <c r="J57" i="13"/>
  <c r="U67" i="13"/>
  <c r="V44" i="13" s="1"/>
  <c r="V66" i="13"/>
  <c r="W43" i="13" s="1"/>
  <c r="R66" i="13"/>
  <c r="S43" i="13" s="1"/>
  <c r="S65" i="13"/>
  <c r="T42" i="13" s="1"/>
  <c r="T64" i="13"/>
  <c r="U41" i="13" s="1"/>
  <c r="Q66" i="13"/>
  <c r="R43" i="13" s="1"/>
  <c r="S60" i="13"/>
  <c r="T32" i="13" s="1"/>
  <c r="T59" i="13"/>
  <c r="U31" i="13" s="1"/>
  <c r="U58" i="13"/>
  <c r="V30" i="13" s="1"/>
  <c r="V57" i="13"/>
  <c r="R57" i="13"/>
  <c r="S29" i="13" s="1"/>
  <c r="K67" i="13"/>
  <c r="L44" i="13" s="1"/>
  <c r="L66" i="13"/>
  <c r="M43" i="13" s="1"/>
  <c r="H66" i="13"/>
  <c r="I43" i="13" s="1"/>
  <c r="I65" i="13"/>
  <c r="J42" i="13" s="1"/>
  <c r="J64" i="13"/>
  <c r="K41" i="13" s="1"/>
  <c r="G66" i="13"/>
  <c r="H43" i="13" s="1"/>
  <c r="I60" i="13"/>
  <c r="J32" i="13" s="1"/>
  <c r="J59" i="13"/>
  <c r="K31" i="13" s="1"/>
  <c r="K58" i="13"/>
  <c r="L30" i="13" s="1"/>
  <c r="L57" i="13"/>
  <c r="H57" i="13"/>
  <c r="T66" i="13"/>
  <c r="U43" i="13" s="1"/>
  <c r="L64" i="13"/>
  <c r="M41" i="13" s="1"/>
  <c r="I58" i="13"/>
  <c r="J30" i="13" s="1"/>
  <c r="T67" i="13"/>
  <c r="U44" i="13" s="1"/>
  <c r="U66" i="13"/>
  <c r="V43" i="13" s="1"/>
  <c r="V65" i="13"/>
  <c r="W42" i="13" s="1"/>
  <c r="R65" i="13"/>
  <c r="S42" i="13" s="1"/>
  <c r="S64" i="13"/>
  <c r="T41" i="13" s="1"/>
  <c r="V60" i="13"/>
  <c r="R60" i="13"/>
  <c r="S32" i="13" s="1"/>
  <c r="S59" i="13"/>
  <c r="T31" i="13" s="1"/>
  <c r="T58" i="13"/>
  <c r="U30" i="13" s="1"/>
  <c r="U57" i="13"/>
  <c r="V29" i="13" s="1"/>
  <c r="Q60" i="13"/>
  <c r="J67" i="13"/>
  <c r="K44" i="13" s="1"/>
  <c r="K66" i="13"/>
  <c r="L43" i="13" s="1"/>
  <c r="L65" i="13"/>
  <c r="M42" i="13" s="1"/>
  <c r="H65" i="13"/>
  <c r="I42" i="13" s="1"/>
  <c r="I64" i="13"/>
  <c r="J41" i="13" s="1"/>
  <c r="L60" i="13"/>
  <c r="H60" i="13"/>
  <c r="I32" i="13" s="1"/>
  <c r="I59" i="13"/>
  <c r="J31" i="13" s="1"/>
  <c r="J58" i="13"/>
  <c r="K30" i="13" s="1"/>
  <c r="K57" i="13"/>
  <c r="G60" i="13"/>
  <c r="S67" i="13"/>
  <c r="T44" i="13" s="1"/>
  <c r="R64" i="13"/>
  <c r="S41" i="13" s="1"/>
  <c r="V59" i="13"/>
  <c r="S58" i="13"/>
  <c r="T30" i="13" s="1"/>
  <c r="Q59" i="13"/>
  <c r="I67" i="13"/>
  <c r="J44" i="13" s="1"/>
  <c r="K65" i="13"/>
  <c r="L42" i="13" s="1"/>
  <c r="K60" i="13"/>
  <c r="L32" i="13" s="1"/>
  <c r="H59" i="13"/>
  <c r="I31" i="13" s="1"/>
  <c r="G59" i="13"/>
  <c r="Q64" i="13"/>
  <c r="R41" i="13" s="1"/>
  <c r="G73" i="13"/>
  <c r="H36" i="13" s="1"/>
  <c r="Q57" i="13"/>
  <c r="Q80" i="13" s="1"/>
  <c r="Q65" i="13"/>
  <c r="R42" i="13" s="1"/>
  <c r="Q73" i="13"/>
  <c r="R36" i="13" s="1"/>
  <c r="Q58" i="13"/>
  <c r="Q72" i="13"/>
  <c r="R35" i="13" s="1"/>
  <c r="G57" i="13"/>
  <c r="G80" i="13" s="1"/>
  <c r="G64" i="13"/>
  <c r="H41" i="13" s="1"/>
  <c r="G58" i="13"/>
  <c r="G65" i="13"/>
  <c r="H42" i="13" s="1"/>
  <c r="G72" i="13"/>
  <c r="H35" i="13" s="1"/>
  <c r="S50" i="12"/>
  <c r="G50" i="12"/>
  <c r="S49" i="12"/>
  <c r="G49" i="12"/>
  <c r="B32" i="12"/>
  <c r="B29" i="12"/>
  <c r="S55" i="10"/>
  <c r="S54" i="10"/>
  <c r="B24" i="10"/>
  <c r="B27" i="10"/>
  <c r="G55" i="10"/>
  <c r="G54" i="10"/>
  <c r="X97" i="12" l="1"/>
  <c r="X88" i="12"/>
  <c r="M84" i="12"/>
  <c r="M69" i="12"/>
  <c r="M61" i="12"/>
  <c r="M54" i="12"/>
  <c r="X91" i="12"/>
  <c r="M72" i="12"/>
  <c r="X101" i="12"/>
  <c r="M89" i="12"/>
  <c r="M56" i="12"/>
  <c r="X104" i="12"/>
  <c r="X96" i="12"/>
  <c r="X85" i="12"/>
  <c r="M92" i="12"/>
  <c r="M83" i="12"/>
  <c r="Z62" i="12" s="1"/>
  <c r="P39" i="12" s="1"/>
  <c r="M67" i="12"/>
  <c r="M60" i="12"/>
  <c r="X83" i="12"/>
  <c r="M65" i="12"/>
  <c r="X103" i="12"/>
  <c r="X95" i="12"/>
  <c r="X84" i="12"/>
  <c r="M91" i="12"/>
  <c r="M82" i="12"/>
  <c r="M66" i="12"/>
  <c r="Z56" i="12" s="1"/>
  <c r="M59" i="12"/>
  <c r="X82" i="12"/>
  <c r="M64" i="12"/>
  <c r="X98" i="12"/>
  <c r="X89" i="12"/>
  <c r="M85" i="12"/>
  <c r="M70" i="12"/>
  <c r="M62" i="12"/>
  <c r="M77" i="12" s="1"/>
  <c r="M55" i="12"/>
  <c r="X102" i="12"/>
  <c r="M90" i="12"/>
  <c r="M57" i="12"/>
  <c r="X90" i="12"/>
  <c r="M71" i="12"/>
  <c r="X32" i="13"/>
  <c r="R83" i="13"/>
  <c r="H83" i="13"/>
  <c r="N32" i="13"/>
  <c r="X31" i="13"/>
  <c r="R82" i="13"/>
  <c r="N31" i="13"/>
  <c r="H82" i="13"/>
  <c r="X30" i="13"/>
  <c r="R81" i="13"/>
  <c r="N29" i="13"/>
  <c r="H80" i="13"/>
  <c r="I80" i="13" s="1"/>
  <c r="N30" i="13"/>
  <c r="H81" i="13"/>
  <c r="R80" i="13"/>
  <c r="U80" i="13" s="1"/>
  <c r="X29" i="13"/>
  <c r="AB96" i="10"/>
  <c r="N39" i="10" s="1"/>
  <c r="AB88" i="10"/>
  <c r="N43" i="10" s="1"/>
  <c r="AB77" i="10"/>
  <c r="X45" i="10" s="1"/>
  <c r="M74" i="10"/>
  <c r="M66" i="10"/>
  <c r="M59" i="10"/>
  <c r="AB95" i="10"/>
  <c r="N38" i="10" s="1"/>
  <c r="AB84" i="10"/>
  <c r="X40" i="10" s="1"/>
  <c r="AB76" i="10"/>
  <c r="X44" i="10" s="1"/>
  <c r="M72" i="10"/>
  <c r="M65" i="10"/>
  <c r="G59" i="10"/>
  <c r="AB94" i="10"/>
  <c r="N37" i="10" s="1"/>
  <c r="AB83" i="10"/>
  <c r="X39" i="10" s="1"/>
  <c r="AB75" i="10"/>
  <c r="X43" i="10" s="1"/>
  <c r="M71" i="10"/>
  <c r="M64" i="10"/>
  <c r="AB91" i="10"/>
  <c r="N46" i="10" s="1"/>
  <c r="AB82" i="10"/>
  <c r="X38" i="10" s="1"/>
  <c r="M77" i="10"/>
  <c r="M70" i="10"/>
  <c r="M62" i="10"/>
  <c r="AB97" i="10"/>
  <c r="N40" i="10" s="1"/>
  <c r="AB78" i="10"/>
  <c r="X46" i="10" s="1"/>
  <c r="M67" i="10"/>
  <c r="AB90" i="10"/>
  <c r="N45" i="10" s="1"/>
  <c r="AB81" i="10"/>
  <c r="X37" i="10" s="1"/>
  <c r="M76" i="10"/>
  <c r="M69" i="10"/>
  <c r="M61" i="10"/>
  <c r="AB89" i="10"/>
  <c r="N44" i="10" s="1"/>
  <c r="M75" i="10"/>
  <c r="M60" i="10"/>
  <c r="S104" i="12"/>
  <c r="W102" i="12"/>
  <c r="V101" i="12"/>
  <c r="W98" i="12"/>
  <c r="V97" i="12"/>
  <c r="U96" i="12"/>
  <c r="T95" i="12"/>
  <c r="U91" i="12"/>
  <c r="T90" i="12"/>
  <c r="S89" i="12"/>
  <c r="R91" i="12"/>
  <c r="H92" i="12"/>
  <c r="L90" i="12"/>
  <c r="K89" i="12"/>
  <c r="L85" i="12"/>
  <c r="K84" i="12"/>
  <c r="J83" i="12"/>
  <c r="I82" i="12"/>
  <c r="U85" i="12"/>
  <c r="T84" i="12"/>
  <c r="S83" i="12"/>
  <c r="R85" i="12"/>
  <c r="H72" i="12"/>
  <c r="H71" i="12"/>
  <c r="H70" i="12"/>
  <c r="H69" i="12"/>
  <c r="H67" i="12"/>
  <c r="H66" i="12"/>
  <c r="H65" i="12"/>
  <c r="H64" i="12"/>
  <c r="T104" i="12"/>
  <c r="S103" i="12"/>
  <c r="W101" i="12"/>
  <c r="R103" i="12"/>
  <c r="W97" i="12"/>
  <c r="V96" i="12"/>
  <c r="U95" i="12"/>
  <c r="V91" i="12"/>
  <c r="U90" i="12"/>
  <c r="T89" i="12"/>
  <c r="S88" i="12"/>
  <c r="I92" i="12"/>
  <c r="H91" i="12"/>
  <c r="L89" i="12"/>
  <c r="G91" i="12"/>
  <c r="L84" i="12"/>
  <c r="K83" i="12"/>
  <c r="J82" i="12"/>
  <c r="V85" i="12"/>
  <c r="U84" i="12"/>
  <c r="T83" i="12"/>
  <c r="I72" i="12"/>
  <c r="I71" i="12"/>
  <c r="I70" i="12"/>
  <c r="I69" i="12"/>
  <c r="I67" i="12"/>
  <c r="I66" i="12"/>
  <c r="I65" i="12"/>
  <c r="I64" i="12"/>
  <c r="S102" i="12"/>
  <c r="S98" i="12"/>
  <c r="V95" i="12"/>
  <c r="W91" i="12"/>
  <c r="U89" i="12"/>
  <c r="T88" i="12"/>
  <c r="J92" i="12"/>
  <c r="H90" i="12"/>
  <c r="G92" i="12"/>
  <c r="H85" i="12"/>
  <c r="K82" i="12"/>
  <c r="W85" i="12"/>
  <c r="V84" i="12"/>
  <c r="T82" i="12"/>
  <c r="J71" i="12"/>
  <c r="J70" i="12"/>
  <c r="J67" i="12"/>
  <c r="J65" i="12"/>
  <c r="G69" i="12"/>
  <c r="G65" i="12"/>
  <c r="S82" i="12"/>
  <c r="J66" i="12"/>
  <c r="U104" i="12"/>
  <c r="T103" i="12"/>
  <c r="R104" i="12"/>
  <c r="W96" i="12"/>
  <c r="V90" i="12"/>
  <c r="I91" i="12"/>
  <c r="L83" i="12"/>
  <c r="U83" i="12"/>
  <c r="J72" i="12"/>
  <c r="J69" i="12"/>
  <c r="J64" i="12"/>
  <c r="V104" i="12"/>
  <c r="U103" i="12"/>
  <c r="T102" i="12"/>
  <c r="S101" i="12"/>
  <c r="T98" i="12"/>
  <c r="S97" i="12"/>
  <c r="W95" i="12"/>
  <c r="R97" i="12"/>
  <c r="W90" i="12"/>
  <c r="V89" i="12"/>
  <c r="U88" i="12"/>
  <c r="K92" i="12"/>
  <c r="J91" i="12"/>
  <c r="I90" i="12"/>
  <c r="H89" i="12"/>
  <c r="I85" i="12"/>
  <c r="H84" i="12"/>
  <c r="L82" i="12"/>
  <c r="G84" i="12"/>
  <c r="W84" i="12"/>
  <c r="V83" i="12"/>
  <c r="U82" i="12"/>
  <c r="K72" i="12"/>
  <c r="K71" i="12"/>
  <c r="K70" i="12"/>
  <c r="K69" i="12"/>
  <c r="K67" i="12"/>
  <c r="K66" i="12"/>
  <c r="K65" i="12"/>
  <c r="K64" i="12"/>
  <c r="S90" i="12"/>
  <c r="L91" i="12"/>
  <c r="J89" i="12"/>
  <c r="J84" i="12"/>
  <c r="H82" i="12"/>
  <c r="S84" i="12"/>
  <c r="G72" i="12"/>
  <c r="G70" i="12"/>
  <c r="G66" i="12"/>
  <c r="W104" i="12"/>
  <c r="V103" i="12"/>
  <c r="U102" i="12"/>
  <c r="T101" i="12"/>
  <c r="U98" i="12"/>
  <c r="T97" i="12"/>
  <c r="S96" i="12"/>
  <c r="R98" i="12"/>
  <c r="S91" i="12"/>
  <c r="W89" i="12"/>
  <c r="V88" i="12"/>
  <c r="L92" i="12"/>
  <c r="K91" i="12"/>
  <c r="J90" i="12"/>
  <c r="I89" i="12"/>
  <c r="J85" i="12"/>
  <c r="I84" i="12"/>
  <c r="H83" i="12"/>
  <c r="G85" i="12"/>
  <c r="S85" i="12"/>
  <c r="W83" i="12"/>
  <c r="V82" i="12"/>
  <c r="L72" i="12"/>
  <c r="L71" i="12"/>
  <c r="L70" i="12"/>
  <c r="L69" i="12"/>
  <c r="L67" i="12"/>
  <c r="L66" i="12"/>
  <c r="L65" i="12"/>
  <c r="L64" i="12"/>
  <c r="V102" i="12"/>
  <c r="U101" i="12"/>
  <c r="V98" i="12"/>
  <c r="U97" i="12"/>
  <c r="T96" i="12"/>
  <c r="S95" i="12"/>
  <c r="T91" i="12"/>
  <c r="W88" i="12"/>
  <c r="R90" i="12"/>
  <c r="K90" i="12"/>
  <c r="K85" i="12"/>
  <c r="I83" i="12"/>
  <c r="T85" i="12"/>
  <c r="W82" i="12"/>
  <c r="R84" i="12"/>
  <c r="G71" i="12"/>
  <c r="G67" i="12"/>
  <c r="G64" i="12"/>
  <c r="W103" i="12"/>
  <c r="W97" i="10"/>
  <c r="I40" i="10" s="1"/>
  <c r="AA95" i="10"/>
  <c r="M38" i="10" s="1"/>
  <c r="Z94" i="10"/>
  <c r="L37" i="10" s="1"/>
  <c r="AA91" i="10"/>
  <c r="M46" i="10" s="1"/>
  <c r="Z90" i="10"/>
  <c r="L45" i="10" s="1"/>
  <c r="AA84" i="10"/>
  <c r="W40" i="10" s="1"/>
  <c r="Z83" i="10"/>
  <c r="V39" i="10" s="1"/>
  <c r="Y82" i="10"/>
  <c r="U38" i="10" s="1"/>
  <c r="X81" i="10"/>
  <c r="T37" i="10" s="1"/>
  <c r="Z78" i="10"/>
  <c r="V46" i="10" s="1"/>
  <c r="Z77" i="10"/>
  <c r="V45" i="10" s="1"/>
  <c r="K77" i="10"/>
  <c r="J76" i="10"/>
  <c r="I75" i="10"/>
  <c r="H74" i="10"/>
  <c r="L71" i="10"/>
  <c r="K70" i="10"/>
  <c r="J69" i="10"/>
  <c r="G74" i="10"/>
  <c r="X97" i="10"/>
  <c r="J40" i="10" s="1"/>
  <c r="W96" i="10"/>
  <c r="I39" i="10" s="1"/>
  <c r="AA94" i="10"/>
  <c r="M37" i="10" s="1"/>
  <c r="V96" i="10"/>
  <c r="H39" i="10" s="1"/>
  <c r="AA90" i="10"/>
  <c r="M45" i="10" s="1"/>
  <c r="V90" i="10"/>
  <c r="H45" i="10" s="1"/>
  <c r="AA83" i="10"/>
  <c r="W39" i="10" s="1"/>
  <c r="Z82" i="10"/>
  <c r="V38" i="10" s="1"/>
  <c r="AA78" i="10"/>
  <c r="W46" i="10" s="1"/>
  <c r="AA77" i="10"/>
  <c r="W45" i="10" s="1"/>
  <c r="L77" i="10"/>
  <c r="K76" i="10"/>
  <c r="J75" i="10"/>
  <c r="I74" i="10"/>
  <c r="H72" i="10"/>
  <c r="L70" i="10"/>
  <c r="K69" i="10"/>
  <c r="G75" i="10"/>
  <c r="L76" i="10"/>
  <c r="J74" i="10"/>
  <c r="H71" i="10"/>
  <c r="L69" i="10"/>
  <c r="G76" i="10"/>
  <c r="Y81" i="10"/>
  <c r="U37" i="10" s="1"/>
  <c r="Y97" i="10"/>
  <c r="K40" i="10" s="1"/>
  <c r="X96" i="10"/>
  <c r="J39" i="10" s="1"/>
  <c r="W95" i="10"/>
  <c r="I38" i="10" s="1"/>
  <c r="V97" i="10"/>
  <c r="H40" i="10" s="1"/>
  <c r="W91" i="10"/>
  <c r="I46" i="10" s="1"/>
  <c r="V91" i="10"/>
  <c r="H46" i="10" s="1"/>
  <c r="W84" i="10"/>
  <c r="S40" i="10" s="1"/>
  <c r="AA82" i="10"/>
  <c r="W38" i="10" s="1"/>
  <c r="Z81" i="10"/>
  <c r="V37" i="10" s="1"/>
  <c r="V82" i="10"/>
  <c r="R38" i="10" s="1"/>
  <c r="V78" i="10"/>
  <c r="R46" i="10" s="1"/>
  <c r="V77" i="10"/>
  <c r="R45" i="10" s="1"/>
  <c r="K75" i="10"/>
  <c r="I72" i="10"/>
  <c r="G69" i="10"/>
  <c r="Z97" i="10"/>
  <c r="L40" i="10" s="1"/>
  <c r="Y96" i="10"/>
  <c r="K39" i="10" s="1"/>
  <c r="X95" i="10"/>
  <c r="J38" i="10" s="1"/>
  <c r="W94" i="10"/>
  <c r="I37" i="10" s="1"/>
  <c r="X91" i="10"/>
  <c r="J46" i="10" s="1"/>
  <c r="W90" i="10"/>
  <c r="I45" i="10" s="1"/>
  <c r="X84" i="10"/>
  <c r="T40" i="10" s="1"/>
  <c r="W83" i="10"/>
  <c r="S39" i="10" s="1"/>
  <c r="AA81" i="10"/>
  <c r="W37" i="10" s="1"/>
  <c r="V83" i="10"/>
  <c r="R39" i="10" s="1"/>
  <c r="W78" i="10"/>
  <c r="S46" i="10" s="1"/>
  <c r="W77" i="10"/>
  <c r="S45" i="10" s="1"/>
  <c r="H77" i="10"/>
  <c r="L75" i="10"/>
  <c r="K74" i="10"/>
  <c r="J72" i="10"/>
  <c r="I71" i="10"/>
  <c r="H70" i="10"/>
  <c r="G77" i="10"/>
  <c r="G70" i="10"/>
  <c r="Z95" i="10"/>
  <c r="L38" i="10" s="1"/>
  <c r="Z91" i="10"/>
  <c r="L46" i="10" s="1"/>
  <c r="Z84" i="10"/>
  <c r="V40" i="10" s="1"/>
  <c r="X82" i="10"/>
  <c r="T38" i="10" s="1"/>
  <c r="Y78" i="10"/>
  <c r="U46" i="10" s="1"/>
  <c r="J77" i="10"/>
  <c r="H75" i="10"/>
  <c r="K71" i="10"/>
  <c r="I69" i="10"/>
  <c r="AA97" i="10"/>
  <c r="M40" i="10" s="1"/>
  <c r="Z96" i="10"/>
  <c r="L39" i="10" s="1"/>
  <c r="Y95" i="10"/>
  <c r="K38" i="10" s="1"/>
  <c r="X94" i="10"/>
  <c r="J37" i="10" s="1"/>
  <c r="Y91" i="10"/>
  <c r="K46" i="10" s="1"/>
  <c r="X90" i="10"/>
  <c r="J45" i="10" s="1"/>
  <c r="Y84" i="10"/>
  <c r="U40" i="10" s="1"/>
  <c r="X83" i="10"/>
  <c r="T39" i="10" s="1"/>
  <c r="W82" i="10"/>
  <c r="S38" i="10" s="1"/>
  <c r="V84" i="10"/>
  <c r="R40" i="10" s="1"/>
  <c r="X78" i="10"/>
  <c r="T46" i="10" s="1"/>
  <c r="X77" i="10"/>
  <c r="T45" i="10" s="1"/>
  <c r="I77" i="10"/>
  <c r="H76" i="10"/>
  <c r="L74" i="10"/>
  <c r="K72" i="10"/>
  <c r="J71" i="10"/>
  <c r="I70" i="10"/>
  <c r="H69" i="10"/>
  <c r="G71" i="10"/>
  <c r="AA96" i="10"/>
  <c r="M39" i="10" s="1"/>
  <c r="Y94" i="10"/>
  <c r="K37" i="10" s="1"/>
  <c r="Y90" i="10"/>
  <c r="K45" i="10" s="1"/>
  <c r="Y83" i="10"/>
  <c r="U39" i="10" s="1"/>
  <c r="W81" i="10"/>
  <c r="S37" i="10" s="1"/>
  <c r="Y77" i="10"/>
  <c r="U45" i="10" s="1"/>
  <c r="I76" i="10"/>
  <c r="L72" i="10"/>
  <c r="J70" i="10"/>
  <c r="G72" i="10"/>
  <c r="L59" i="10"/>
  <c r="M31" i="10" s="1"/>
  <c r="L60" i="10"/>
  <c r="L61" i="10"/>
  <c r="L62" i="10"/>
  <c r="L64" i="10"/>
  <c r="L65" i="10"/>
  <c r="L66" i="10"/>
  <c r="L67" i="10"/>
  <c r="AA75" i="10"/>
  <c r="W43" i="10" s="1"/>
  <c r="X76" i="10"/>
  <c r="T44" i="10" s="1"/>
  <c r="V81" i="10"/>
  <c r="R37" i="10" s="1"/>
  <c r="V88" i="10"/>
  <c r="H43" i="10" s="1"/>
  <c r="V89" i="10"/>
  <c r="H44" i="10" s="1"/>
  <c r="V94" i="10"/>
  <c r="H37" i="10" s="1"/>
  <c r="V95" i="10"/>
  <c r="H38" i="10" s="1"/>
  <c r="H59" i="10"/>
  <c r="I31" i="10" s="1"/>
  <c r="H64" i="10"/>
  <c r="W75" i="10"/>
  <c r="S43" i="10" s="1"/>
  <c r="G62" i="10"/>
  <c r="G66" i="10"/>
  <c r="Y76" i="10"/>
  <c r="U44" i="10" s="1"/>
  <c r="W88" i="10"/>
  <c r="I43" i="10" s="1"/>
  <c r="K59" i="10"/>
  <c r="L31" i="10" s="1"/>
  <c r="K60" i="10"/>
  <c r="K61" i="10"/>
  <c r="K62" i="10"/>
  <c r="K64" i="10"/>
  <c r="K65" i="10"/>
  <c r="K66" i="10"/>
  <c r="K67" i="10"/>
  <c r="Z75" i="10"/>
  <c r="V43" i="10" s="1"/>
  <c r="W76" i="10"/>
  <c r="S44" i="10" s="1"/>
  <c r="AA88" i="10"/>
  <c r="M43" i="10" s="1"/>
  <c r="AA89" i="10"/>
  <c r="M44" i="10" s="1"/>
  <c r="H61" i="10"/>
  <c r="H66" i="10"/>
  <c r="Z76" i="10"/>
  <c r="V44" i="10" s="1"/>
  <c r="X88" i="10"/>
  <c r="J43" i="10" s="1"/>
  <c r="G60" i="10"/>
  <c r="G65" i="10"/>
  <c r="J59" i="10"/>
  <c r="J60" i="10"/>
  <c r="J61" i="10"/>
  <c r="J62" i="10"/>
  <c r="J64" i="10"/>
  <c r="J65" i="10"/>
  <c r="J66" i="10"/>
  <c r="J67" i="10"/>
  <c r="Y75" i="10"/>
  <c r="U43" i="10" s="1"/>
  <c r="V76" i="10"/>
  <c r="R44" i="10" s="1"/>
  <c r="Z88" i="10"/>
  <c r="L43" i="10" s="1"/>
  <c r="Z89" i="10"/>
  <c r="L44" i="10" s="1"/>
  <c r="H65" i="10"/>
  <c r="X89" i="10"/>
  <c r="J44" i="10" s="1"/>
  <c r="G61" i="10"/>
  <c r="G67" i="10"/>
  <c r="W89" i="10"/>
  <c r="I44" i="10" s="1"/>
  <c r="I59" i="10"/>
  <c r="J31" i="10" s="1"/>
  <c r="I60" i="10"/>
  <c r="I61" i="10"/>
  <c r="I62" i="10"/>
  <c r="I64" i="10"/>
  <c r="I65" i="10"/>
  <c r="I66" i="10"/>
  <c r="I67" i="10"/>
  <c r="X75" i="10"/>
  <c r="T43" i="10" s="1"/>
  <c r="AA76" i="10"/>
  <c r="W44" i="10" s="1"/>
  <c r="Y88" i="10"/>
  <c r="K43" i="10" s="1"/>
  <c r="Y89" i="10"/>
  <c r="K44" i="10" s="1"/>
  <c r="H60" i="10"/>
  <c r="H62" i="10"/>
  <c r="H67" i="10"/>
  <c r="G64" i="10"/>
  <c r="H32" i="10" s="1"/>
  <c r="V75" i="10"/>
  <c r="S57" i="10"/>
  <c r="S65" i="10"/>
  <c r="Q83" i="13"/>
  <c r="R32" i="13"/>
  <c r="G83" i="13"/>
  <c r="H32" i="13"/>
  <c r="W32" i="13"/>
  <c r="M32" i="13"/>
  <c r="Q82" i="13"/>
  <c r="R31" i="13"/>
  <c r="M31" i="13"/>
  <c r="G82" i="13"/>
  <c r="H31" i="13"/>
  <c r="W31" i="13"/>
  <c r="R96" i="12"/>
  <c r="R102" i="12"/>
  <c r="R95" i="12"/>
  <c r="R101" i="12"/>
  <c r="W30" i="13"/>
  <c r="R29" i="13"/>
  <c r="R30" i="13"/>
  <c r="Q81" i="13"/>
  <c r="W29" i="13"/>
  <c r="H29" i="13"/>
  <c r="M30" i="13"/>
  <c r="H30" i="13"/>
  <c r="G81" i="13"/>
  <c r="J29" i="13"/>
  <c r="L29" i="13"/>
  <c r="K29" i="13"/>
  <c r="I29" i="13"/>
  <c r="M29" i="13"/>
  <c r="S52" i="12"/>
  <c r="L62" i="12"/>
  <c r="H62" i="12"/>
  <c r="J61" i="12"/>
  <c r="J60" i="12"/>
  <c r="L59" i="12"/>
  <c r="H59" i="12"/>
  <c r="I57" i="12"/>
  <c r="I56" i="12"/>
  <c r="K55" i="12"/>
  <c r="G55" i="12"/>
  <c r="K54" i="12"/>
  <c r="G54" i="12"/>
  <c r="R89" i="12"/>
  <c r="R83" i="12"/>
  <c r="G90" i="12"/>
  <c r="G82" i="12"/>
  <c r="K62" i="12"/>
  <c r="G62" i="12"/>
  <c r="I61" i="12"/>
  <c r="I60" i="12"/>
  <c r="K59" i="12"/>
  <c r="G59" i="12"/>
  <c r="L57" i="12"/>
  <c r="H57" i="12"/>
  <c r="L56" i="12"/>
  <c r="H56" i="12"/>
  <c r="J55" i="12"/>
  <c r="J54" i="12"/>
  <c r="J62" i="12"/>
  <c r="L61" i="12"/>
  <c r="H61" i="12"/>
  <c r="L60" i="12"/>
  <c r="H60" i="12"/>
  <c r="J59" i="12"/>
  <c r="K57" i="12"/>
  <c r="G57" i="12"/>
  <c r="K56" i="12"/>
  <c r="G56" i="12"/>
  <c r="I55" i="12"/>
  <c r="I54" i="12"/>
  <c r="H54" i="12"/>
  <c r="L55" i="12"/>
  <c r="J56" i="12"/>
  <c r="G61" i="12"/>
  <c r="R82" i="12"/>
  <c r="H55" i="12"/>
  <c r="J57" i="12"/>
  <c r="L54" i="12"/>
  <c r="I59" i="12"/>
  <c r="G60" i="12"/>
  <c r="K61" i="12"/>
  <c r="G83" i="12"/>
  <c r="K60" i="12"/>
  <c r="I62" i="12"/>
  <c r="G89" i="12"/>
  <c r="R88" i="12"/>
  <c r="M75" i="12" l="1"/>
  <c r="Z55" i="12"/>
  <c r="Z70" i="12" s="1"/>
  <c r="P33" i="12" s="1"/>
  <c r="M74" i="12"/>
  <c r="K82" i="13"/>
  <c r="K81" i="13"/>
  <c r="U83" i="13"/>
  <c r="Z57" i="12"/>
  <c r="P29" i="12" s="1"/>
  <c r="U82" i="13"/>
  <c r="Z63" i="12"/>
  <c r="P40" i="12" s="1"/>
  <c r="Z64" i="12"/>
  <c r="P41" i="12" s="1"/>
  <c r="X62" i="12"/>
  <c r="N39" i="12" s="1"/>
  <c r="M76" i="12"/>
  <c r="Z54" i="12"/>
  <c r="P28" i="12"/>
  <c r="Z61" i="12"/>
  <c r="P38" i="12" s="1"/>
  <c r="K80" i="13"/>
  <c r="L80" i="13" s="1"/>
  <c r="M80" i="13" s="1"/>
  <c r="U81" i="13"/>
  <c r="K83" i="13"/>
  <c r="X32" i="10"/>
  <c r="M88" i="10"/>
  <c r="N31" i="10"/>
  <c r="M86" i="10"/>
  <c r="AB70" i="10" s="1"/>
  <c r="M89" i="10"/>
  <c r="N34" i="10"/>
  <c r="N33" i="10"/>
  <c r="M87" i="10"/>
  <c r="AB60" i="10" s="1"/>
  <c r="X31" i="10"/>
  <c r="X33" i="10"/>
  <c r="X34" i="10"/>
  <c r="N32" i="10"/>
  <c r="T57" i="12"/>
  <c r="J29" i="12" s="1"/>
  <c r="Y64" i="12"/>
  <c r="O41" i="12" s="1"/>
  <c r="W56" i="12"/>
  <c r="M28" i="12" s="1"/>
  <c r="V57" i="12"/>
  <c r="L29" i="12" s="1"/>
  <c r="V63" i="12"/>
  <c r="L40" i="12" s="1"/>
  <c r="Y63" i="12"/>
  <c r="O40" i="12" s="1"/>
  <c r="U56" i="12"/>
  <c r="K28" i="12" s="1"/>
  <c r="X63" i="12"/>
  <c r="N40" i="12" s="1"/>
  <c r="U63" i="12"/>
  <c r="K40" i="12" s="1"/>
  <c r="X61" i="12"/>
  <c r="N38" i="12" s="1"/>
  <c r="X54" i="12"/>
  <c r="V55" i="12"/>
  <c r="Y56" i="12"/>
  <c r="W64" i="12"/>
  <c r="M41" i="12" s="1"/>
  <c r="T63" i="12"/>
  <c r="J40" i="12" s="1"/>
  <c r="U64" i="12"/>
  <c r="K41" i="12" s="1"/>
  <c r="V56" i="12"/>
  <c r="L28" i="12" s="1"/>
  <c r="X64" i="12"/>
  <c r="N41" i="12" s="1"/>
  <c r="T56" i="12"/>
  <c r="X57" i="12"/>
  <c r="W57" i="12"/>
  <c r="Y57" i="12"/>
  <c r="T64" i="12"/>
  <c r="J41" i="12" s="1"/>
  <c r="W63" i="12"/>
  <c r="M40" i="12" s="1"/>
  <c r="X56" i="12"/>
  <c r="V64" i="12"/>
  <c r="L41" i="12" s="1"/>
  <c r="U57" i="12"/>
  <c r="W55" i="12"/>
  <c r="H77" i="12"/>
  <c r="W61" i="12"/>
  <c r="M38" i="12" s="1"/>
  <c r="T61" i="12"/>
  <c r="J38" i="12" s="1"/>
  <c r="T62" i="12"/>
  <c r="J39" i="12" s="1"/>
  <c r="Y61" i="12"/>
  <c r="O38" i="12" s="1"/>
  <c r="W54" i="12"/>
  <c r="Y54" i="12"/>
  <c r="U54" i="12"/>
  <c r="X55" i="12"/>
  <c r="N27" i="12" s="1"/>
  <c r="Y55" i="12"/>
  <c r="V54" i="12"/>
  <c r="U55" i="12"/>
  <c r="K27" i="12" s="1"/>
  <c r="T54" i="12"/>
  <c r="J26" i="12" s="1"/>
  <c r="U61" i="12"/>
  <c r="K38" i="12" s="1"/>
  <c r="L34" i="10"/>
  <c r="U33" i="10"/>
  <c r="V34" i="10"/>
  <c r="U34" i="10"/>
  <c r="T34" i="10"/>
  <c r="S34" i="10"/>
  <c r="R34" i="10"/>
  <c r="T32" i="10"/>
  <c r="V32" i="10"/>
  <c r="W32" i="10"/>
  <c r="T33" i="10"/>
  <c r="J33" i="10"/>
  <c r="K34" i="10"/>
  <c r="J34" i="10"/>
  <c r="I34" i="10"/>
  <c r="I33" i="10"/>
  <c r="S33" i="10"/>
  <c r="H33" i="10"/>
  <c r="H34" i="10"/>
  <c r="S31" i="10"/>
  <c r="T31" i="10"/>
  <c r="S32" i="10"/>
  <c r="V31" i="10"/>
  <c r="W31" i="10"/>
  <c r="M33" i="10"/>
  <c r="W33" i="10"/>
  <c r="V33" i="10"/>
  <c r="U32" i="10"/>
  <c r="M34" i="10"/>
  <c r="R33" i="10"/>
  <c r="W34" i="10"/>
  <c r="L33" i="10"/>
  <c r="K33" i="10"/>
  <c r="H89" i="10"/>
  <c r="J87" i="10"/>
  <c r="Y59" i="10" s="1"/>
  <c r="U31" i="10"/>
  <c r="G87" i="10"/>
  <c r="V60" i="10" s="1"/>
  <c r="H86" i="10"/>
  <c r="W68" i="10" s="1"/>
  <c r="L88" i="10"/>
  <c r="J88" i="10"/>
  <c r="K87" i="10"/>
  <c r="Z62" i="10" s="1"/>
  <c r="L89" i="10"/>
  <c r="I89" i="10"/>
  <c r="G88" i="10"/>
  <c r="H87" i="10"/>
  <c r="W61" i="10" s="1"/>
  <c r="I88" i="10"/>
  <c r="H88" i="10"/>
  <c r="L86" i="10"/>
  <c r="AA68" i="10" s="1"/>
  <c r="G86" i="10"/>
  <c r="V70" i="10" s="1"/>
  <c r="J86" i="10"/>
  <c r="Y67" i="10" s="1"/>
  <c r="L87" i="10"/>
  <c r="AA62" i="10" s="1"/>
  <c r="K86" i="10"/>
  <c r="Z68" i="10" s="1"/>
  <c r="G89" i="10"/>
  <c r="I86" i="10"/>
  <c r="X68" i="10" s="1"/>
  <c r="J89" i="10"/>
  <c r="K88" i="10"/>
  <c r="I87" i="10"/>
  <c r="X60" i="10" s="1"/>
  <c r="K89" i="10"/>
  <c r="K31" i="10"/>
  <c r="S83" i="13"/>
  <c r="T83" i="13" s="1"/>
  <c r="I83" i="13"/>
  <c r="J83" i="13" s="1"/>
  <c r="S82" i="13"/>
  <c r="T82" i="13" s="1"/>
  <c r="I82" i="13"/>
  <c r="J82" i="13" s="1"/>
  <c r="V62" i="12"/>
  <c r="L39" i="12" s="1"/>
  <c r="U62" i="12"/>
  <c r="K39" i="12" s="1"/>
  <c r="J80" i="13"/>
  <c r="T55" i="12"/>
  <c r="S80" i="13"/>
  <c r="T80" i="13" s="1"/>
  <c r="W62" i="12"/>
  <c r="M39" i="12" s="1"/>
  <c r="Y62" i="12"/>
  <c r="O39" i="12" s="1"/>
  <c r="V61" i="12"/>
  <c r="L38" i="12" s="1"/>
  <c r="G77" i="12"/>
  <c r="I81" i="13"/>
  <c r="J81" i="13" s="1"/>
  <c r="S81" i="13"/>
  <c r="K77" i="12"/>
  <c r="L77" i="12"/>
  <c r="J77" i="12"/>
  <c r="G76" i="12"/>
  <c r="H75" i="12"/>
  <c r="H74" i="12"/>
  <c r="K76" i="12"/>
  <c r="J75" i="12"/>
  <c r="K75" i="12"/>
  <c r="J74" i="12"/>
  <c r="I74" i="12"/>
  <c r="H76" i="12"/>
  <c r="G74" i="12"/>
  <c r="I76" i="12"/>
  <c r="L74" i="12"/>
  <c r="L75" i="12"/>
  <c r="G75" i="12"/>
  <c r="J76" i="12"/>
  <c r="I75" i="12"/>
  <c r="L76" i="12"/>
  <c r="K74" i="12"/>
  <c r="I77" i="12"/>
  <c r="M32" i="10"/>
  <c r="K32" i="10"/>
  <c r="I32" i="10"/>
  <c r="L32" i="10"/>
  <c r="J32" i="10"/>
  <c r="H31" i="10"/>
  <c r="R43" i="10"/>
  <c r="R32" i="10"/>
  <c r="R31" i="10"/>
  <c r="P27" i="12" l="1"/>
  <c r="Z71" i="12"/>
  <c r="P34" i="12" s="1"/>
  <c r="AB69" i="10"/>
  <c r="Z72" i="12"/>
  <c r="P35" i="12" s="1"/>
  <c r="P26" i="12"/>
  <c r="Z69" i="12"/>
  <c r="P32" i="12" s="1"/>
  <c r="AB62" i="10"/>
  <c r="AB61" i="10"/>
  <c r="AB67" i="10"/>
  <c r="AB68" i="10"/>
  <c r="AB59" i="10"/>
  <c r="V83" i="13"/>
  <c r="W83" i="13" s="1"/>
  <c r="V82" i="13"/>
  <c r="W82" i="13" s="1"/>
  <c r="U71" i="12"/>
  <c r="K34" i="12" s="1"/>
  <c r="T71" i="12"/>
  <c r="J34" i="12" s="1"/>
  <c r="Y71" i="12"/>
  <c r="O34" i="12" s="1"/>
  <c r="V71" i="12"/>
  <c r="L34" i="12" s="1"/>
  <c r="W71" i="12"/>
  <c r="M34" i="12" s="1"/>
  <c r="J28" i="12"/>
  <c r="O28" i="12"/>
  <c r="J27" i="12"/>
  <c r="T70" i="12"/>
  <c r="J33" i="12" s="1"/>
  <c r="N29" i="12"/>
  <c r="X72" i="12"/>
  <c r="N35" i="12" s="1"/>
  <c r="N28" i="12"/>
  <c r="X71" i="12"/>
  <c r="N34" i="12" s="1"/>
  <c r="M29" i="12"/>
  <c r="W72" i="12"/>
  <c r="M35" i="12" s="1"/>
  <c r="K29" i="12"/>
  <c r="U72" i="12"/>
  <c r="K35" i="12" s="1"/>
  <c r="V72" i="12"/>
  <c r="L35" i="12" s="1"/>
  <c r="T72" i="12"/>
  <c r="J35" i="12" s="1"/>
  <c r="O29" i="12"/>
  <c r="Y72" i="12"/>
  <c r="O35" i="12" s="1"/>
  <c r="T69" i="12"/>
  <c r="J32" i="12" s="1"/>
  <c r="U70" i="12"/>
  <c r="K33" i="12" s="1"/>
  <c r="Z69" i="10"/>
  <c r="AA70" i="10"/>
  <c r="W59" i="10"/>
  <c r="Z70" i="10"/>
  <c r="AA61" i="10"/>
  <c r="V69" i="10"/>
  <c r="Z59" i="10"/>
  <c r="V67" i="10"/>
  <c r="Y62" i="10"/>
  <c r="W70" i="10"/>
  <c r="X69" i="10"/>
  <c r="Z60" i="10"/>
  <c r="W62" i="10"/>
  <c r="Y69" i="10"/>
  <c r="V61" i="10"/>
  <c r="Z61" i="10"/>
  <c r="AA59" i="10"/>
  <c r="X59" i="10"/>
  <c r="V59" i="10"/>
  <c r="Y70" i="10"/>
  <c r="AA60" i="10"/>
  <c r="V62" i="10"/>
  <c r="W69" i="10"/>
  <c r="X62" i="10"/>
  <c r="Y61" i="10"/>
  <c r="V68" i="10"/>
  <c r="Y60" i="10"/>
  <c r="AA69" i="10"/>
  <c r="W60" i="10"/>
  <c r="X70" i="10"/>
  <c r="X61" i="10"/>
  <c r="Z67" i="10"/>
  <c r="Y68" i="10"/>
  <c r="W67" i="10"/>
  <c r="X67" i="10"/>
  <c r="AA67" i="10"/>
  <c r="L83" i="13"/>
  <c r="M83" i="13" s="1"/>
  <c r="L82" i="13"/>
  <c r="M82" i="13" s="1"/>
  <c r="V80" i="13"/>
  <c r="W80" i="13" s="1"/>
  <c r="X70" i="12"/>
  <c r="N33" i="12" s="1"/>
  <c r="L81" i="13"/>
  <c r="M81" i="13" s="1"/>
  <c r="M27" i="12"/>
  <c r="W70" i="12"/>
  <c r="M33" i="12" s="1"/>
  <c r="L27" i="12"/>
  <c r="V70" i="12"/>
  <c r="L33" i="12" s="1"/>
  <c r="O27" i="12"/>
  <c r="Y70" i="12"/>
  <c r="O33" i="12" s="1"/>
  <c r="T81" i="13"/>
  <c r="V81" i="13"/>
  <c r="W81" i="13" s="1"/>
  <c r="V69" i="12"/>
  <c r="L32" i="12" s="1"/>
  <c r="L26" i="12"/>
  <c r="Y69" i="12"/>
  <c r="O32" i="12" s="1"/>
  <c r="O26" i="12"/>
  <c r="W69" i="12"/>
  <c r="M32" i="12" s="1"/>
  <c r="M26" i="12"/>
  <c r="U69" i="12"/>
  <c r="K32" i="12" s="1"/>
  <c r="K26" i="12"/>
  <c r="N26" i="12"/>
  <c r="X69" i="12"/>
  <c r="N32" i="12" s="1"/>
</calcChain>
</file>

<file path=xl/sharedStrings.xml><?xml version="1.0" encoding="utf-8"?>
<sst xmlns="http://schemas.openxmlformats.org/spreadsheetml/2006/main" count="17254" uniqueCount="122">
  <si>
    <t>12 to 19</t>
  </si>
  <si>
    <t>Current Smoker</t>
  </si>
  <si>
    <t>20 to 29</t>
  </si>
  <si>
    <t>30 to 44</t>
  </si>
  <si>
    <t>45 to 64</t>
  </si>
  <si>
    <t>65 plus</t>
  </si>
  <si>
    <t>65 +</t>
  </si>
  <si>
    <t>Both men and women</t>
  </si>
  <si>
    <t>All people</t>
  </si>
  <si>
    <t>Former smoker</t>
  </si>
  <si>
    <t>Never Smoked</t>
  </si>
  <si>
    <t>Men</t>
  </si>
  <si>
    <t>women</t>
  </si>
  <si>
    <t>all ages</t>
  </si>
  <si>
    <t>Cycle 6</t>
  </si>
  <si>
    <t>Cycle 1</t>
  </si>
  <si>
    <t>Cycle 2</t>
  </si>
  <si>
    <t>Cycle 3</t>
  </si>
  <si>
    <t>Cycle 4</t>
  </si>
  <si>
    <t>Cycle 5</t>
  </si>
  <si>
    <t>Cycle 7</t>
  </si>
  <si>
    <t>Age</t>
  </si>
  <si>
    <t>95% CI</t>
  </si>
  <si>
    <t>Grand Total</t>
  </si>
  <si>
    <t>Row Labels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</si>
  <si>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</si>
  <si>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</si>
  <si>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</si>
  <si>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</si>
  <si>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</si>
  <si>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</si>
  <si>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</si>
  <si>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Women</t>
  </si>
  <si>
    <t>sex</t>
  </si>
  <si>
    <t>age</t>
  </si>
  <si>
    <t>Number of people</t>
  </si>
  <si>
    <t>Quit Ratio</t>
  </si>
  <si>
    <t>Quality flag</t>
  </si>
  <si>
    <t xml:space="preserve">, </t>
  </si>
  <si>
    <t>Quit ratio (former smoking to current smoking)</t>
  </si>
  <si>
    <t xml:space="preserve">Total population </t>
  </si>
  <si>
    <t>Coefficient of variation of Quit Ratio</t>
  </si>
  <si>
    <t>(Calculated using Rule#4 in HES201gid_v2)</t>
  </si>
  <si>
    <t>Colour code</t>
  </si>
  <si>
    <t>Interpret with caution</t>
  </si>
  <si>
    <t>share of smoking burden</t>
  </si>
  <si>
    <t>Unreliable</t>
  </si>
  <si>
    <t>current smoker</t>
  </si>
  <si>
    <t>95% confidence interval of Quit ratio</t>
  </si>
  <si>
    <t>Current Smoking</t>
  </si>
  <si>
    <t>Former smoking</t>
  </si>
  <si>
    <t>Note: Coefficient of variation used in this table for prevalence ws the same as for number of people</t>
  </si>
  <si>
    <t>95% interval</t>
  </si>
  <si>
    <t xml:space="preserve">Share of population </t>
  </si>
  <si>
    <t>Total population</t>
  </si>
  <si>
    <t xml:space="preserve">Population </t>
  </si>
  <si>
    <t xml:space="preserve">share of population </t>
  </si>
  <si>
    <t>∆ Number</t>
  </si>
  <si>
    <t>Percentage difference</t>
  </si>
  <si>
    <t>SE of difference</t>
  </si>
  <si>
    <t>Z-test score*</t>
  </si>
  <si>
    <t>Significant</t>
  </si>
  <si>
    <t>Type of smoker</t>
  </si>
  <si>
    <t>Missing</t>
  </si>
  <si>
    <t>Behavoiur</t>
  </si>
  <si>
    <t>Total Population in age group</t>
  </si>
  <si>
    <t>behaviour2</t>
  </si>
  <si>
    <t>Prevalence (%)</t>
  </si>
  <si>
    <t>Number of missing cases</t>
  </si>
  <si>
    <t>Prevalence of SB</t>
  </si>
  <si>
    <t>Range 1</t>
  </si>
  <si>
    <t>Range 2</t>
  </si>
  <si>
    <t>Total</t>
  </si>
  <si>
    <t>All ages</t>
  </si>
  <si>
    <t>Very good</t>
  </si>
  <si>
    <t xml:space="preserve">cycle 6 </t>
  </si>
  <si>
    <t>Never Smoker</t>
  </si>
  <si>
    <t>Former Smoker</t>
  </si>
  <si>
    <t>65 and over</t>
  </si>
  <si>
    <t>Good</t>
  </si>
  <si>
    <t>Fair/poor</t>
  </si>
  <si>
    <t>Excellent</t>
  </si>
  <si>
    <t xml:space="preserve">cycle 5 </t>
  </si>
  <si>
    <t xml:space="preserve">cycle 4 </t>
  </si>
  <si>
    <t xml:space="preserve">cycle 3 </t>
  </si>
  <si>
    <t xml:space="preserve">cycle 2 </t>
  </si>
  <si>
    <t xml:space="preserve">Cycle 1 </t>
  </si>
  <si>
    <t xml:space="preserve">95% CI % </t>
  </si>
  <si>
    <t>Percentage</t>
  </si>
  <si>
    <t>95% CI #</t>
  </si>
  <si>
    <t>C of V</t>
  </si>
  <si>
    <t>number</t>
  </si>
  <si>
    <t>smoking status</t>
  </si>
  <si>
    <t>Self perceived health status</t>
  </si>
  <si>
    <t>Cycle</t>
  </si>
  <si>
    <t>Fair/Poor</t>
  </si>
  <si>
    <t>Very Good</t>
  </si>
  <si>
    <t>Range 3</t>
  </si>
  <si>
    <t>Range 4</t>
  </si>
  <si>
    <t>Grand All people</t>
  </si>
  <si>
    <t>Smoking Status and Self-perceived Health Status</t>
  </si>
  <si>
    <t>Numbers not included ("not stated or refusal or don't know ) - from Data dictionary</t>
  </si>
  <si>
    <t>Excellent health</t>
  </si>
  <si>
    <t>Very good health</t>
  </si>
  <si>
    <t>Good health</t>
  </si>
  <si>
    <t>Fair/poor healthà</t>
  </si>
  <si>
    <t>Based on derived variables GEN_01, GENC_01, GENE_01; SMKDSTY, SMKADSTY, SMKCDST, SMKEDSTY</t>
  </si>
  <si>
    <t>Total - both sexes</t>
  </si>
  <si>
    <t>xtotal-both sexes</t>
  </si>
  <si>
    <t>Difference Cycle 1 to Cycle 7</t>
  </si>
  <si>
    <t>Number of smokers</t>
  </si>
  <si>
    <t>Share of current smokers</t>
  </si>
  <si>
    <t>Share of population</t>
  </si>
  <si>
    <t>Table 1: Number of people and Smoking Status</t>
  </si>
  <si>
    <t>Table 3: Quit Ratio</t>
  </si>
  <si>
    <t>Table 2: Share of population and share of current smoking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</si>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</sst>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.0"/>
    <numFmt numFmtId="166" formatCode="0.0%"/>
    <numFmt numFmtId="167" formatCode="0.0"/>
    <numFmt numFmtId="168" formatCode="#,##0.000"/>
    <numFmt numFmtId="169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200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9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5" borderId="1" xfId="0" applyFont="1" applyFill="1" applyBorder="1"/>
    <xf numFmtId="3" fontId="9" fillId="0" borderId="0" xfId="2" applyNumberFormat="1" applyFont="1" applyBorder="1" applyAlignment="1">
      <alignment horizontal="right" vertical="top"/>
    </xf>
    <xf numFmtId="165" fontId="7" fillId="0" borderId="0" xfId="2" applyNumberFormat="1" applyFont="1" applyBorder="1" applyAlignment="1">
      <alignment horizontal="right" vertical="top"/>
    </xf>
    <xf numFmtId="165" fontId="9" fillId="0" borderId="0" xfId="2" applyNumberFormat="1" applyFont="1" applyBorder="1" applyAlignment="1">
      <alignment horizontal="right" vertical="top"/>
    </xf>
    <xf numFmtId="9" fontId="9" fillId="0" borderId="0" xfId="1" applyFont="1" applyBorder="1" applyAlignment="1">
      <alignment horizontal="right" vertical="top"/>
    </xf>
    <xf numFmtId="0" fontId="13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horizontal="right" vertical="center"/>
    </xf>
    <xf numFmtId="3" fontId="15" fillId="6" borderId="0" xfId="2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9" fillId="0" borderId="0" xfId="2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17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right" vertical="center"/>
    </xf>
    <xf numFmtId="3" fontId="9" fillId="0" borderId="0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9" fontId="11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left" vertical="center"/>
    </xf>
    <xf numFmtId="0" fontId="23" fillId="9" borderId="0" xfId="0" applyFont="1" applyFill="1" applyBorder="1" applyAlignment="1">
      <alignment horizontal="left"/>
    </xf>
    <xf numFmtId="3" fontId="5" fillId="9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18" fillId="0" borderId="0" xfId="0" applyNumberFormat="1" applyFont="1" applyFill="1" applyBorder="1"/>
    <xf numFmtId="9" fontId="18" fillId="0" borderId="0" xfId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9" fillId="0" borderId="0" xfId="2" applyNumberFormat="1" applyFont="1" applyBorder="1" applyAlignment="1">
      <alignment horizontal="right" vertical="top"/>
    </xf>
    <xf numFmtId="9" fontId="18" fillId="0" borderId="0" xfId="1" applyFont="1" applyFill="1" applyBorder="1"/>
    <xf numFmtId="166" fontId="18" fillId="0" borderId="0" xfId="1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vertical="center"/>
    </xf>
    <xf numFmtId="0" fontId="19" fillId="3" borderId="18" xfId="0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3" fontId="0" fillId="0" borderId="0" xfId="0" applyNumberFormat="1"/>
    <xf numFmtId="9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Border="1"/>
    <xf numFmtId="166" fontId="0" fillId="0" borderId="0" xfId="1" applyNumberFormat="1" applyFont="1" applyAlignment="1">
      <alignment horizontal="center"/>
    </xf>
    <xf numFmtId="169" fontId="26" fillId="0" borderId="0" xfId="3" applyNumberFormat="1" applyFont="1" applyBorder="1" applyAlignment="1">
      <alignment horizontal="right" vertical="top"/>
    </xf>
    <xf numFmtId="3" fontId="26" fillId="0" borderId="0" xfId="4" applyNumberFormat="1" applyFont="1" applyBorder="1" applyAlignment="1">
      <alignment horizontal="right" vertical="top"/>
    </xf>
    <xf numFmtId="3" fontId="26" fillId="0" borderId="0" xfId="5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left"/>
    </xf>
    <xf numFmtId="166" fontId="0" fillId="0" borderId="0" xfId="1" applyNumberFormat="1" applyFont="1"/>
    <xf numFmtId="3" fontId="2" fillId="10" borderId="0" xfId="0" applyNumberFormat="1" applyFont="1" applyFill="1" applyBorder="1"/>
    <xf numFmtId="165" fontId="2" fillId="10" borderId="0" xfId="0" applyNumberFormat="1" applyFont="1" applyFill="1" applyBorder="1" applyAlignment="1">
      <alignment horizontal="center"/>
    </xf>
    <xf numFmtId="3" fontId="2" fillId="10" borderId="0" xfId="0" applyNumberFormat="1" applyFont="1" applyFill="1"/>
    <xf numFmtId="0" fontId="0" fillId="0" borderId="0" xfId="0"/>
    <xf numFmtId="0" fontId="5" fillId="0" borderId="0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9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right" vertical="center"/>
    </xf>
    <xf numFmtId="0" fontId="3" fillId="5" borderId="1" xfId="0" applyFont="1" applyFill="1" applyBorder="1"/>
    <xf numFmtId="3" fontId="9" fillId="0" borderId="0" xfId="2" applyNumberFormat="1" applyFont="1" applyBorder="1" applyAlignment="1">
      <alignment horizontal="right" vertical="top"/>
    </xf>
    <xf numFmtId="165" fontId="9" fillId="0" borderId="0" xfId="2" applyNumberFormat="1" applyFont="1" applyBorder="1" applyAlignment="1">
      <alignment horizontal="right" vertical="top"/>
    </xf>
    <xf numFmtId="9" fontId="9" fillId="0" borderId="0" xfId="1" applyFont="1" applyBorder="1" applyAlignment="1">
      <alignment horizontal="right" vertical="top"/>
    </xf>
    <xf numFmtId="0" fontId="13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4" fontId="9" fillId="0" borderId="0" xfId="2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3" fontId="28" fillId="0" borderId="0" xfId="2" applyNumberFormat="1" applyFont="1" applyBorder="1" applyAlignment="1">
      <alignment horizontal="right" vertical="center"/>
    </xf>
    <xf numFmtId="9" fontId="28" fillId="0" borderId="0" xfId="1" applyFont="1" applyBorder="1" applyAlignment="1">
      <alignment horizontal="right" vertical="center"/>
    </xf>
    <xf numFmtId="166" fontId="28" fillId="0" borderId="0" xfId="1" applyNumberFormat="1" applyFont="1" applyBorder="1" applyAlignment="1">
      <alignment horizontal="right" vertical="center"/>
    </xf>
    <xf numFmtId="0" fontId="11" fillId="0" borderId="0" xfId="0" applyFont="1"/>
    <xf numFmtId="0" fontId="29" fillId="5" borderId="1" xfId="0" applyFont="1" applyFill="1" applyBorder="1"/>
    <xf numFmtId="0" fontId="29" fillId="5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3" fontId="30" fillId="0" borderId="0" xfId="2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right" vertical="center"/>
    </xf>
    <xf numFmtId="3" fontId="30" fillId="0" borderId="0" xfId="2" applyNumberFormat="1" applyFont="1" applyBorder="1" applyAlignment="1">
      <alignment horizontal="right" vertical="top"/>
    </xf>
    <xf numFmtId="165" fontId="30" fillId="0" borderId="0" xfId="2" applyNumberFormat="1" applyFont="1" applyBorder="1" applyAlignment="1">
      <alignment horizontal="right" vertical="top"/>
    </xf>
    <xf numFmtId="9" fontId="30" fillId="0" borderId="0" xfId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/>
    </xf>
    <xf numFmtId="3" fontId="28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3" fontId="28" fillId="0" borderId="0" xfId="2" applyNumberFormat="1" applyFont="1" applyBorder="1" applyAlignment="1">
      <alignment horizontal="right" vertical="top"/>
    </xf>
    <xf numFmtId="165" fontId="28" fillId="0" borderId="0" xfId="2" applyNumberFormat="1" applyFont="1" applyBorder="1" applyAlignment="1">
      <alignment horizontal="right" vertical="top"/>
    </xf>
    <xf numFmtId="9" fontId="28" fillId="0" borderId="0" xfId="1" applyFont="1" applyBorder="1" applyAlignment="1">
      <alignment horizontal="right" vertical="top"/>
    </xf>
    <xf numFmtId="0" fontId="29" fillId="0" borderId="0" xfId="0" applyFont="1" applyAlignment="1">
      <alignment horizontal="center" vertical="center"/>
    </xf>
    <xf numFmtId="0" fontId="31" fillId="0" borderId="0" xfId="0" applyFont="1"/>
    <xf numFmtId="0" fontId="27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165" fontId="32" fillId="0" borderId="0" xfId="2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8" fontId="28" fillId="0" borderId="0" xfId="2" applyNumberFormat="1" applyFont="1" applyBorder="1" applyAlignment="1">
      <alignment horizontal="right" vertical="top"/>
    </xf>
    <xf numFmtId="4" fontId="28" fillId="0" borderId="0" xfId="2" applyNumberFormat="1" applyFont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3" fontId="15" fillId="6" borderId="0" xfId="2" applyNumberFormat="1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33" fillId="12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15" fontId="33" fillId="0" borderId="0" xfId="0" applyNumberFormat="1" applyFont="1" applyFill="1" applyBorder="1"/>
  </cellXfs>
  <cellStyles count="6">
    <cellStyle name="Comma" xfId="3" builtinId="3"/>
    <cellStyle name="Normal" xfId="0" builtinId="0"/>
    <cellStyle name="Normal_Sheet1" xfId="4"/>
    <cellStyle name="Normal_Sheet2" xfId="5"/>
    <cellStyle name="Normal_spss-cycle6" xfId="2"/>
    <cellStyle name="Percent" xfId="1" builtinId="5"/>
  </cellStyles>
  <dxfs count="4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1'!$P$55</c:f>
          <c:strCache>
            <c:ptCount val="1"/>
            <c:pt idx="0">
              <c:v>Percentage, Current Smoker,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6"/>
          <c:w val="0.87674623444551447"/>
          <c:h val="0.6405238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1'!$P$57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1'!$R$35:$X$35</c:f>
                <c:numCache>
                  <c:formatCode>General</c:formatCode>
                  <c:ptCount val="7"/>
                  <c:pt idx="0">
                    <c:v>8.4349901303169498E-3</c:v>
                  </c:pt>
                  <c:pt idx="1">
                    <c:v>7.9756650142032808E-3</c:v>
                  </c:pt>
                  <c:pt idx="2">
                    <c:v>9.9631280555232456E-3</c:v>
                  </c:pt>
                  <c:pt idx="3">
                    <c:v>8.4141042575299266E-3</c:v>
                  </c:pt>
                  <c:pt idx="4">
                    <c:v>8.9925117276695096E-3</c:v>
                  </c:pt>
                  <c:pt idx="5">
                    <c:v>9.3404658643008748E-3</c:v>
                  </c:pt>
                  <c:pt idx="6">
                    <c:v>8.3930547975532357E-3</c:v>
                  </c:pt>
                </c:numCache>
              </c:numRef>
            </c:plus>
            <c:minus>
              <c:numRef>
                <c:f>'Table 1'!$R$35:$X$35</c:f>
                <c:numCache>
                  <c:formatCode>General</c:formatCode>
                  <c:ptCount val="7"/>
                  <c:pt idx="0">
                    <c:v>8.4349901303169498E-3</c:v>
                  </c:pt>
                  <c:pt idx="1">
                    <c:v>7.9756650142032808E-3</c:v>
                  </c:pt>
                  <c:pt idx="2">
                    <c:v>9.9631280555232456E-3</c:v>
                  </c:pt>
                  <c:pt idx="3">
                    <c:v>8.4141042575299266E-3</c:v>
                  </c:pt>
                  <c:pt idx="4">
                    <c:v>8.9925117276695096E-3</c:v>
                  </c:pt>
                  <c:pt idx="5">
                    <c:v>9.3404658643008748E-3</c:v>
                  </c:pt>
                  <c:pt idx="6">
                    <c:v>8.3930547975532357E-3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1'!$Q$56:$W$56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1'!$Q$57:$W$57</c:f>
              <c:numCache>
                <c:formatCode>0%</c:formatCode>
                <c:ptCount val="7"/>
                <c:pt idx="0">
                  <c:v>0.20083309834087973</c:v>
                </c:pt>
                <c:pt idx="1">
                  <c:v>0.17338402204789743</c:v>
                </c:pt>
                <c:pt idx="2">
                  <c:v>0.15567387586755072</c:v>
                </c:pt>
                <c:pt idx="3">
                  <c:v>0.15581674550981345</c:v>
                </c:pt>
                <c:pt idx="4">
                  <c:v>0.14987519546115849</c:v>
                </c:pt>
                <c:pt idx="5">
                  <c:v>0.14594477912970116</c:v>
                </c:pt>
                <c:pt idx="6">
                  <c:v>0.1271674969326248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21B-AA84-A6E0B5EC4A44}"/>
            </c:ext>
          </c:extLst>
        </c:ser>
        <c:ser>
          <c:idx val="1"/>
          <c:order val="1"/>
          <c:tx>
            <c:strRef>
              <c:f>'Table 1'!$P$58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1'!$R$36:$X$36</c:f>
                <c:numCache>
                  <c:formatCode>General</c:formatCode>
                  <c:ptCount val="7"/>
                  <c:pt idx="0">
                    <c:v>7.2181053229699007E-3</c:v>
                  </c:pt>
                  <c:pt idx="1">
                    <c:v>7.1042329498968836E-3</c:v>
                  </c:pt>
                  <c:pt idx="2">
                    <c:v>6.1749059750840643E-3</c:v>
                  </c:pt>
                  <c:pt idx="3">
                    <c:v>6.4874548723175525E-3</c:v>
                  </c:pt>
                  <c:pt idx="4">
                    <c:v>7.8057859151686648E-3</c:v>
                  </c:pt>
                  <c:pt idx="5">
                    <c:v>7.0322048312522548E-3</c:v>
                  </c:pt>
                  <c:pt idx="6">
                    <c:v>7.7262079971806216E-3</c:v>
                  </c:pt>
                </c:numCache>
              </c:numRef>
            </c:plus>
            <c:minus>
              <c:numRef>
                <c:f>'Table 1'!$R$36:$X$36</c:f>
                <c:numCache>
                  <c:formatCode>General</c:formatCode>
                  <c:ptCount val="7"/>
                  <c:pt idx="0">
                    <c:v>7.2181053229699007E-3</c:v>
                  </c:pt>
                  <c:pt idx="1">
                    <c:v>7.1042329498968836E-3</c:v>
                  </c:pt>
                  <c:pt idx="2">
                    <c:v>6.1749059750840643E-3</c:v>
                  </c:pt>
                  <c:pt idx="3">
                    <c:v>6.4874548723175525E-3</c:v>
                  </c:pt>
                  <c:pt idx="4">
                    <c:v>7.8057859151686648E-3</c:v>
                  </c:pt>
                  <c:pt idx="5">
                    <c:v>7.0322048312522548E-3</c:v>
                  </c:pt>
                  <c:pt idx="6">
                    <c:v>7.7262079971806216E-3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1'!$Q$56:$W$56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1'!$Q$58:$W$58</c:f>
              <c:numCache>
                <c:formatCode>0%</c:formatCode>
                <c:ptCount val="7"/>
                <c:pt idx="0">
                  <c:v>0.25778947582035361</c:v>
                </c:pt>
                <c:pt idx="1">
                  <c:v>0.22200727968427761</c:v>
                </c:pt>
                <c:pt idx="2">
                  <c:v>0.20583019916946879</c:v>
                </c:pt>
                <c:pt idx="3">
                  <c:v>0.2027329647599235</c:v>
                </c:pt>
                <c:pt idx="4">
                  <c:v>0.18585204559925392</c:v>
                </c:pt>
                <c:pt idx="5">
                  <c:v>0.18505802187505935</c:v>
                </c:pt>
                <c:pt idx="6">
                  <c:v>0.16796104341697005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21B-AA84-A6E0B5EC4A44}"/>
            </c:ext>
          </c:extLst>
        </c:ser>
        <c:ser>
          <c:idx val="2"/>
          <c:order val="2"/>
          <c:tx>
            <c:strRef>
              <c:f>'Table 1'!$P$59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1'!$R$37:$X$37</c:f>
                <c:numCache>
                  <c:formatCode>General</c:formatCode>
                  <c:ptCount val="7"/>
                  <c:pt idx="0">
                    <c:v>8.2452709509079243E-3</c:v>
                  </c:pt>
                  <c:pt idx="1">
                    <c:v>8.5078110282264044E-3</c:v>
                  </c:pt>
                  <c:pt idx="2">
                    <c:v>9.2572757931712931E-3</c:v>
                  </c:pt>
                  <c:pt idx="3">
                    <c:v>8.0840255871806582E-3</c:v>
                  </c:pt>
                  <c:pt idx="4">
                    <c:v>1.0248771379586441E-2</c:v>
                  </c:pt>
                  <c:pt idx="5">
                    <c:v>1.0127822696475242E-2</c:v>
                  </c:pt>
                  <c:pt idx="6">
                    <c:v>9.9577438527695839E-3</c:v>
                  </c:pt>
                </c:numCache>
              </c:numRef>
            </c:plus>
            <c:minus>
              <c:numRef>
                <c:f>'Table 1'!$R$37:$X$37</c:f>
                <c:numCache>
                  <c:formatCode>General</c:formatCode>
                  <c:ptCount val="7"/>
                  <c:pt idx="0">
                    <c:v>8.2452709509079243E-3</c:v>
                  </c:pt>
                  <c:pt idx="1">
                    <c:v>8.5078110282264044E-3</c:v>
                  </c:pt>
                  <c:pt idx="2">
                    <c:v>9.2572757931712931E-3</c:v>
                  </c:pt>
                  <c:pt idx="3">
                    <c:v>8.0840255871806582E-3</c:v>
                  </c:pt>
                  <c:pt idx="4">
                    <c:v>1.0248771379586441E-2</c:v>
                  </c:pt>
                  <c:pt idx="5">
                    <c:v>1.0127822696475242E-2</c:v>
                  </c:pt>
                  <c:pt idx="6">
                    <c:v>9.9577438527695839E-3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1'!$Q$56:$W$56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1'!$Q$59:$W$59</c:f>
              <c:numCache>
                <c:formatCode>0%</c:formatCode>
                <c:ptCount val="7"/>
                <c:pt idx="0">
                  <c:v>0.29447396253242586</c:v>
                </c:pt>
                <c:pt idx="1">
                  <c:v>0.26586909463207514</c:v>
                </c:pt>
                <c:pt idx="2">
                  <c:v>0.25714654981031371</c:v>
                </c:pt>
                <c:pt idx="3">
                  <c:v>0.25262579959939557</c:v>
                </c:pt>
                <c:pt idx="4">
                  <c:v>0.24401836618062955</c:v>
                </c:pt>
                <c:pt idx="5">
                  <c:v>0.23017778855625545</c:v>
                </c:pt>
                <c:pt idx="6">
                  <c:v>0.21647269245151271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0-4535-8407-241061DFD8E5}"/>
            </c:ext>
          </c:extLst>
        </c:ser>
        <c:ser>
          <c:idx val="3"/>
          <c:order val="3"/>
          <c:tx>
            <c:strRef>
              <c:f>'Table 1'!$P$60</c:f>
              <c:strCache>
                <c:ptCount val="1"/>
                <c:pt idx="0">
                  <c:v>Fair/Poor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1'!$R$38:$X$38</c:f>
                <c:numCache>
                  <c:formatCode>General</c:formatCode>
                  <c:ptCount val="7"/>
                  <c:pt idx="0">
                    <c:v>1.8311821372978467E-2</c:v>
                  </c:pt>
                  <c:pt idx="1">
                    <c:v>1.810191425840911E-2</c:v>
                  </c:pt>
                  <c:pt idx="2">
                    <c:v>1.7613550305792272E-2</c:v>
                  </c:pt>
                  <c:pt idx="3">
                    <c:v>1.8941534109081629E-2</c:v>
                  </c:pt>
                  <c:pt idx="4">
                    <c:v>2.0201498918200476E-2</c:v>
                  </c:pt>
                  <c:pt idx="5">
                    <c:v>1.7305285475055266E-2</c:v>
                  </c:pt>
                  <c:pt idx="6">
                    <c:v>1.8654872190527073E-2</c:v>
                  </c:pt>
                </c:numCache>
              </c:numRef>
            </c:plus>
            <c:minus>
              <c:numRef>
                <c:f>'Table 1'!$R$38:$X$38</c:f>
                <c:numCache>
                  <c:formatCode>General</c:formatCode>
                  <c:ptCount val="7"/>
                  <c:pt idx="0">
                    <c:v>1.8311821372978467E-2</c:v>
                  </c:pt>
                  <c:pt idx="1">
                    <c:v>1.810191425840911E-2</c:v>
                  </c:pt>
                  <c:pt idx="2">
                    <c:v>1.7613550305792272E-2</c:v>
                  </c:pt>
                  <c:pt idx="3">
                    <c:v>1.8941534109081629E-2</c:v>
                  </c:pt>
                  <c:pt idx="4">
                    <c:v>2.0201498918200476E-2</c:v>
                  </c:pt>
                  <c:pt idx="5">
                    <c:v>1.7305285475055266E-2</c:v>
                  </c:pt>
                  <c:pt idx="6">
                    <c:v>1.8654872190527073E-2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1'!$Q$56:$W$56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1'!$Q$60:$W$60</c:f>
              <c:numCache>
                <c:formatCode>0%</c:formatCode>
                <c:ptCount val="7"/>
                <c:pt idx="0">
                  <c:v>0.30519702288297446</c:v>
                </c:pt>
                <c:pt idx="1">
                  <c:v>0.27427142815771377</c:v>
                </c:pt>
                <c:pt idx="2">
                  <c:v>0.27521172352800427</c:v>
                </c:pt>
                <c:pt idx="3">
                  <c:v>0.27855197219237693</c:v>
                </c:pt>
                <c:pt idx="4">
                  <c:v>0.27299322862433073</c:v>
                </c:pt>
                <c:pt idx="5">
                  <c:v>0.27039508554773856</c:v>
                </c:pt>
                <c:pt idx="6">
                  <c:v>0.28264957864434959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0-4535-8407-241061DFD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2992"/>
        <c:axId val="75051776"/>
      </c:barChart>
      <c:catAx>
        <c:axId val="7333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51776"/>
        <c:crosses val="autoZero"/>
        <c:auto val="1"/>
        <c:lblAlgn val="ctr"/>
        <c:lblOffset val="100"/>
        <c:noMultiLvlLbl val="0"/>
      </c:catAx>
      <c:valAx>
        <c:axId val="750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1'!$G$55</c:f>
          <c:strCache>
            <c:ptCount val="1"/>
            <c:pt idx="0">
              <c:v>Number of people, Current Smoker, Both men and women, all ages</c:v>
            </c:pt>
          </c:strCache>
        </c:strRef>
      </c:tx>
      <c:layout>
        <c:manualLayout>
          <c:xMode val="edge"/>
          <c:yMode val="edge"/>
          <c:x val="0.140586843751013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1'!$F$57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1'!$H$35:$N$35</c:f>
                <c:numCache>
                  <c:formatCode>General</c:formatCode>
                  <c:ptCount val="7"/>
                  <c:pt idx="0">
                    <c:v>55427.442000000003</c:v>
                  </c:pt>
                  <c:pt idx="1">
                    <c:v>47098.893999999993</c:v>
                  </c:pt>
                  <c:pt idx="2">
                    <c:v>58761.792000000001</c:v>
                  </c:pt>
                  <c:pt idx="3">
                    <c:v>51056.406000000003</c:v>
                  </c:pt>
                  <c:pt idx="4">
                    <c:v>58175.4</c:v>
                  </c:pt>
                  <c:pt idx="5">
                    <c:v>56684.671999999999</c:v>
                  </c:pt>
                  <c:pt idx="6">
                    <c:v>51749.015999999996</c:v>
                  </c:pt>
                </c:numCache>
              </c:numRef>
            </c:plus>
            <c:minus>
              <c:numRef>
                <c:f>'Table 1'!$H$35:$N$35</c:f>
                <c:numCache>
                  <c:formatCode>General</c:formatCode>
                  <c:ptCount val="7"/>
                  <c:pt idx="0">
                    <c:v>55427.442000000003</c:v>
                  </c:pt>
                  <c:pt idx="1">
                    <c:v>47098.893999999993</c:v>
                  </c:pt>
                  <c:pt idx="2">
                    <c:v>58761.792000000001</c:v>
                  </c:pt>
                  <c:pt idx="3">
                    <c:v>51056.406000000003</c:v>
                  </c:pt>
                  <c:pt idx="4">
                    <c:v>58175.4</c:v>
                  </c:pt>
                  <c:pt idx="5">
                    <c:v>56684.671999999999</c:v>
                  </c:pt>
                  <c:pt idx="6">
                    <c:v>51749.015999999996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1'!$G$56:$M$56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1'!$G$57:$M$57</c:f>
              <c:numCache>
                <c:formatCode>#,##0</c:formatCode>
                <c:ptCount val="7"/>
                <c:pt idx="0">
                  <c:v>1319701</c:v>
                </c:pt>
                <c:pt idx="1">
                  <c:v>1023889</c:v>
                </c:pt>
                <c:pt idx="2">
                  <c:v>918153</c:v>
                </c:pt>
                <c:pt idx="3">
                  <c:v>945489</c:v>
                </c:pt>
                <c:pt idx="4">
                  <c:v>969590</c:v>
                </c:pt>
                <c:pt idx="5">
                  <c:v>885698</c:v>
                </c:pt>
                <c:pt idx="6">
                  <c:v>784076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C77-8B67-4DF008D4E121}"/>
            </c:ext>
          </c:extLst>
        </c:ser>
        <c:ser>
          <c:idx val="1"/>
          <c:order val="1"/>
          <c:tx>
            <c:strRef>
              <c:f>'Table 1'!$F$58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1'!$H$36:$N$36</c:f>
                <c:numCache>
                  <c:formatCode>General</c:formatCode>
                  <c:ptCount val="7"/>
                  <c:pt idx="0">
                    <c:v>66513.66399999999</c:v>
                  </c:pt>
                  <c:pt idx="1">
                    <c:v>67686.368000000002</c:v>
                  </c:pt>
                  <c:pt idx="2">
                    <c:v>63694.68</c:v>
                  </c:pt>
                  <c:pt idx="3">
                    <c:v>67864.448000000004</c:v>
                  </c:pt>
                  <c:pt idx="4">
                    <c:v>83940.275999999998</c:v>
                  </c:pt>
                  <c:pt idx="5">
                    <c:v>79976.928</c:v>
                  </c:pt>
                  <c:pt idx="6">
                    <c:v>88744.947999999989</c:v>
                  </c:pt>
                </c:numCache>
              </c:numRef>
            </c:plus>
            <c:minus>
              <c:numRef>
                <c:f>'Table 1'!$H$36:$N$36</c:f>
                <c:numCache>
                  <c:formatCode>General</c:formatCode>
                  <c:ptCount val="7"/>
                  <c:pt idx="0">
                    <c:v>66513.66399999999</c:v>
                  </c:pt>
                  <c:pt idx="1">
                    <c:v>67686.368000000002</c:v>
                  </c:pt>
                  <c:pt idx="2">
                    <c:v>63694.68</c:v>
                  </c:pt>
                  <c:pt idx="3">
                    <c:v>67864.448000000004</c:v>
                  </c:pt>
                  <c:pt idx="4">
                    <c:v>83940.275999999998</c:v>
                  </c:pt>
                  <c:pt idx="5">
                    <c:v>79976.928</c:v>
                  </c:pt>
                  <c:pt idx="6">
                    <c:v>88744.947999999989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1'!$G$56:$M$56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1'!$G$58:$M$58</c:f>
              <c:numCache>
                <c:formatCode>#,##0</c:formatCode>
                <c:ptCount val="7"/>
                <c:pt idx="0">
                  <c:v>2375488</c:v>
                </c:pt>
                <c:pt idx="1">
                  <c:v>2115199</c:v>
                </c:pt>
                <c:pt idx="2">
                  <c:v>2123156</c:v>
                </c:pt>
                <c:pt idx="3">
                  <c:v>2120764</c:v>
                </c:pt>
                <c:pt idx="4">
                  <c:v>1998578</c:v>
                </c:pt>
                <c:pt idx="5">
                  <c:v>2104656</c:v>
                </c:pt>
                <c:pt idx="6">
                  <c:v>1929238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C-4C77-8B67-4DF008D4E121}"/>
            </c:ext>
          </c:extLst>
        </c:ser>
        <c:ser>
          <c:idx val="2"/>
          <c:order val="2"/>
          <c:tx>
            <c:strRef>
              <c:f>'Table 1'!$F$59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1'!$H$37:$N$37</c:f>
                <c:numCache>
                  <c:formatCode>General</c:formatCode>
                  <c:ptCount val="7"/>
                  <c:pt idx="0">
                    <c:v>56412.131999999991</c:v>
                  </c:pt>
                  <c:pt idx="1">
                    <c:v>67742.016000000003</c:v>
                  </c:pt>
                  <c:pt idx="2">
                    <c:v>71555.076000000001</c:v>
                  </c:pt>
                  <c:pt idx="3">
                    <c:v>66051.776000000013</c:v>
                  </c:pt>
                  <c:pt idx="4">
                    <c:v>83085.324000000008</c:v>
                  </c:pt>
                  <c:pt idx="5">
                    <c:v>85109.948000000004</c:v>
                  </c:pt>
                  <c:pt idx="6">
                    <c:v>87318.947999999989</c:v>
                  </c:pt>
                </c:numCache>
              </c:numRef>
            </c:plus>
            <c:minus>
              <c:numRef>
                <c:f>'Table 1'!$H$37:$N$37</c:f>
                <c:numCache>
                  <c:formatCode>General</c:formatCode>
                  <c:ptCount val="7"/>
                  <c:pt idx="0">
                    <c:v>56412.131999999991</c:v>
                  </c:pt>
                  <c:pt idx="1">
                    <c:v>67742.016000000003</c:v>
                  </c:pt>
                  <c:pt idx="2">
                    <c:v>71555.076000000001</c:v>
                  </c:pt>
                  <c:pt idx="3">
                    <c:v>66051.776000000013</c:v>
                  </c:pt>
                  <c:pt idx="4">
                    <c:v>83085.324000000008</c:v>
                  </c:pt>
                  <c:pt idx="5">
                    <c:v>85109.948000000004</c:v>
                  </c:pt>
                  <c:pt idx="6">
                    <c:v>87318.947999999989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1'!$G$56:$M$56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1'!$G$59:$M$59</c:f>
              <c:numCache>
                <c:formatCode>#,##0</c:formatCode>
                <c:ptCount val="7"/>
                <c:pt idx="0">
                  <c:v>2014719</c:v>
                </c:pt>
                <c:pt idx="1">
                  <c:v>2116938</c:v>
                </c:pt>
                <c:pt idx="2">
                  <c:v>1987641</c:v>
                </c:pt>
                <c:pt idx="3">
                  <c:v>2064118</c:v>
                </c:pt>
                <c:pt idx="4">
                  <c:v>1978222</c:v>
                </c:pt>
                <c:pt idx="5">
                  <c:v>1934317</c:v>
                </c:pt>
                <c:pt idx="6">
                  <c:v>1898238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7-4913-94EF-53346F89C2FB}"/>
            </c:ext>
          </c:extLst>
        </c:ser>
        <c:ser>
          <c:idx val="3"/>
          <c:order val="3"/>
          <c:tx>
            <c:strRef>
              <c:f>'Table 1'!$F$60</c:f>
              <c:strCache>
                <c:ptCount val="1"/>
                <c:pt idx="0">
                  <c:v>Fair/Poor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1'!$H$38:$N$38</c:f>
                <c:numCache>
                  <c:formatCode>General</c:formatCode>
                  <c:ptCount val="7"/>
                  <c:pt idx="0">
                    <c:v>42197.34</c:v>
                  </c:pt>
                  <c:pt idx="1">
                    <c:v>41879.375999999997</c:v>
                  </c:pt>
                  <c:pt idx="2">
                    <c:v>39971.328000000001</c:v>
                  </c:pt>
                  <c:pt idx="3">
                    <c:v>44831.447999999997</c:v>
                  </c:pt>
                  <c:pt idx="4">
                    <c:v>50111.616000000009</c:v>
                  </c:pt>
                  <c:pt idx="5">
                    <c:v>42999.360000000001</c:v>
                  </c:pt>
                  <c:pt idx="6">
                    <c:v>62503.055999999997</c:v>
                  </c:pt>
                </c:numCache>
              </c:numRef>
            </c:plus>
            <c:minus>
              <c:numRef>
                <c:f>'Table 1'!$H$38:$N$38</c:f>
                <c:numCache>
                  <c:formatCode>General</c:formatCode>
                  <c:ptCount val="7"/>
                  <c:pt idx="0">
                    <c:v>42197.34</c:v>
                  </c:pt>
                  <c:pt idx="1">
                    <c:v>41879.375999999997</c:v>
                  </c:pt>
                  <c:pt idx="2">
                    <c:v>39971.328000000001</c:v>
                  </c:pt>
                  <c:pt idx="3">
                    <c:v>44831.447999999997</c:v>
                  </c:pt>
                  <c:pt idx="4">
                    <c:v>50111.616000000009</c:v>
                  </c:pt>
                  <c:pt idx="5">
                    <c:v>42999.360000000001</c:v>
                  </c:pt>
                  <c:pt idx="6">
                    <c:v>62503.055999999997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1'!$G$56:$M$56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1'!$G$60:$M$60</c:f>
              <c:numCache>
                <c:formatCode>#,##0</c:formatCode>
                <c:ptCount val="7"/>
                <c:pt idx="0">
                  <c:v>703289</c:v>
                </c:pt>
                <c:pt idx="1">
                  <c:v>634536</c:v>
                </c:pt>
                <c:pt idx="2">
                  <c:v>624552</c:v>
                </c:pt>
                <c:pt idx="3">
                  <c:v>659286</c:v>
                </c:pt>
                <c:pt idx="4">
                  <c:v>677184</c:v>
                </c:pt>
                <c:pt idx="5">
                  <c:v>671865</c:v>
                </c:pt>
                <c:pt idx="6">
                  <c:v>947016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7-4913-94EF-53346F89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3664"/>
        <c:axId val="73395200"/>
      </c:barChart>
      <c:catAx>
        <c:axId val="733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95200"/>
        <c:crosses val="autoZero"/>
        <c:auto val="1"/>
        <c:lblAlgn val="ctr"/>
        <c:lblOffset val="100"/>
        <c:noMultiLvlLbl val="0"/>
      </c:catAx>
      <c:valAx>
        <c:axId val="733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2'!$S$57</c:f>
          <c:strCache>
            <c:ptCount val="1"/>
            <c:pt idx="0">
              <c:v>Share of current smokers,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2'!$U$59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2'!$V$58:$AB$58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2'!$V$59:$AB$59</c:f>
              <c:numCache>
                <c:formatCode>0%</c:formatCode>
                <c:ptCount val="7"/>
                <c:pt idx="0">
                  <c:v>0.2057789586067604</c:v>
                </c:pt>
                <c:pt idx="1">
                  <c:v>0.1738185592478273</c:v>
                </c:pt>
                <c:pt idx="2">
                  <c:v>0.16240429383415803</c:v>
                </c:pt>
                <c:pt idx="3">
                  <c:v>0.16330656548393108</c:v>
                </c:pt>
                <c:pt idx="4">
                  <c:v>0.17241526474089253</c:v>
                </c:pt>
                <c:pt idx="5">
                  <c:v>0.1582582511753699</c:v>
                </c:pt>
                <c:pt idx="6">
                  <c:v>0.14105719314758766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2-44D8-B780-D59323226C38}"/>
            </c:ext>
          </c:extLst>
        </c:ser>
        <c:ser>
          <c:idx val="1"/>
          <c:order val="1"/>
          <c:tx>
            <c:strRef>
              <c:f>'Table 2'!$U$60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2'!$V$58:$AB$58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2'!$V$60:$AB$60</c:f>
              <c:numCache>
                <c:formatCode>0%</c:formatCode>
                <c:ptCount val="7"/>
                <c:pt idx="0">
                  <c:v>0.37040621081809899</c:v>
                </c:pt>
                <c:pt idx="1">
                  <c:v>0.35908271570692235</c:v>
                </c:pt>
                <c:pt idx="2">
                  <c:v>0.3755470503061642</c:v>
                </c:pt>
                <c:pt idx="3">
                  <c:v>0.36630218335904874</c:v>
                </c:pt>
                <c:pt idx="4">
                  <c:v>0.35539285159224365</c:v>
                </c:pt>
                <c:pt idx="5">
                  <c:v>0.37606405104872015</c:v>
                </c:pt>
                <c:pt idx="6">
                  <c:v>0.34707464224598855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2-44D8-B780-D59323226C38}"/>
            </c:ext>
          </c:extLst>
        </c:ser>
        <c:ser>
          <c:idx val="2"/>
          <c:order val="2"/>
          <c:tx>
            <c:strRef>
              <c:f>'Table 2'!$U$61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2'!$V$58:$AB$58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2'!$V$61:$AB$61</c:f>
              <c:numCache>
                <c:formatCode>0%</c:formatCode>
                <c:ptCount val="7"/>
                <c:pt idx="0">
                  <c:v>0.3141520524006981</c:v>
                </c:pt>
                <c:pt idx="1">
                  <c:v>0.35937793371837867</c:v>
                </c:pt>
                <c:pt idx="2">
                  <c:v>0.35157695177254733</c:v>
                </c:pt>
                <c:pt idx="3">
                  <c:v>0.35651818406513547</c:v>
                </c:pt>
                <c:pt idx="4">
                  <c:v>0.35177308949788871</c:v>
                </c:pt>
                <c:pt idx="5">
                  <c:v>0.34562754532446499</c:v>
                </c:pt>
                <c:pt idx="6">
                  <c:v>0.34149766630542255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B-4D85-A26F-2501CC1255B6}"/>
            </c:ext>
          </c:extLst>
        </c:ser>
        <c:ser>
          <c:idx val="3"/>
          <c:order val="3"/>
          <c:tx>
            <c:strRef>
              <c:f>'Table 2'!$U$62</c:f>
              <c:strCache>
                <c:ptCount val="1"/>
                <c:pt idx="0">
                  <c:v>Fair/Poor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2'!$V$58:$AB$58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2'!$V$62:$AB$62</c:f>
              <c:numCache>
                <c:formatCode>0%</c:formatCode>
                <c:ptCount val="7"/>
                <c:pt idx="0">
                  <c:v>0.10966277817444248</c:v>
                </c:pt>
                <c:pt idx="1">
                  <c:v>0.10772079132687169</c:v>
                </c:pt>
                <c:pt idx="2">
                  <c:v>0.11047170408713042</c:v>
                </c:pt>
                <c:pt idx="3">
                  <c:v>0.11387306709188472</c:v>
                </c:pt>
                <c:pt idx="4">
                  <c:v>0.12041879416897511</c:v>
                </c:pt>
                <c:pt idx="5">
                  <c:v>0.12005015245144497</c:v>
                </c:pt>
                <c:pt idx="6">
                  <c:v>0.17037049830100126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B-4D85-A26F-2501CC12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209344"/>
        <c:axId val="73210880"/>
      </c:barChart>
      <c:catAx>
        <c:axId val="732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0880"/>
        <c:crosses val="autoZero"/>
        <c:auto val="1"/>
        <c:lblAlgn val="ctr"/>
        <c:lblOffset val="100"/>
        <c:noMultiLvlLbl val="0"/>
      </c:catAx>
      <c:valAx>
        <c:axId val="73210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2'!$S$65</c:f>
          <c:strCache>
            <c:ptCount val="1"/>
            <c:pt idx="0">
              <c:v>Share of population,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2'!$U$67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2'!$V$66:$AB$66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2'!$V$67:$AB$67</c:f>
              <c:numCache>
                <c:formatCode>0%</c:formatCode>
                <c:ptCount val="7"/>
                <c:pt idx="0">
                  <c:v>0.2635611203756057</c:v>
                </c:pt>
                <c:pt idx="1">
                  <c:v>0.22970052162292595</c:v>
                </c:pt>
                <c:pt idx="2">
                  <c:v>0.22500891386781136</c:v>
                </c:pt>
                <c:pt idx="3">
                  <c:v>0.22418843406690442</c:v>
                </c:pt>
                <c:pt idx="4">
                  <c:v>0.23262252745460782</c:v>
                </c:pt>
                <c:pt idx="5">
                  <c:v>0.21421529676505857</c:v>
                </c:pt>
                <c:pt idx="6">
                  <c:v>0.2071015427510505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1-4577-91D3-BD683E89BC2A}"/>
            </c:ext>
          </c:extLst>
        </c:ser>
        <c:ser>
          <c:idx val="1"/>
          <c:order val="1"/>
          <c:tx>
            <c:strRef>
              <c:f>'Table 2'!$U$68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2'!$V$66:$AB$66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2'!$V$68:$AB$68</c:f>
              <c:numCache>
                <c:formatCode>0%</c:formatCode>
                <c:ptCount val="7"/>
                <c:pt idx="0">
                  <c:v>0.3695972618114084</c:v>
                </c:pt>
                <c:pt idx="1">
                  <c:v>0.37059725189051018</c:v>
                </c:pt>
                <c:pt idx="2">
                  <c:v>0.39352580420713196</c:v>
                </c:pt>
                <c:pt idx="3">
                  <c:v>0.38649049985228873</c:v>
                </c:pt>
                <c:pt idx="4">
                  <c:v>0.38667595049743875</c:v>
                </c:pt>
                <c:pt idx="5">
                  <c:v>0.40144549225780174</c:v>
                </c:pt>
                <c:pt idx="6">
                  <c:v>0.38581449515141431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1-4577-91D3-BD683E89BC2A}"/>
            </c:ext>
          </c:extLst>
        </c:ser>
        <c:ser>
          <c:idx val="2"/>
          <c:order val="2"/>
          <c:tx>
            <c:strRef>
              <c:f>'Table 2'!$U$69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2'!$V$66:$AB$66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2'!$V$69:$AB$69</c:f>
              <c:numCache>
                <c:formatCode>0%</c:formatCode>
                <c:ptCount val="7"/>
                <c:pt idx="0">
                  <c:v>0.27441551962142946</c:v>
                </c:pt>
                <c:pt idx="1">
                  <c:v>0.30971230435834018</c:v>
                </c:pt>
                <c:pt idx="2">
                  <c:v>0.29488837273785568</c:v>
                </c:pt>
                <c:pt idx="3">
                  <c:v>0.30187536419806821</c:v>
                </c:pt>
                <c:pt idx="4">
                  <c:v>0.2915049388610913</c:v>
                </c:pt>
                <c:pt idx="5">
                  <c:v>0.29663173703158452</c:v>
                </c:pt>
                <c:pt idx="6">
                  <c:v>0.29454309144472463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5-4BEE-92E4-98BB80E761B4}"/>
            </c:ext>
          </c:extLst>
        </c:ser>
        <c:ser>
          <c:idx val="3"/>
          <c:order val="3"/>
          <c:tx>
            <c:strRef>
              <c:f>'Table 2'!$U$70</c:f>
              <c:strCache>
                <c:ptCount val="1"/>
                <c:pt idx="0">
                  <c:v>Fair/Poor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2'!$V$66:$AB$66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2'!$V$70:$AB$70</c:f>
              <c:numCache>
                <c:formatCode>0%</c:formatCode>
                <c:ptCount val="7"/>
                <c:pt idx="0">
                  <c:v>9.2426098191556491E-2</c:v>
                </c:pt>
                <c:pt idx="1">
                  <c:v>8.9989922128223709E-2</c:v>
                </c:pt>
                <c:pt idx="2">
                  <c:v>8.6576909187200984E-2</c:v>
                </c:pt>
                <c:pt idx="3">
                  <c:v>8.7445701882738675E-2</c:v>
                </c:pt>
                <c:pt idx="4">
                  <c:v>8.9196583186862133E-2</c:v>
                </c:pt>
                <c:pt idx="5">
                  <c:v>8.7707473945555184E-2</c:v>
                </c:pt>
                <c:pt idx="6">
                  <c:v>0.11254087065281057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5-4BEE-92E4-98BB80E76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50624"/>
        <c:axId val="73452160"/>
      </c:barChart>
      <c:catAx>
        <c:axId val="734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52160"/>
        <c:crosses val="autoZero"/>
        <c:auto val="1"/>
        <c:lblAlgn val="ctr"/>
        <c:lblOffset val="100"/>
        <c:noMultiLvlLbl val="0"/>
      </c:catAx>
      <c:valAx>
        <c:axId val="73452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5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3'!$Y$48</c:f>
          <c:strCache>
            <c:ptCount val="1"/>
            <c:pt idx="0">
              <c:v>Quit ratio (former smoking to current smoking)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3'!$I$26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3'!$J$32:$P$32</c:f>
                <c:numCache>
                  <c:formatCode>General</c:formatCode>
                  <c:ptCount val="7"/>
                  <c:pt idx="0">
                    <c:v>1.3842003020213129</c:v>
                  </c:pt>
                  <c:pt idx="1">
                    <c:v>1.8547626513707873</c:v>
                  </c:pt>
                  <c:pt idx="2">
                    <c:v>1.5242851069542396</c:v>
                  </c:pt>
                  <c:pt idx="3">
                    <c:v>2.1199925243328774</c:v>
                  </c:pt>
                  <c:pt idx="4">
                    <c:v>2.1874472000902063</c:v>
                  </c:pt>
                  <c:pt idx="5">
                    <c:v>2.5208930402465093</c:v>
                  </c:pt>
                  <c:pt idx="6">
                    <c:v>2.0763306085798479</c:v>
                  </c:pt>
                </c:numCache>
              </c:numRef>
            </c:plus>
            <c:minus>
              <c:numRef>
                <c:f>'Table 3'!$J$32:$P$32</c:f>
                <c:numCache>
                  <c:formatCode>General</c:formatCode>
                  <c:ptCount val="7"/>
                  <c:pt idx="0">
                    <c:v>1.3842003020213129</c:v>
                  </c:pt>
                  <c:pt idx="1">
                    <c:v>1.8547626513707873</c:v>
                  </c:pt>
                  <c:pt idx="2">
                    <c:v>1.5242851069542396</c:v>
                  </c:pt>
                  <c:pt idx="3">
                    <c:v>2.1199925243328774</c:v>
                  </c:pt>
                  <c:pt idx="4">
                    <c:v>2.1874472000902063</c:v>
                  </c:pt>
                  <c:pt idx="5">
                    <c:v>2.5208930402465093</c:v>
                  </c:pt>
                  <c:pt idx="6">
                    <c:v>2.0763306085798479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3'!$J$25:$P$25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3'!$J$26:$P$26</c:f>
              <c:numCache>
                <c:formatCode>#,##0.00</c:formatCode>
                <c:ptCount val="7"/>
                <c:pt idx="0">
                  <c:v>4.9863692688971497</c:v>
                </c:pt>
                <c:pt idx="1">
                  <c:v>6.7762505843852265</c:v>
                </c:pt>
                <c:pt idx="2">
                  <c:v>5.9469836229946527</c:v>
                </c:pt>
                <c:pt idx="3">
                  <c:v>7.2336579977909432</c:v>
                </c:pt>
                <c:pt idx="4">
                  <c:v>7.819895617744983</c:v>
                </c:pt>
                <c:pt idx="5">
                  <c:v>8.2836318200749695</c:v>
                </c:pt>
                <c:pt idx="6">
                  <c:v>7.7787563288882549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6-46F7-908F-66C71ACFA653}"/>
            </c:ext>
          </c:extLst>
        </c:ser>
        <c:ser>
          <c:idx val="1"/>
          <c:order val="1"/>
          <c:tx>
            <c:strRef>
              <c:f>'Table 3'!$I$27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3'!$J$33:$P$33</c:f>
                <c:numCache>
                  <c:formatCode>General</c:formatCode>
                  <c:ptCount val="7"/>
                  <c:pt idx="0">
                    <c:v>1.3656152351708519</c:v>
                  </c:pt>
                  <c:pt idx="1">
                    <c:v>1.2008412894751721</c:v>
                  </c:pt>
                  <c:pt idx="2">
                    <c:v>1.3845006300336504</c:v>
                  </c:pt>
                  <c:pt idx="3">
                    <c:v>1.3905622654499479</c:v>
                  </c:pt>
                  <c:pt idx="4">
                    <c:v>1.3322350616907921</c:v>
                  </c:pt>
                  <c:pt idx="5">
                    <c:v>1.5669776392979109</c:v>
                  </c:pt>
                  <c:pt idx="6">
                    <c:v>1.3332982439638434</c:v>
                  </c:pt>
                </c:numCache>
              </c:numRef>
            </c:plus>
            <c:minus>
              <c:numRef>
                <c:f>'Table 3'!$J$33:$P$33</c:f>
                <c:numCache>
                  <c:formatCode>General</c:formatCode>
                  <c:ptCount val="7"/>
                  <c:pt idx="0">
                    <c:v>1.3656152351708519</c:v>
                  </c:pt>
                  <c:pt idx="1">
                    <c:v>1.2008412894751721</c:v>
                  </c:pt>
                  <c:pt idx="2">
                    <c:v>1.3845006300336504</c:v>
                  </c:pt>
                  <c:pt idx="3">
                    <c:v>1.3905622654499479</c:v>
                  </c:pt>
                  <c:pt idx="4">
                    <c:v>1.3322350616907921</c:v>
                  </c:pt>
                  <c:pt idx="5">
                    <c:v>1.5669776392979109</c:v>
                  </c:pt>
                  <c:pt idx="6">
                    <c:v>1.3332982439638434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3'!$J$25:$P$25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3'!$J$27:$P$27</c:f>
              <c:numCache>
                <c:formatCode>#,##0.00</c:formatCode>
                <c:ptCount val="7"/>
                <c:pt idx="0">
                  <c:v>6.3827734961950462</c:v>
                </c:pt>
                <c:pt idx="1">
                  <c:v>6.4666118530699315</c:v>
                </c:pt>
                <c:pt idx="2">
                  <c:v>7.3452702242986412</c:v>
                </c:pt>
                <c:pt idx="3">
                  <c:v>7.3774293646905109</c:v>
                </c:pt>
                <c:pt idx="4">
                  <c:v>7.2123425934826493</c:v>
                </c:pt>
                <c:pt idx="5">
                  <c:v>8.0703454316527079</c:v>
                </c:pt>
                <c:pt idx="6">
                  <c:v>7.748591593872642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6-46F7-908F-66C71ACFA653}"/>
            </c:ext>
          </c:extLst>
        </c:ser>
        <c:ser>
          <c:idx val="2"/>
          <c:order val="2"/>
          <c:tx>
            <c:strRef>
              <c:f>'Table 3'!$I$28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3'!$J$34:$P$34</c:f>
                <c:numCache>
                  <c:formatCode>General</c:formatCode>
                  <c:ptCount val="7"/>
                  <c:pt idx="0">
                    <c:v>0.90514200268370049</c:v>
                  </c:pt>
                  <c:pt idx="1">
                    <c:v>0.95118670018541673</c:v>
                  </c:pt>
                  <c:pt idx="2">
                    <c:v>1.0129489308829813</c:v>
                  </c:pt>
                  <c:pt idx="3">
                    <c:v>0.85788221771271733</c:v>
                  </c:pt>
                  <c:pt idx="4">
                    <c:v>0.82348308348154264</c:v>
                  </c:pt>
                  <c:pt idx="5">
                    <c:v>0.9133371020063491</c:v>
                  </c:pt>
                  <c:pt idx="6">
                    <c:v>0.81781490734897633</c:v>
                  </c:pt>
                </c:numCache>
              </c:numRef>
            </c:plus>
            <c:minus>
              <c:numRef>
                <c:f>'Table 3'!$J$34:$P$34</c:f>
                <c:numCache>
                  <c:formatCode>General</c:formatCode>
                  <c:ptCount val="7"/>
                  <c:pt idx="0">
                    <c:v>0.90514200268370049</c:v>
                  </c:pt>
                  <c:pt idx="1">
                    <c:v>0.95118670018541673</c:v>
                  </c:pt>
                  <c:pt idx="2">
                    <c:v>1.0129489308829813</c:v>
                  </c:pt>
                  <c:pt idx="3">
                    <c:v>0.85788221771271733</c:v>
                  </c:pt>
                  <c:pt idx="4">
                    <c:v>0.82348308348154264</c:v>
                  </c:pt>
                  <c:pt idx="5">
                    <c:v>0.9133371020063491</c:v>
                  </c:pt>
                  <c:pt idx="6">
                    <c:v>0.81781490734897633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3'!$J$25:$P$25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3'!$J$28:$P$28</c:f>
              <c:numCache>
                <c:formatCode>#,##0.00</c:formatCode>
                <c:ptCount val="7"/>
                <c:pt idx="0">
                  <c:v>5.3680062567681386</c:v>
                </c:pt>
                <c:pt idx="1">
                  <c:v>6.1848879215223933</c:v>
                </c:pt>
                <c:pt idx="2">
                  <c:v>6.5358345358345362</c:v>
                </c:pt>
                <c:pt idx="3">
                  <c:v>5.7309433816225699</c:v>
                </c:pt>
                <c:pt idx="4">
                  <c:v>5.627636849132176</c:v>
                </c:pt>
                <c:pt idx="5">
                  <c:v>5.8137790480325124</c:v>
                </c:pt>
                <c:pt idx="6">
                  <c:v>5.7342886230035797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F-4432-B58E-7904A0B54475}"/>
            </c:ext>
          </c:extLst>
        </c:ser>
        <c:ser>
          <c:idx val="3"/>
          <c:order val="3"/>
          <c:tx>
            <c:strRef>
              <c:f>'Table 3'!$I$29</c:f>
              <c:strCache>
                <c:ptCount val="1"/>
                <c:pt idx="0">
                  <c:v>Fair/Poor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3'!$J$35:$P$35</c:f>
                <c:numCache>
                  <c:formatCode>General</c:formatCode>
                  <c:ptCount val="7"/>
                  <c:pt idx="0">
                    <c:v>0.97805419349456135</c:v>
                  </c:pt>
                  <c:pt idx="1">
                    <c:v>1.1813622623003264</c:v>
                  </c:pt>
                  <c:pt idx="2">
                    <c:v>0.99358592711453186</c:v>
                  </c:pt>
                  <c:pt idx="3">
                    <c:v>0.86908402324364142</c:v>
                  </c:pt>
                  <c:pt idx="4">
                    <c:v>0.96586641709637744</c:v>
                  </c:pt>
                  <c:pt idx="5">
                    <c:v>1.3330833884365367</c:v>
                  </c:pt>
                  <c:pt idx="6">
                    <c:v>0.78317088495035303</c:v>
                  </c:pt>
                </c:numCache>
              </c:numRef>
            </c:plus>
            <c:minus>
              <c:numRef>
                <c:f>'Table 3'!$J$35:$P$35</c:f>
                <c:numCache>
                  <c:formatCode>General</c:formatCode>
                  <c:ptCount val="7"/>
                  <c:pt idx="0">
                    <c:v>0.97805419349456135</c:v>
                  </c:pt>
                  <c:pt idx="1">
                    <c:v>1.1813622623003264</c:v>
                  </c:pt>
                  <c:pt idx="2">
                    <c:v>0.99358592711453186</c:v>
                  </c:pt>
                  <c:pt idx="3">
                    <c:v>0.86908402324364142</c:v>
                  </c:pt>
                  <c:pt idx="4">
                    <c:v>0.96586641709637744</c:v>
                  </c:pt>
                  <c:pt idx="5">
                    <c:v>1.3330833884365367</c:v>
                  </c:pt>
                  <c:pt idx="6">
                    <c:v>0.78317088495035303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'Table 3'!$J$25:$P$25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3'!$J$29:$P$29</c:f>
              <c:numCache>
                <c:formatCode>#,##0.00</c:formatCode>
                <c:ptCount val="7"/>
                <c:pt idx="0">
                  <c:v>4.7309206144157603</c:v>
                </c:pt>
                <c:pt idx="1">
                  <c:v>5.5512594131394444</c:v>
                </c:pt>
                <c:pt idx="2">
                  <c:v>5.1335943124550036</c:v>
                </c:pt>
                <c:pt idx="3">
                  <c:v>4.6489042629768855</c:v>
                </c:pt>
                <c:pt idx="4">
                  <c:v>4.7982442074881746</c:v>
                </c:pt>
                <c:pt idx="5">
                  <c:v>5.9300299222022739</c:v>
                </c:pt>
                <c:pt idx="6">
                  <c:v>4.7313083445145452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F-4432-B58E-7904A0B5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040640"/>
        <c:axId val="75042176"/>
      </c:barChart>
      <c:catAx>
        <c:axId val="750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42176"/>
        <c:crosses val="autoZero"/>
        <c:auto val="1"/>
        <c:lblAlgn val="ctr"/>
        <c:lblOffset val="100"/>
        <c:noMultiLvlLbl val="0"/>
      </c:catAx>
      <c:valAx>
        <c:axId val="750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B$19" fmlaRange="$B$16:$B$18" noThreeD="1" sel="1" val="0"/>
</file>

<file path=xl/ctrlProps/ctrlProp2.xml><?xml version="1.0" encoding="utf-8"?>
<formControlPr xmlns="http://schemas.microsoft.com/office/spreadsheetml/2009/9/main" objectType="Drop" dropStyle="combo" dx="16" fmlaLink="$B$26" fmlaRange="$B$20:$B$25" noThreeD="1" sel="6" val="0"/>
</file>

<file path=xl/ctrlProps/ctrlProp3.xml><?xml version="1.0" encoding="utf-8"?>
<formControlPr xmlns="http://schemas.microsoft.com/office/spreadsheetml/2009/9/main" objectType="Drop" dropStyle="combo" dx="16" fmlaLink="$B$32" fmlaRange="$B$28:$B$31" noThreeD="1" sel="2" val="0"/>
</file>

<file path=xl/ctrlProps/ctrlProp4.xml><?xml version="1.0" encoding="utf-8"?>
<formControlPr xmlns="http://schemas.microsoft.com/office/spreadsheetml/2009/9/main" objectType="Drop" dropStyle="combo" dx="16" fmlaLink="$B$8" fmlaRange="$B$5:$B$7" noThreeD="1" sel="1" val="0"/>
</file>

<file path=xl/ctrlProps/ctrlProp5.xml><?xml version="1.0" encoding="utf-8"?>
<formControlPr xmlns="http://schemas.microsoft.com/office/spreadsheetml/2009/9/main" objectType="Drop" dropStyle="combo" dx="16" fmlaLink="$B$15" fmlaRange="$B$9:$B$14" noThreeD="1" sel="6" val="0"/>
</file>

<file path=xl/ctrlProps/ctrlProp6.xml><?xml version="1.0" encoding="utf-8"?>
<formControlPr xmlns="http://schemas.microsoft.com/office/spreadsheetml/2009/9/main" objectType="Drop" dropStyle="combo" dx="16" fmlaLink="$B$13" fmlaRange="$B$10:$B$12" noThreeD="1" sel="3" val="0"/>
</file>

<file path=xl/ctrlProps/ctrlProp7.xml><?xml version="1.0" encoding="utf-8"?>
<formControlPr xmlns="http://schemas.microsoft.com/office/spreadsheetml/2009/9/main" objectType="Drop" dropStyle="combo" dx="16" fmlaLink="$B$20" fmlaRange="$B$14:$B$19" noThreeD="1" sel="5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164523</xdr:colOff>
      <xdr:row>11</xdr:row>
      <xdr:rowOff>95982</xdr:rowOff>
    </xdr:from>
    <xdr:to>
      <xdr:col>23</xdr:col>
      <xdr:colOff>585216</xdr:colOff>
      <xdr:row>25</xdr:row>
      <xdr:rowOff>172182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121228</xdr:colOff>
      <xdr:row>11</xdr:row>
      <xdr:rowOff>103908</xdr:rowOff>
    </xdr:from>
    <xdr:to>
      <xdr:col>13</xdr:col>
      <xdr:colOff>557409</xdr:colOff>
      <xdr:row>25</xdr:row>
      <xdr:rowOff>180108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6</xdr:row>
          <xdr:rowOff>95250</xdr:rowOff>
        </xdr:from>
        <xdr:to>
          <xdr:col>9</xdr:col>
          <xdr:colOff>314325</xdr:colOff>
          <xdr:row>7</xdr:row>
          <xdr:rowOff>123825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114300</xdr:rowOff>
        </xdr:from>
        <xdr:to>
          <xdr:col>9</xdr:col>
          <xdr:colOff>342900</xdr:colOff>
          <xdr:row>9</xdr:row>
          <xdr:rowOff>142875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504056</xdr:colOff>
      <xdr:row>13</xdr:row>
      <xdr:rowOff>87322</xdr:rowOff>
    </xdr:from>
    <xdr:to>
      <xdr:col>24</xdr:col>
      <xdr:colOff>65670</xdr:colOff>
      <xdr:row>27</xdr:row>
      <xdr:rowOff>163522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13</xdr:row>
      <xdr:rowOff>95250</xdr:rowOff>
    </xdr:from>
    <xdr:to>
      <xdr:col>14</xdr:col>
      <xdr:colOff>37864</xdr:colOff>
      <xdr:row>27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6</xdr:row>
          <xdr:rowOff>95250</xdr:rowOff>
        </xdr:from>
        <xdr:to>
          <xdr:col>9</xdr:col>
          <xdr:colOff>314325</xdr:colOff>
          <xdr:row>7</xdr:row>
          <xdr:rowOff>123825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337065</xdr:colOff>
      <xdr:row>8</xdr:row>
      <xdr:rowOff>69650</xdr:rowOff>
    </xdr:from>
    <xdr:to>
      <xdr:col>16</xdr:col>
      <xdr:colOff>9074</xdr:colOff>
      <xdr:row>22</xdr:row>
      <xdr:rowOff>145850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8</xdr:row>
          <xdr:rowOff>180975</xdr:rowOff>
        </xdr:from>
        <xdr:to>
          <xdr:col>8</xdr:col>
          <xdr:colOff>133350</xdr:colOff>
          <xdr:row>10</xdr:row>
          <xdr:rowOff>19050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11</xdr:row>
          <xdr:rowOff>76200</xdr:rowOff>
        </xdr:from>
        <xdr:to>
          <xdr:col>8</xdr:col>
          <xdr:colOff>133350</xdr:colOff>
          <xdr:row>12</xdr:row>
          <xdr:rowOff>104775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B17" sqref="B17"/>
    </sheetView>
  </sheetViews>
  <sheetFormatPr defaultRowHeight="15" x14ac:dyDescent="0.25"/>
  <cols>
    <col min="1" max="16384" width="9.140625" style="196"/>
  </cols>
  <sheetData>
    <row r="2" spans="2:7" x14ac:dyDescent="0.25">
      <c r="B2" s="195" t="s">
        <v>116</v>
      </c>
      <c r="C2" s="195"/>
      <c r="D2" s="195"/>
      <c r="E2" s="195"/>
      <c r="F2" s="195"/>
      <c r="G2" s="195"/>
    </row>
    <row r="5" spans="2:7" ht="28.5" x14ac:dyDescent="0.45">
      <c r="B5" s="197" t="s">
        <v>117</v>
      </c>
    </row>
    <row r="6" spans="2:7" ht="21" x14ac:dyDescent="0.35">
      <c r="B6" s="198" t="s">
        <v>118</v>
      </c>
    </row>
    <row r="9" spans="2:7" x14ac:dyDescent="0.25">
      <c r="B9" s="196" t="s">
        <v>119</v>
      </c>
    </row>
    <row r="10" spans="2:7" x14ac:dyDescent="0.25">
      <c r="B10" s="199">
        <v>42541</v>
      </c>
    </row>
    <row r="13" spans="2:7" x14ac:dyDescent="0.25">
      <c r="B13" s="196" t="s">
        <v>120</v>
      </c>
    </row>
    <row r="14" spans="2:7" x14ac:dyDescent="0.25">
      <c r="B14" s="19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446"/>
  <sheetViews>
    <sheetView showZeros="0" topLeftCell="D1" zoomScale="70" zoomScaleNormal="70" workbookViewId="0">
      <selection activeCell="D1" sqref="D1"/>
    </sheetView>
  </sheetViews>
  <sheetFormatPr defaultRowHeight="15" x14ac:dyDescent="0.25"/>
  <cols>
    <col min="1" max="1" width="9.140625" hidden="1" customWidth="1"/>
    <col min="2" max="2" width="19.42578125" hidden="1" customWidth="1"/>
    <col min="4" max="4" width="9.140625" customWidth="1"/>
    <col min="13" max="13" width="11.28515625" bestFit="1" customWidth="1"/>
  </cols>
  <sheetData>
    <row r="1" spans="2:25" x14ac:dyDescent="0.25">
      <c r="B1" s="132"/>
    </row>
    <row r="2" spans="2:25" x14ac:dyDescent="0.25">
      <c r="B2" s="132"/>
    </row>
    <row r="3" spans="2:25" s="8" customFormat="1" ht="15.75" thickBot="1" x14ac:dyDescent="0.3">
      <c r="B3"/>
      <c r="C3" s="6"/>
      <c r="D3" s="7"/>
      <c r="F3" s="6"/>
    </row>
    <row r="4" spans="2:25" s="8" customFormat="1" x14ac:dyDescent="0.25">
      <c r="B4" s="27"/>
      <c r="C4" s="6"/>
      <c r="D4" s="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2:25" s="8" customFormat="1" x14ac:dyDescent="0.25">
      <c r="C5" s="6"/>
      <c r="D5" s="7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</row>
    <row r="6" spans="2:25" s="8" customFormat="1" ht="28.5" x14ac:dyDescent="0.25">
      <c r="C6" s="6"/>
      <c r="D6" s="7"/>
      <c r="E6" s="31"/>
      <c r="F6" s="32"/>
      <c r="G6" s="32"/>
      <c r="H6" s="32"/>
      <c r="I6" s="32"/>
      <c r="J6" s="32"/>
      <c r="K6" s="32"/>
      <c r="L6" s="34" t="s">
        <v>100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5" s="8" customFormat="1" x14ac:dyDescent="0.25">
      <c r="C7" s="6"/>
      <c r="D7" s="7"/>
      <c r="E7" s="31"/>
      <c r="F7" s="32"/>
      <c r="G7" s="32"/>
      <c r="H7" s="32"/>
      <c r="I7" s="32"/>
      <c r="J7" s="32"/>
      <c r="K7" s="32"/>
      <c r="L7" s="142" t="s">
        <v>113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2:25" s="8" customFormat="1" x14ac:dyDescent="0.25">
      <c r="C8" s="6"/>
      <c r="D8" s="7"/>
      <c r="E8" s="31"/>
      <c r="F8" s="32"/>
      <c r="G8" s="32"/>
      <c r="H8" s="32"/>
      <c r="I8" s="32"/>
      <c r="J8" s="32"/>
      <c r="K8" s="32"/>
      <c r="L8" s="32" t="s">
        <v>106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2:25" s="8" customFormat="1" x14ac:dyDescent="0.25">
      <c r="C9" s="6"/>
      <c r="D9" s="7"/>
      <c r="E9" s="31"/>
      <c r="F9" s="32"/>
      <c r="G9" s="32"/>
      <c r="H9" s="32"/>
      <c r="I9" s="32"/>
      <c r="J9" s="32"/>
      <c r="K9" s="32"/>
      <c r="L9" s="14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2:25" s="8" customFormat="1" x14ac:dyDescent="0.25">
      <c r="C10" s="6"/>
      <c r="D10" s="7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2:25" s="8" customFormat="1" x14ac:dyDescent="0.25">
      <c r="C11" s="6"/>
      <c r="D11" s="7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</row>
    <row r="12" spans="2:25" s="8" customFormat="1" x14ac:dyDescent="0.25">
      <c r="C12" s="6"/>
      <c r="D12" s="7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/>
    </row>
    <row r="13" spans="2:25" s="8" customFormat="1" x14ac:dyDescent="0.25">
      <c r="C13" s="6"/>
      <c r="D13" s="7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2:25" s="8" customFormat="1" x14ac:dyDescent="0.25">
      <c r="C14" s="6"/>
      <c r="D14" s="7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2:25" s="8" customFormat="1" x14ac:dyDescent="0.25">
      <c r="C15" s="6"/>
      <c r="D15" s="7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2:25" s="8" customFormat="1" x14ac:dyDescent="0.25">
      <c r="B16" s="27" t="s">
        <v>7</v>
      </c>
      <c r="C16" s="6"/>
      <c r="D16" s="7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2:25" s="8" customFormat="1" x14ac:dyDescent="0.25">
      <c r="B17" s="27" t="s">
        <v>32</v>
      </c>
      <c r="C17" s="6"/>
      <c r="D17" s="7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2:25" s="8" customFormat="1" x14ac:dyDescent="0.25">
      <c r="B18" s="27" t="s">
        <v>11</v>
      </c>
      <c r="C18" s="6"/>
      <c r="D18" s="7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2:25" s="8" customFormat="1" x14ac:dyDescent="0.25">
      <c r="B19" s="27">
        <v>1</v>
      </c>
      <c r="C19" s="6"/>
      <c r="D19" s="7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2:25" s="8" customFormat="1" x14ac:dyDescent="0.25">
      <c r="B20" s="27" t="s">
        <v>0</v>
      </c>
      <c r="C20" s="6"/>
      <c r="D20" s="7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2:25" s="8" customFormat="1" x14ac:dyDescent="0.25">
      <c r="B21" s="27" t="s">
        <v>2</v>
      </c>
      <c r="C21" s="6"/>
      <c r="D21" s="7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2:25" s="8" customFormat="1" x14ac:dyDescent="0.25">
      <c r="B22" s="27" t="s">
        <v>3</v>
      </c>
      <c r="C22" s="6"/>
      <c r="D22" s="7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2:25" s="8" customFormat="1" x14ac:dyDescent="0.25">
      <c r="B23" s="27" t="s">
        <v>4</v>
      </c>
      <c r="C23" s="6"/>
      <c r="D23" s="7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2:25" s="8" customFormat="1" x14ac:dyDescent="0.25">
      <c r="B24" s="27" t="s">
        <v>5</v>
      </c>
      <c r="C24" s="6"/>
      <c r="D24" s="7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</row>
    <row r="25" spans="2:25" s="8" customFormat="1" x14ac:dyDescent="0.25">
      <c r="B25" s="27" t="s">
        <v>13</v>
      </c>
      <c r="C25" s="6"/>
      <c r="D25" s="7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2:25" s="8" customFormat="1" x14ac:dyDescent="0.25">
      <c r="B26" s="27">
        <v>6</v>
      </c>
      <c r="C26" s="6"/>
      <c r="D26" s="7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2:25" s="8" customFormat="1" x14ac:dyDescent="0.25">
      <c r="B27" s="27"/>
      <c r="C27" s="6"/>
      <c r="D27" s="7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2:25" s="8" customFormat="1" x14ac:dyDescent="0.25">
      <c r="B28" s="35" t="s">
        <v>65</v>
      </c>
      <c r="C28" s="6"/>
      <c r="D28" s="7"/>
      <c r="E28" s="31"/>
      <c r="F28" s="39"/>
      <c r="G28" s="40" t="s">
        <v>35</v>
      </c>
      <c r="H28" s="41" t="s">
        <v>15</v>
      </c>
      <c r="I28" s="41" t="s">
        <v>16</v>
      </c>
      <c r="J28" s="41" t="s">
        <v>17</v>
      </c>
      <c r="K28" s="41" t="s">
        <v>18</v>
      </c>
      <c r="L28" s="41" t="s">
        <v>19</v>
      </c>
      <c r="M28" s="41" t="s">
        <v>14</v>
      </c>
      <c r="N28" s="41" t="s">
        <v>20</v>
      </c>
      <c r="O28" s="32"/>
      <c r="P28" s="39"/>
      <c r="Q28" s="40" t="s">
        <v>69</v>
      </c>
      <c r="R28" s="41" t="s">
        <v>15</v>
      </c>
      <c r="S28" s="41" t="s">
        <v>16</v>
      </c>
      <c r="T28" s="41" t="s">
        <v>17</v>
      </c>
      <c r="U28" s="41" t="s">
        <v>18</v>
      </c>
      <c r="V28" s="41" t="s">
        <v>19</v>
      </c>
      <c r="W28" s="41" t="s">
        <v>14</v>
      </c>
      <c r="X28" s="41" t="s">
        <v>20</v>
      </c>
      <c r="Y28" s="33"/>
    </row>
    <row r="29" spans="2:25" s="8" customFormat="1" x14ac:dyDescent="0.25">
      <c r="B29" s="36" t="s">
        <v>1</v>
      </c>
      <c r="C29" s="6"/>
      <c r="D29" s="7"/>
      <c r="E29" s="31"/>
      <c r="G29" s="2" t="s">
        <v>81</v>
      </c>
      <c r="H29" s="158">
        <f>G57</f>
        <v>1319701</v>
      </c>
      <c r="I29" s="158">
        <f t="shared" ref="I29:N29" si="0">H57</f>
        <v>1023889</v>
      </c>
      <c r="J29" s="158">
        <f t="shared" si="0"/>
        <v>918153</v>
      </c>
      <c r="K29" s="158">
        <f t="shared" si="0"/>
        <v>945489</v>
      </c>
      <c r="L29" s="158">
        <f t="shared" si="0"/>
        <v>969590</v>
      </c>
      <c r="M29" s="158">
        <f t="shared" si="0"/>
        <v>885698</v>
      </c>
      <c r="N29" s="158">
        <f t="shared" si="0"/>
        <v>784076</v>
      </c>
      <c r="O29" s="32"/>
      <c r="P29" s="6"/>
      <c r="Q29" s="2" t="s">
        <v>81</v>
      </c>
      <c r="R29" s="159">
        <f>Q57</f>
        <v>0.20083309834087973</v>
      </c>
      <c r="S29" s="159">
        <f t="shared" ref="S29:X29" si="1">R57</f>
        <v>0.17338402204789743</v>
      </c>
      <c r="T29" s="159">
        <f t="shared" si="1"/>
        <v>0.15567387586755072</v>
      </c>
      <c r="U29" s="159">
        <f t="shared" si="1"/>
        <v>0.15581674550981345</v>
      </c>
      <c r="V29" s="159">
        <f t="shared" si="1"/>
        <v>0.14987519546115849</v>
      </c>
      <c r="W29" s="159">
        <f t="shared" si="1"/>
        <v>0.14594477912970116</v>
      </c>
      <c r="X29" s="159">
        <f t="shared" si="1"/>
        <v>0.1271674969326248</v>
      </c>
      <c r="Y29" s="33"/>
    </row>
    <row r="30" spans="2:25" s="8" customFormat="1" x14ac:dyDescent="0.25">
      <c r="B30" s="36" t="s">
        <v>9</v>
      </c>
      <c r="C30" s="6"/>
      <c r="D30" s="7"/>
      <c r="E30" s="31"/>
      <c r="G30" s="2" t="s">
        <v>96</v>
      </c>
      <c r="H30" s="158">
        <f>G58</f>
        <v>2375488</v>
      </c>
      <c r="I30" s="158">
        <f t="shared" ref="I30" si="2">H58</f>
        <v>2115199</v>
      </c>
      <c r="J30" s="158">
        <f t="shared" ref="J30" si="3">I58</f>
        <v>2123156</v>
      </c>
      <c r="K30" s="158">
        <f t="shared" ref="K30" si="4">J58</f>
        <v>2120764</v>
      </c>
      <c r="L30" s="158">
        <f t="shared" ref="L30" si="5">K58</f>
        <v>1998578</v>
      </c>
      <c r="M30" s="158">
        <f t="shared" ref="M30:N30" si="6">L58</f>
        <v>2104656</v>
      </c>
      <c r="N30" s="158">
        <f t="shared" si="6"/>
        <v>1929238</v>
      </c>
      <c r="O30" s="32"/>
      <c r="P30" s="6"/>
      <c r="Q30" s="2" t="s">
        <v>96</v>
      </c>
      <c r="R30" s="159">
        <f t="shared" ref="R30:X32" si="7">Q58</f>
        <v>0.25778947582035361</v>
      </c>
      <c r="S30" s="159">
        <f t="shared" si="7"/>
        <v>0.22200727968427761</v>
      </c>
      <c r="T30" s="159">
        <f t="shared" si="7"/>
        <v>0.20583019916946879</v>
      </c>
      <c r="U30" s="159">
        <f t="shared" si="7"/>
        <v>0.2027329647599235</v>
      </c>
      <c r="V30" s="159">
        <f t="shared" si="7"/>
        <v>0.18585204559925392</v>
      </c>
      <c r="W30" s="159">
        <f t="shared" si="7"/>
        <v>0.18505802187505935</v>
      </c>
      <c r="X30" s="159">
        <f t="shared" si="7"/>
        <v>0.16796104341697005</v>
      </c>
      <c r="Y30" s="33"/>
    </row>
    <row r="31" spans="2:25" s="8" customFormat="1" x14ac:dyDescent="0.25">
      <c r="B31" s="36" t="s">
        <v>10</v>
      </c>
      <c r="C31" s="6"/>
      <c r="D31" s="7"/>
      <c r="E31" s="31"/>
      <c r="G31" s="2" t="s">
        <v>79</v>
      </c>
      <c r="H31" s="158">
        <f>G59</f>
        <v>2014719</v>
      </c>
      <c r="I31" s="158">
        <f t="shared" ref="I31:I32" si="8">H59</f>
        <v>2116938</v>
      </c>
      <c r="J31" s="158">
        <f t="shared" ref="J31:J32" si="9">I59</f>
        <v>1987641</v>
      </c>
      <c r="K31" s="158">
        <f t="shared" ref="K31:K32" si="10">J59</f>
        <v>2064118</v>
      </c>
      <c r="L31" s="158">
        <f t="shared" ref="L31:L32" si="11">K59</f>
        <v>1978222</v>
      </c>
      <c r="M31" s="158">
        <f t="shared" ref="M31:N32" si="12">L59</f>
        <v>1934317</v>
      </c>
      <c r="N31" s="158">
        <f t="shared" si="12"/>
        <v>1898238</v>
      </c>
      <c r="O31" s="32"/>
      <c r="P31" s="6"/>
      <c r="Q31" s="2" t="s">
        <v>79</v>
      </c>
      <c r="R31" s="159">
        <f>Q59</f>
        <v>0.29447396253242586</v>
      </c>
      <c r="S31" s="159">
        <f t="shared" si="7"/>
        <v>0.26586909463207514</v>
      </c>
      <c r="T31" s="159">
        <f t="shared" si="7"/>
        <v>0.25714654981031371</v>
      </c>
      <c r="U31" s="159">
        <f t="shared" si="7"/>
        <v>0.25262579959939557</v>
      </c>
      <c r="V31" s="159">
        <f t="shared" si="7"/>
        <v>0.24401836618062955</v>
      </c>
      <c r="W31" s="159">
        <f t="shared" si="7"/>
        <v>0.23017778855625545</v>
      </c>
      <c r="X31" s="159">
        <f t="shared" si="7"/>
        <v>0.21647269245151271</v>
      </c>
      <c r="Y31" s="33"/>
    </row>
    <row r="32" spans="2:25" s="8" customFormat="1" x14ac:dyDescent="0.2">
      <c r="B32" s="38">
        <v>2</v>
      </c>
      <c r="C32" s="6"/>
      <c r="D32" s="7"/>
      <c r="E32" s="31"/>
      <c r="G32" s="2" t="s">
        <v>95</v>
      </c>
      <c r="H32" s="158">
        <f>G60</f>
        <v>703289</v>
      </c>
      <c r="I32" s="158">
        <f t="shared" si="8"/>
        <v>634536</v>
      </c>
      <c r="J32" s="158">
        <f t="shared" si="9"/>
        <v>624552</v>
      </c>
      <c r="K32" s="158">
        <f t="shared" si="10"/>
        <v>659286</v>
      </c>
      <c r="L32" s="158">
        <f t="shared" si="11"/>
        <v>677184</v>
      </c>
      <c r="M32" s="158">
        <f t="shared" si="12"/>
        <v>671865</v>
      </c>
      <c r="N32" s="158">
        <f t="shared" si="12"/>
        <v>947016</v>
      </c>
      <c r="O32" s="32"/>
      <c r="P32" s="6"/>
      <c r="Q32" s="2" t="s">
        <v>95</v>
      </c>
      <c r="R32" s="159">
        <f>Q60</f>
        <v>0.30519702288297446</v>
      </c>
      <c r="S32" s="159">
        <f t="shared" si="7"/>
        <v>0.27427142815771377</v>
      </c>
      <c r="T32" s="159">
        <f t="shared" si="7"/>
        <v>0.27521172352800427</v>
      </c>
      <c r="U32" s="159">
        <f t="shared" si="7"/>
        <v>0.27855197219237693</v>
      </c>
      <c r="V32" s="159">
        <f t="shared" si="7"/>
        <v>0.27299322862433073</v>
      </c>
      <c r="W32" s="159">
        <f t="shared" si="7"/>
        <v>0.27039508554773856</v>
      </c>
      <c r="X32" s="159">
        <f t="shared" si="7"/>
        <v>0.28264957864434959</v>
      </c>
      <c r="Y32" s="33"/>
    </row>
    <row r="33" spans="2:25" s="8" customFormat="1" x14ac:dyDescent="0.25">
      <c r="B33" s="27"/>
      <c r="C33" s="6"/>
      <c r="D33" s="7"/>
      <c r="E33" s="31"/>
      <c r="F33" s="45"/>
      <c r="G33" s="45"/>
      <c r="H33" s="45"/>
      <c r="I33" s="45"/>
      <c r="J33" s="45"/>
      <c r="K33" s="45"/>
      <c r="L33" s="45"/>
      <c r="M33" s="45"/>
      <c r="N33" s="45"/>
      <c r="O33" s="32"/>
      <c r="P33" s="45"/>
      <c r="Q33" s="45"/>
      <c r="R33" s="45"/>
      <c r="S33" s="45"/>
      <c r="T33" s="45"/>
      <c r="U33" s="45"/>
      <c r="V33" s="45"/>
      <c r="W33" s="45"/>
      <c r="X33" s="45"/>
      <c r="Y33" s="33"/>
    </row>
    <row r="34" spans="2:25" s="8" customFormat="1" x14ac:dyDescent="0.2">
      <c r="B34" s="37" t="s">
        <v>33</v>
      </c>
      <c r="C34" s="6"/>
      <c r="D34" s="7"/>
      <c r="E34" s="31"/>
      <c r="F34" s="39"/>
      <c r="G34" s="40" t="s">
        <v>22</v>
      </c>
      <c r="H34" s="41" t="s">
        <v>15</v>
      </c>
      <c r="I34" s="41" t="s">
        <v>16</v>
      </c>
      <c r="J34" s="41" t="s">
        <v>17</v>
      </c>
      <c r="K34" s="41" t="s">
        <v>18</v>
      </c>
      <c r="L34" s="41" t="s">
        <v>19</v>
      </c>
      <c r="M34" s="41" t="s">
        <v>14</v>
      </c>
      <c r="N34" s="41" t="s">
        <v>20</v>
      </c>
      <c r="O34" s="32"/>
      <c r="P34" s="39"/>
      <c r="Q34" s="40" t="s">
        <v>22</v>
      </c>
      <c r="R34" s="41" t="s">
        <v>15</v>
      </c>
      <c r="S34" s="41" t="s">
        <v>16</v>
      </c>
      <c r="T34" s="41" t="s">
        <v>17</v>
      </c>
      <c r="U34" s="41" t="s">
        <v>18</v>
      </c>
      <c r="V34" s="41" t="s">
        <v>19</v>
      </c>
      <c r="W34" s="41" t="s">
        <v>14</v>
      </c>
      <c r="X34" s="41" t="s">
        <v>20</v>
      </c>
      <c r="Y34" s="33"/>
    </row>
    <row r="35" spans="2:25" s="8" customFormat="1" x14ac:dyDescent="0.2">
      <c r="B35" s="38">
        <f>IF(B19=1,0,(IF(B19=2,4,8)))</f>
        <v>0</v>
      </c>
      <c r="C35" s="6"/>
      <c r="D35" s="7"/>
      <c r="E35" s="31"/>
      <c r="F35" s="6"/>
      <c r="G35" s="2" t="s">
        <v>81</v>
      </c>
      <c r="H35" s="158">
        <f>G72</f>
        <v>55427.442000000003</v>
      </c>
      <c r="I35" s="158">
        <f t="shared" ref="I35:N35" si="13">H72</f>
        <v>47098.893999999993</v>
      </c>
      <c r="J35" s="158">
        <f t="shared" si="13"/>
        <v>58761.792000000001</v>
      </c>
      <c r="K35" s="158">
        <f t="shared" si="13"/>
        <v>51056.406000000003</v>
      </c>
      <c r="L35" s="158">
        <f t="shared" si="13"/>
        <v>58175.4</v>
      </c>
      <c r="M35" s="158">
        <f t="shared" si="13"/>
        <v>56684.671999999999</v>
      </c>
      <c r="N35" s="158">
        <f t="shared" si="13"/>
        <v>51749.015999999996</v>
      </c>
      <c r="O35" s="32"/>
      <c r="P35" s="6"/>
      <c r="Q35" s="2" t="s">
        <v>81</v>
      </c>
      <c r="R35" s="160">
        <f>Q72</f>
        <v>8.4349901303169498E-3</v>
      </c>
      <c r="S35" s="160">
        <f t="shared" ref="S35:X35" si="14">R72</f>
        <v>7.9756650142032808E-3</v>
      </c>
      <c r="T35" s="160">
        <f t="shared" si="14"/>
        <v>9.9631280555232456E-3</v>
      </c>
      <c r="U35" s="160">
        <f t="shared" si="14"/>
        <v>8.4141042575299266E-3</v>
      </c>
      <c r="V35" s="160">
        <f t="shared" si="14"/>
        <v>8.9925117276695096E-3</v>
      </c>
      <c r="W35" s="160">
        <f t="shared" si="14"/>
        <v>9.3404658643008748E-3</v>
      </c>
      <c r="X35" s="160">
        <f t="shared" si="14"/>
        <v>8.3930547975532357E-3</v>
      </c>
      <c r="Y35" s="33"/>
    </row>
    <row r="36" spans="2:25" s="8" customFormat="1" x14ac:dyDescent="0.25">
      <c r="C36" s="6"/>
      <c r="D36" s="7"/>
      <c r="E36" s="31"/>
      <c r="F36" s="6"/>
      <c r="G36" s="2" t="s">
        <v>96</v>
      </c>
      <c r="H36" s="158">
        <f>G73</f>
        <v>66513.66399999999</v>
      </c>
      <c r="I36" s="158">
        <f t="shared" ref="I36:N36" si="15">H73</f>
        <v>67686.368000000002</v>
      </c>
      <c r="J36" s="158">
        <f t="shared" si="15"/>
        <v>63694.68</v>
      </c>
      <c r="K36" s="158">
        <f t="shared" si="15"/>
        <v>67864.448000000004</v>
      </c>
      <c r="L36" s="158">
        <f t="shared" si="15"/>
        <v>83940.275999999998</v>
      </c>
      <c r="M36" s="158">
        <f t="shared" si="15"/>
        <v>79976.928</v>
      </c>
      <c r="N36" s="158">
        <f t="shared" si="15"/>
        <v>88744.947999999989</v>
      </c>
      <c r="O36" s="32"/>
      <c r="P36" s="6"/>
      <c r="Q36" s="2" t="s">
        <v>96</v>
      </c>
      <c r="R36" s="160">
        <f>Q73</f>
        <v>7.2181053229699007E-3</v>
      </c>
      <c r="S36" s="160">
        <f t="shared" ref="S36:S38" si="16">R73</f>
        <v>7.1042329498968836E-3</v>
      </c>
      <c r="T36" s="160">
        <f t="shared" ref="T36:T38" si="17">S73</f>
        <v>6.1749059750840643E-3</v>
      </c>
      <c r="U36" s="160">
        <f t="shared" ref="U36:U38" si="18">T73</f>
        <v>6.4874548723175525E-3</v>
      </c>
      <c r="V36" s="160">
        <f t="shared" ref="V36:V38" si="19">U73</f>
        <v>7.8057859151686648E-3</v>
      </c>
      <c r="W36" s="160">
        <f t="shared" ref="W36:X38" si="20">V73</f>
        <v>7.0322048312522548E-3</v>
      </c>
      <c r="X36" s="160">
        <f t="shared" si="20"/>
        <v>7.7262079971806216E-3</v>
      </c>
      <c r="Y36" s="33"/>
    </row>
    <row r="37" spans="2:25" s="8" customFormat="1" x14ac:dyDescent="0.2">
      <c r="B37" s="37" t="s">
        <v>34</v>
      </c>
      <c r="C37" s="6"/>
      <c r="D37" s="7"/>
      <c r="E37" s="31"/>
      <c r="F37" s="6"/>
      <c r="G37" s="2" t="s">
        <v>79</v>
      </c>
      <c r="H37" s="158">
        <f>G74</f>
        <v>56412.131999999991</v>
      </c>
      <c r="I37" s="158">
        <f t="shared" ref="I37:I38" si="21">H74</f>
        <v>67742.016000000003</v>
      </c>
      <c r="J37" s="158">
        <f t="shared" ref="J37:J38" si="22">I74</f>
        <v>71555.076000000001</v>
      </c>
      <c r="K37" s="158">
        <f t="shared" ref="K37:K38" si="23">J74</f>
        <v>66051.776000000013</v>
      </c>
      <c r="L37" s="158">
        <f t="shared" ref="L37:L38" si="24">K74</f>
        <v>83085.324000000008</v>
      </c>
      <c r="M37" s="158">
        <f t="shared" ref="M37:N38" si="25">L74</f>
        <v>85109.948000000004</v>
      </c>
      <c r="N37" s="158">
        <f t="shared" si="25"/>
        <v>87318.947999999989</v>
      </c>
      <c r="O37" s="32"/>
      <c r="P37" s="6"/>
      <c r="Q37" s="2" t="s">
        <v>79</v>
      </c>
      <c r="R37" s="160">
        <f>Q74</f>
        <v>8.2452709509079243E-3</v>
      </c>
      <c r="S37" s="160">
        <f t="shared" si="16"/>
        <v>8.5078110282264044E-3</v>
      </c>
      <c r="T37" s="160">
        <f t="shared" si="17"/>
        <v>9.2572757931712931E-3</v>
      </c>
      <c r="U37" s="160">
        <f t="shared" si="18"/>
        <v>8.0840255871806582E-3</v>
      </c>
      <c r="V37" s="160">
        <f t="shared" si="19"/>
        <v>1.0248771379586441E-2</v>
      </c>
      <c r="W37" s="160">
        <f t="shared" si="20"/>
        <v>1.0127822696475242E-2</v>
      </c>
      <c r="X37" s="160">
        <f t="shared" si="20"/>
        <v>9.9577438527695839E-3</v>
      </c>
      <c r="Y37" s="33"/>
    </row>
    <row r="38" spans="2:25" s="8" customFormat="1" x14ac:dyDescent="0.2">
      <c r="B38" s="38">
        <f>IF(B26=1,1,(IF(B26=2,13,(IF(B26=3,25,(IF(B26=4,37,IF(B26=5,49,IF(B26=6,61)))))))))</f>
        <v>61</v>
      </c>
      <c r="C38" s="6"/>
      <c r="D38" s="7"/>
      <c r="E38" s="31"/>
      <c r="F38" s="6"/>
      <c r="G38" s="2" t="s">
        <v>95</v>
      </c>
      <c r="H38" s="158">
        <f>G75</f>
        <v>42197.34</v>
      </c>
      <c r="I38" s="158">
        <f t="shared" si="21"/>
        <v>41879.375999999997</v>
      </c>
      <c r="J38" s="158">
        <f t="shared" si="22"/>
        <v>39971.328000000001</v>
      </c>
      <c r="K38" s="158">
        <f t="shared" si="23"/>
        <v>44831.447999999997</v>
      </c>
      <c r="L38" s="158">
        <f t="shared" si="24"/>
        <v>50111.616000000009</v>
      </c>
      <c r="M38" s="158">
        <f t="shared" si="25"/>
        <v>42999.360000000001</v>
      </c>
      <c r="N38" s="158">
        <f t="shared" si="25"/>
        <v>62503.055999999997</v>
      </c>
      <c r="O38" s="32"/>
      <c r="P38" s="6"/>
      <c r="Q38" s="2" t="s">
        <v>95</v>
      </c>
      <c r="R38" s="160">
        <f>Q75</f>
        <v>1.8311821372978467E-2</v>
      </c>
      <c r="S38" s="160">
        <f t="shared" si="16"/>
        <v>1.810191425840911E-2</v>
      </c>
      <c r="T38" s="160">
        <f t="shared" si="17"/>
        <v>1.7613550305792272E-2</v>
      </c>
      <c r="U38" s="160">
        <f t="shared" si="18"/>
        <v>1.8941534109081629E-2</v>
      </c>
      <c r="V38" s="160">
        <f t="shared" si="19"/>
        <v>2.0201498918200476E-2</v>
      </c>
      <c r="W38" s="160">
        <f t="shared" si="20"/>
        <v>1.7305285475055266E-2</v>
      </c>
      <c r="X38" s="160">
        <f t="shared" si="20"/>
        <v>1.8654872190527073E-2</v>
      </c>
      <c r="Y38" s="33"/>
    </row>
    <row r="39" spans="2:25" s="8" customFormat="1" x14ac:dyDescent="0.25">
      <c r="C39" s="6"/>
      <c r="D39" s="7"/>
      <c r="E39" s="31"/>
      <c r="F39" s="45"/>
      <c r="G39" s="45"/>
      <c r="H39" s="45"/>
      <c r="I39" s="45"/>
      <c r="J39" s="45"/>
      <c r="K39" s="45"/>
      <c r="L39" s="45"/>
      <c r="M39" s="45"/>
      <c r="N39" s="45"/>
      <c r="O39" s="32"/>
      <c r="P39" s="45"/>
      <c r="Q39" s="45"/>
      <c r="R39" s="45"/>
      <c r="S39" s="45"/>
      <c r="T39" s="45"/>
      <c r="U39" s="45"/>
      <c r="V39" s="45"/>
      <c r="W39" s="45"/>
      <c r="X39" s="45"/>
      <c r="Y39" s="33"/>
    </row>
    <row r="40" spans="2:25" s="8" customFormat="1" x14ac:dyDescent="0.25">
      <c r="B40" s="27" t="s">
        <v>66</v>
      </c>
      <c r="C40" s="6"/>
      <c r="D40" s="7"/>
      <c r="E40" s="31"/>
      <c r="F40" s="98" t="s">
        <v>37</v>
      </c>
      <c r="G40" s="108"/>
      <c r="H40" s="108"/>
      <c r="I40" s="108"/>
      <c r="J40" s="108"/>
      <c r="K40" s="108"/>
      <c r="L40" s="108"/>
      <c r="M40" s="108"/>
      <c r="N40" s="109"/>
      <c r="O40" s="32"/>
      <c r="P40" s="98" t="s">
        <v>37</v>
      </c>
      <c r="Q40" s="108"/>
      <c r="R40" s="108"/>
      <c r="S40" s="108"/>
      <c r="T40" s="108"/>
      <c r="U40" s="108"/>
      <c r="V40" s="108"/>
      <c r="W40" s="108"/>
      <c r="X40" s="109"/>
      <c r="Y40" s="33"/>
    </row>
    <row r="41" spans="2:25" s="8" customFormat="1" x14ac:dyDescent="0.2">
      <c r="B41" s="38">
        <f>IF(B32=1,0,(IF(B32=2,1,(IF(B32=3,2,(IF(B32=4,3,4)))))))</f>
        <v>1</v>
      </c>
      <c r="C41" s="6"/>
      <c r="D41" s="7"/>
      <c r="E41" s="31"/>
      <c r="F41" s="110"/>
      <c r="G41" s="96" t="s">
        <v>81</v>
      </c>
      <c r="H41" s="97">
        <f t="shared" ref="H41:M41" si="26">IF(G64&lt;16.6,0,IF(G64&lt;33.4,"E", "F"))</f>
        <v>0</v>
      </c>
      <c r="I41" s="97">
        <f t="shared" si="26"/>
        <v>0</v>
      </c>
      <c r="J41" s="97">
        <f t="shared" si="26"/>
        <v>0</v>
      </c>
      <c r="K41" s="97">
        <f t="shared" si="26"/>
        <v>0</v>
      </c>
      <c r="L41" s="97">
        <f t="shared" si="26"/>
        <v>0</v>
      </c>
      <c r="M41" s="97">
        <f t="shared" si="26"/>
        <v>0</v>
      </c>
      <c r="N41" s="102"/>
      <c r="O41" s="32"/>
      <c r="P41" s="110"/>
      <c r="Q41" s="96" t="s">
        <v>81</v>
      </c>
      <c r="R41" s="97">
        <f t="shared" ref="R41:W44" si="27">IF(Q64&lt;16.6,0,IF(Q64&lt;33.4,"E", "F"))</f>
        <v>0</v>
      </c>
      <c r="S41" s="97">
        <f t="shared" si="27"/>
        <v>0</v>
      </c>
      <c r="T41" s="97">
        <f t="shared" si="27"/>
        <v>0</v>
      </c>
      <c r="U41" s="97">
        <f t="shared" si="27"/>
        <v>0</v>
      </c>
      <c r="V41" s="97">
        <f t="shared" si="27"/>
        <v>0</v>
      </c>
      <c r="W41" s="97">
        <f t="shared" si="27"/>
        <v>0</v>
      </c>
      <c r="X41" s="102"/>
      <c r="Y41" s="33"/>
    </row>
    <row r="42" spans="2:25" s="8" customFormat="1" x14ac:dyDescent="0.25">
      <c r="B42" s="27"/>
      <c r="C42" s="6"/>
      <c r="D42" s="7"/>
      <c r="E42" s="31"/>
      <c r="F42" s="110"/>
      <c r="G42" s="96" t="s">
        <v>96</v>
      </c>
      <c r="H42" s="97">
        <f t="shared" ref="H42:M42" si="28">IF(G65&lt;16.6,0,IF(G65&lt;33.4,"E", "F"))</f>
        <v>0</v>
      </c>
      <c r="I42" s="97">
        <f t="shared" si="28"/>
        <v>0</v>
      </c>
      <c r="J42" s="97">
        <f t="shared" si="28"/>
        <v>0</v>
      </c>
      <c r="K42" s="97">
        <f t="shared" si="28"/>
        <v>0</v>
      </c>
      <c r="L42" s="97">
        <f t="shared" si="28"/>
        <v>0</v>
      </c>
      <c r="M42" s="97">
        <f t="shared" si="28"/>
        <v>0</v>
      </c>
      <c r="N42" s="102"/>
      <c r="O42" s="32"/>
      <c r="P42" s="110"/>
      <c r="Q42" s="96" t="s">
        <v>96</v>
      </c>
      <c r="R42" s="97">
        <f t="shared" si="27"/>
        <v>0</v>
      </c>
      <c r="S42" s="97">
        <f t="shared" si="27"/>
        <v>0</v>
      </c>
      <c r="T42" s="97">
        <f t="shared" si="27"/>
        <v>0</v>
      </c>
      <c r="U42" s="97">
        <f t="shared" si="27"/>
        <v>0</v>
      </c>
      <c r="V42" s="97">
        <f t="shared" si="27"/>
        <v>0</v>
      </c>
      <c r="W42" s="97">
        <f t="shared" si="27"/>
        <v>0</v>
      </c>
      <c r="X42" s="102"/>
      <c r="Y42" s="33"/>
    </row>
    <row r="43" spans="2:25" s="8" customFormat="1" x14ac:dyDescent="0.25">
      <c r="B43" s="27"/>
      <c r="C43" s="6"/>
      <c r="D43" s="7"/>
      <c r="E43" s="31"/>
      <c r="F43" s="110"/>
      <c r="G43" s="96" t="s">
        <v>79</v>
      </c>
      <c r="H43" s="97">
        <f>IF(G66&lt;16.6,0,IF(G66&lt;33.4,"E", "F"))</f>
        <v>0</v>
      </c>
      <c r="I43" s="97">
        <f t="shared" ref="I43:M43" si="29">IF(H66&lt;16.6,0,IF(H66&lt;33.4,"E", "F"))</f>
        <v>0</v>
      </c>
      <c r="J43" s="97">
        <f t="shared" si="29"/>
        <v>0</v>
      </c>
      <c r="K43" s="97">
        <f t="shared" si="29"/>
        <v>0</v>
      </c>
      <c r="L43" s="97">
        <f t="shared" si="29"/>
        <v>0</v>
      </c>
      <c r="M43" s="97">
        <f t="shared" si="29"/>
        <v>0</v>
      </c>
      <c r="N43" s="102"/>
      <c r="O43" s="32"/>
      <c r="P43" s="110"/>
      <c r="Q43" s="96" t="s">
        <v>79</v>
      </c>
      <c r="R43" s="97">
        <f t="shared" si="27"/>
        <v>0</v>
      </c>
      <c r="S43" s="97">
        <f t="shared" si="27"/>
        <v>0</v>
      </c>
      <c r="T43" s="97">
        <f t="shared" si="27"/>
        <v>0</v>
      </c>
      <c r="U43" s="97">
        <f t="shared" si="27"/>
        <v>0</v>
      </c>
      <c r="V43" s="97">
        <f t="shared" si="27"/>
        <v>0</v>
      </c>
      <c r="W43" s="97">
        <f t="shared" si="27"/>
        <v>0</v>
      </c>
      <c r="X43" s="102"/>
      <c r="Y43" s="33"/>
    </row>
    <row r="44" spans="2:25" s="8" customFormat="1" x14ac:dyDescent="0.25">
      <c r="B44" s="27"/>
      <c r="C44" s="6"/>
      <c r="D44" s="7"/>
      <c r="E44" s="31"/>
      <c r="F44" s="111"/>
      <c r="G44" s="104" t="s">
        <v>95</v>
      </c>
      <c r="H44" s="105">
        <f>IF(G67&lt;16.6,0,IF(G67&lt;33.4,"E", "F"))</f>
        <v>0</v>
      </c>
      <c r="I44" s="105">
        <f t="shared" ref="I44:M44" si="30">IF(H67&lt;16.6,0,IF(H67&lt;33.4,"E", "F"))</f>
        <v>0</v>
      </c>
      <c r="J44" s="105">
        <f t="shared" si="30"/>
        <v>0</v>
      </c>
      <c r="K44" s="105">
        <f t="shared" si="30"/>
        <v>0</v>
      </c>
      <c r="L44" s="105">
        <f t="shared" si="30"/>
        <v>0</v>
      </c>
      <c r="M44" s="105">
        <f t="shared" si="30"/>
        <v>0</v>
      </c>
      <c r="N44" s="106"/>
      <c r="O44" s="32"/>
      <c r="P44" s="111"/>
      <c r="Q44" s="104" t="s">
        <v>95</v>
      </c>
      <c r="R44" s="105">
        <f t="shared" si="27"/>
        <v>0</v>
      </c>
      <c r="S44" s="105">
        <f t="shared" si="27"/>
        <v>0</v>
      </c>
      <c r="T44" s="105">
        <f t="shared" si="27"/>
        <v>0</v>
      </c>
      <c r="U44" s="105">
        <f t="shared" si="27"/>
        <v>0</v>
      </c>
      <c r="V44" s="105">
        <f t="shared" si="27"/>
        <v>0</v>
      </c>
      <c r="W44" s="105">
        <f t="shared" si="27"/>
        <v>0</v>
      </c>
      <c r="X44" s="106"/>
      <c r="Y44" s="33"/>
    </row>
    <row r="45" spans="2:25" s="8" customFormat="1" x14ac:dyDescent="0.25">
      <c r="B45" s="27"/>
      <c r="C45" s="6"/>
      <c r="D45" s="7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2:25" s="8" customFormat="1" ht="15.75" thickBot="1" x14ac:dyDescent="0.3">
      <c r="B46" s="27"/>
      <c r="C46" s="6"/>
      <c r="D46" s="7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</row>
    <row r="47" spans="2:25" s="6" customFormat="1" ht="11.25" x14ac:dyDescent="0.25">
      <c r="B47" s="52"/>
    </row>
    <row r="48" spans="2:25" s="6" customFormat="1" ht="11.25" x14ac:dyDescent="0.25">
      <c r="B48" s="52"/>
    </row>
    <row r="49" spans="2:46" s="193" customFormat="1" ht="26.25" x14ac:dyDescent="0.25">
      <c r="B49" s="190"/>
      <c r="C49" s="191"/>
      <c r="D49" s="192" t="s">
        <v>31</v>
      </c>
      <c r="F49" s="194"/>
    </row>
    <row r="50" spans="2:46" s="6" customFormat="1" ht="11.25" x14ac:dyDescent="0.25">
      <c r="B50" s="52"/>
    </row>
    <row r="51" spans="2:46" s="6" customFormat="1" ht="11.25" hidden="1" x14ac:dyDescent="0.25">
      <c r="B51" s="52"/>
    </row>
    <row r="52" spans="2:46" s="6" customFormat="1" ht="12.75" hidden="1" x14ac:dyDescent="0.25">
      <c r="B52" s="52"/>
      <c r="F52" s="2" t="s">
        <v>33</v>
      </c>
      <c r="G52" s="54" t="str">
        <f>INDEX(sex,sexvalue)</f>
        <v>Both men and women</v>
      </c>
      <c r="H52" s="6" t="s">
        <v>38</v>
      </c>
      <c r="I52" s="6" t="s">
        <v>35</v>
      </c>
      <c r="J52" s="6" t="s">
        <v>88</v>
      </c>
      <c r="S52" s="54"/>
    </row>
    <row r="53" spans="2:46" s="6" customFormat="1" ht="12.75" hidden="1" x14ac:dyDescent="0.25">
      <c r="B53" s="52"/>
      <c r="F53" s="2" t="s">
        <v>21</v>
      </c>
      <c r="G53" s="54" t="str">
        <f>INDEX(age,agevalue)</f>
        <v>all ages</v>
      </c>
      <c r="H53" s="6" t="s">
        <v>38</v>
      </c>
      <c r="S53" s="54"/>
    </row>
    <row r="54" spans="2:46" s="6" customFormat="1" hidden="1" x14ac:dyDescent="0.25">
      <c r="B54" s="52"/>
      <c r="F54" s="2" t="s">
        <v>64</v>
      </c>
      <c r="G54" s="55" t="str">
        <f>INDEX(smokingstatus,smokingstatusvalue)</f>
        <v>Current Smoker</v>
      </c>
      <c r="S54" s="55"/>
    </row>
    <row r="55" spans="2:46" s="6" customFormat="1" ht="12.75" x14ac:dyDescent="0.25">
      <c r="B55" s="52"/>
      <c r="F55" s="56"/>
      <c r="G55" s="56" t="str">
        <f>CONCATENATE(I52,H52,G54, H53,G52, H52, G53)</f>
        <v>Number of people, Current Smoker, Both men and women, all ages</v>
      </c>
      <c r="P55" s="56" t="str">
        <f>CONCATENATE(J52,H52,G54, H53,G52, H52, G53)</f>
        <v>Percentage, Current Smoker, Both men and women, all ages</v>
      </c>
      <c r="R55" s="56"/>
      <c r="T55" s="56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2:46" s="6" customFormat="1" x14ac:dyDescent="0.2">
      <c r="B56" s="52"/>
      <c r="E56" s="57"/>
      <c r="F56" s="58" t="s">
        <v>35</v>
      </c>
      <c r="G56" s="163" t="s">
        <v>15</v>
      </c>
      <c r="H56" s="163" t="s">
        <v>16</v>
      </c>
      <c r="I56" s="163" t="s">
        <v>17</v>
      </c>
      <c r="J56" s="163" t="s">
        <v>18</v>
      </c>
      <c r="K56" s="163" t="s">
        <v>19</v>
      </c>
      <c r="L56" s="163" t="s">
        <v>14</v>
      </c>
      <c r="M56" s="163" t="s">
        <v>20</v>
      </c>
      <c r="N56" s="59"/>
      <c r="O56" s="59"/>
      <c r="P56" s="57" t="s">
        <v>67</v>
      </c>
      <c r="Q56" s="163" t="s">
        <v>15</v>
      </c>
      <c r="R56" s="163" t="s">
        <v>16</v>
      </c>
      <c r="S56" s="163" t="s">
        <v>17</v>
      </c>
      <c r="T56" s="163" t="s">
        <v>18</v>
      </c>
      <c r="U56" s="163" t="s">
        <v>19</v>
      </c>
      <c r="V56" s="163" t="s">
        <v>14</v>
      </c>
      <c r="W56" s="163" t="s">
        <v>20</v>
      </c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2:46" s="184" customFormat="1" ht="12" x14ac:dyDescent="0.25">
      <c r="B57" s="183"/>
      <c r="E57" s="164"/>
      <c r="F57" s="164" t="s">
        <v>81</v>
      </c>
      <c r="G57" s="175">
        <f t="shared" ref="G57:M57" si="31">INDEX(range1,sexvalue2+agevalue2+behaviourvalue2,G$101)</f>
        <v>1319701</v>
      </c>
      <c r="H57" s="175">
        <f t="shared" si="31"/>
        <v>1023889</v>
      </c>
      <c r="I57" s="175">
        <f t="shared" si="31"/>
        <v>918153</v>
      </c>
      <c r="J57" s="175">
        <f t="shared" si="31"/>
        <v>945489</v>
      </c>
      <c r="K57" s="175">
        <f t="shared" si="31"/>
        <v>969590</v>
      </c>
      <c r="L57" s="175">
        <f t="shared" si="31"/>
        <v>885698</v>
      </c>
      <c r="M57" s="175">
        <f t="shared" si="31"/>
        <v>784076</v>
      </c>
      <c r="P57" s="164" t="s">
        <v>81</v>
      </c>
      <c r="Q57" s="177">
        <f>INDEX(range1,sexvalue2+agevalue2+behaviourvalue2,AI$101)</f>
        <v>0.20083309834087973</v>
      </c>
      <c r="R57" s="177">
        <f t="shared" ref="R57" si="32">INDEX(range1,sexvalue2+agevalue2+behaviourvalue2,AJ$101)</f>
        <v>0.17338402204789743</v>
      </c>
      <c r="S57" s="177">
        <f t="shared" ref="S57" si="33">INDEX(range1,sexvalue2+agevalue2+behaviourvalue2,AK$101)</f>
        <v>0.15567387586755072</v>
      </c>
      <c r="T57" s="177">
        <f t="shared" ref="T57" si="34">INDEX(range1,sexvalue2+agevalue2+behaviourvalue2,AL$101)</f>
        <v>0.15581674550981345</v>
      </c>
      <c r="U57" s="177">
        <f t="shared" ref="U57" si="35">INDEX(range1,sexvalue2+agevalue2+behaviourvalue2,AM$101)</f>
        <v>0.14987519546115849</v>
      </c>
      <c r="V57" s="177">
        <f t="shared" ref="V57:W57" si="36">INDEX(range1,sexvalue2+agevalue2+behaviourvalue2,AN$101)</f>
        <v>0.14594477912970116</v>
      </c>
      <c r="W57" s="177">
        <f t="shared" si="36"/>
        <v>0.1271674969326248</v>
      </c>
      <c r="X57" s="171"/>
      <c r="Y57" s="171"/>
      <c r="Z57" s="171"/>
      <c r="AA57" s="171"/>
      <c r="AB57" s="171"/>
      <c r="AC57" s="171"/>
    </row>
    <row r="58" spans="2:46" s="184" customFormat="1" ht="12" x14ac:dyDescent="0.25">
      <c r="B58" s="183"/>
      <c r="E58" s="185"/>
      <c r="F58" s="164" t="s">
        <v>96</v>
      </c>
      <c r="G58" s="175">
        <f t="shared" ref="G58:M58" si="37">INDEX(range2,sexvalue2+agevalue2+behaviourvalue2,G$101)</f>
        <v>2375488</v>
      </c>
      <c r="H58" s="175">
        <f t="shared" si="37"/>
        <v>2115199</v>
      </c>
      <c r="I58" s="175">
        <f t="shared" si="37"/>
        <v>2123156</v>
      </c>
      <c r="J58" s="175">
        <f t="shared" si="37"/>
        <v>2120764</v>
      </c>
      <c r="K58" s="175">
        <f t="shared" si="37"/>
        <v>1998578</v>
      </c>
      <c r="L58" s="175">
        <f t="shared" si="37"/>
        <v>2104656</v>
      </c>
      <c r="M58" s="175">
        <f t="shared" si="37"/>
        <v>1929238</v>
      </c>
      <c r="P58" s="164" t="s">
        <v>96</v>
      </c>
      <c r="Q58" s="177">
        <f>INDEX(range2,sexvalue2+agevalue2+behaviourvalue2,AI$101)</f>
        <v>0.25778947582035361</v>
      </c>
      <c r="R58" s="177">
        <f t="shared" ref="R58" si="38">INDEX(range2,sexvalue2+agevalue2+behaviourvalue2,AJ$101)</f>
        <v>0.22200727968427761</v>
      </c>
      <c r="S58" s="177">
        <f t="shared" ref="S58" si="39">INDEX(range2,sexvalue2+agevalue2+behaviourvalue2,AK$101)</f>
        <v>0.20583019916946879</v>
      </c>
      <c r="T58" s="177">
        <f t="shared" ref="T58" si="40">INDEX(range2,sexvalue2+agevalue2+behaviourvalue2,AL$101)</f>
        <v>0.2027329647599235</v>
      </c>
      <c r="U58" s="177">
        <f t="shared" ref="U58" si="41">INDEX(range2,sexvalue2+agevalue2+behaviourvalue2,AM$101)</f>
        <v>0.18585204559925392</v>
      </c>
      <c r="V58" s="177">
        <f t="shared" ref="V58:W58" si="42">INDEX(range2,sexvalue2+agevalue2+behaviourvalue2,AN$101)</f>
        <v>0.18505802187505935</v>
      </c>
      <c r="W58" s="177">
        <f t="shared" si="42"/>
        <v>0.16796104341697005</v>
      </c>
      <c r="X58" s="171"/>
      <c r="Y58" s="171"/>
      <c r="Z58" s="171"/>
      <c r="AA58" s="171"/>
      <c r="AB58" s="171"/>
      <c r="AC58" s="171"/>
    </row>
    <row r="59" spans="2:46" s="184" customFormat="1" ht="12" x14ac:dyDescent="0.25">
      <c r="B59" s="183"/>
      <c r="E59" s="185"/>
      <c r="F59" s="164" t="s">
        <v>79</v>
      </c>
      <c r="G59" s="175">
        <f t="shared" ref="G59:M59" si="43">INDEX(range3,sexvalue2+agevalue2+behaviourvalue2,G$101)</f>
        <v>2014719</v>
      </c>
      <c r="H59" s="175">
        <f t="shared" si="43"/>
        <v>2116938</v>
      </c>
      <c r="I59" s="175">
        <f t="shared" si="43"/>
        <v>1987641</v>
      </c>
      <c r="J59" s="175">
        <f t="shared" si="43"/>
        <v>2064118</v>
      </c>
      <c r="K59" s="175">
        <f t="shared" si="43"/>
        <v>1978222</v>
      </c>
      <c r="L59" s="175">
        <f t="shared" si="43"/>
        <v>1934317</v>
      </c>
      <c r="M59" s="175">
        <f t="shared" si="43"/>
        <v>1898238</v>
      </c>
      <c r="P59" s="164" t="s">
        <v>79</v>
      </c>
      <c r="Q59" s="177">
        <f t="shared" ref="Q59:W59" si="44">INDEX(range3,sexvalue2+agevalue2+behaviourvalue2,AI$101)</f>
        <v>0.29447396253242586</v>
      </c>
      <c r="R59" s="177">
        <f t="shared" si="44"/>
        <v>0.26586909463207514</v>
      </c>
      <c r="S59" s="177">
        <f t="shared" si="44"/>
        <v>0.25714654981031371</v>
      </c>
      <c r="T59" s="177">
        <f t="shared" si="44"/>
        <v>0.25262579959939557</v>
      </c>
      <c r="U59" s="177">
        <f t="shared" si="44"/>
        <v>0.24401836618062955</v>
      </c>
      <c r="V59" s="177">
        <f t="shared" si="44"/>
        <v>0.23017778855625545</v>
      </c>
      <c r="W59" s="177">
        <f t="shared" si="44"/>
        <v>0.21647269245151271</v>
      </c>
      <c r="X59" s="171"/>
      <c r="Y59" s="171"/>
      <c r="Z59" s="171"/>
      <c r="AA59" s="171"/>
      <c r="AB59" s="171"/>
      <c r="AC59" s="171"/>
    </row>
    <row r="60" spans="2:46" s="184" customFormat="1" ht="12" x14ac:dyDescent="0.25">
      <c r="B60" s="183"/>
      <c r="E60" s="185"/>
      <c r="F60" s="164" t="s">
        <v>95</v>
      </c>
      <c r="G60" s="175">
        <f t="shared" ref="G60:M60" si="45">INDEX(range4,sexvalue2+agevalue2+behaviourvalue2,G$101)</f>
        <v>703289</v>
      </c>
      <c r="H60" s="175">
        <f t="shared" si="45"/>
        <v>634536</v>
      </c>
      <c r="I60" s="175">
        <f t="shared" si="45"/>
        <v>624552</v>
      </c>
      <c r="J60" s="175">
        <f t="shared" si="45"/>
        <v>659286</v>
      </c>
      <c r="K60" s="175">
        <f t="shared" si="45"/>
        <v>677184</v>
      </c>
      <c r="L60" s="175">
        <f t="shared" si="45"/>
        <v>671865</v>
      </c>
      <c r="M60" s="175">
        <f t="shared" si="45"/>
        <v>947016</v>
      </c>
      <c r="P60" s="164" t="s">
        <v>95</v>
      </c>
      <c r="Q60" s="177">
        <f t="shared" ref="Q60:W60" si="46">INDEX(range4,sexvalue2+agevalue2+behaviourvalue2,AI$101)</f>
        <v>0.30519702288297446</v>
      </c>
      <c r="R60" s="177">
        <f t="shared" si="46"/>
        <v>0.27427142815771377</v>
      </c>
      <c r="S60" s="177">
        <f t="shared" si="46"/>
        <v>0.27521172352800427</v>
      </c>
      <c r="T60" s="177">
        <f t="shared" si="46"/>
        <v>0.27855197219237693</v>
      </c>
      <c r="U60" s="177">
        <f t="shared" si="46"/>
        <v>0.27299322862433073</v>
      </c>
      <c r="V60" s="177">
        <f t="shared" si="46"/>
        <v>0.27039508554773856</v>
      </c>
      <c r="W60" s="177">
        <f t="shared" si="46"/>
        <v>0.28264957864434959</v>
      </c>
      <c r="X60" s="171"/>
      <c r="Y60" s="171"/>
      <c r="Z60" s="171"/>
      <c r="AA60" s="171"/>
      <c r="AB60" s="171"/>
      <c r="AC60" s="171"/>
    </row>
    <row r="61" spans="2:46" s="60" customFormat="1" x14ac:dyDescent="0.25">
      <c r="B61" s="61"/>
      <c r="E61" s="62"/>
      <c r="F61" s="6"/>
      <c r="G61" s="13"/>
      <c r="H61" s="13"/>
      <c r="I61" s="13"/>
      <c r="J61" s="13"/>
      <c r="K61" s="13"/>
      <c r="L61" s="13"/>
      <c r="M61" s="63"/>
      <c r="P61" s="6"/>
      <c r="X61" s="6"/>
      <c r="Y61" s="6"/>
      <c r="Z61" s="6"/>
      <c r="AA61" s="6"/>
      <c r="AB61" s="6"/>
      <c r="AC61" s="6"/>
    </row>
    <row r="62" spans="2:46" s="60" customFormat="1" x14ac:dyDescent="0.25">
      <c r="B62" s="61"/>
      <c r="E62" s="62"/>
      <c r="G62" s="55" t="str">
        <f>INDEX(smokingstatus,smokingstatusvalue)</f>
        <v>Current Smoker</v>
      </c>
      <c r="H62" s="6"/>
      <c r="I62" s="6"/>
      <c r="J62" s="6"/>
      <c r="K62" s="6"/>
      <c r="L62" s="6"/>
      <c r="M62" s="6"/>
      <c r="O62" s="62"/>
      <c r="Q62" s="55" t="str">
        <f>INDEX(smokingstatus,smokingstatusvalue)</f>
        <v>Current Smoker</v>
      </c>
      <c r="R62" s="6"/>
      <c r="S62" s="6"/>
      <c r="T62" s="6"/>
      <c r="U62" s="6"/>
      <c r="V62" s="6"/>
      <c r="W62" s="6"/>
    </row>
    <row r="63" spans="2:46" s="60" customFormat="1" x14ac:dyDescent="0.2">
      <c r="B63" s="61"/>
      <c r="E63" s="62"/>
      <c r="F63" s="58" t="s">
        <v>26</v>
      </c>
      <c r="G63" s="163" t="s">
        <v>15</v>
      </c>
      <c r="H63" s="163" t="s">
        <v>16</v>
      </c>
      <c r="I63" s="163" t="s">
        <v>17</v>
      </c>
      <c r="J63" s="163" t="s">
        <v>18</v>
      </c>
      <c r="K63" s="163" t="s">
        <v>19</v>
      </c>
      <c r="L63" s="163" t="s">
        <v>14</v>
      </c>
      <c r="M63" s="163" t="s">
        <v>20</v>
      </c>
      <c r="O63" s="62"/>
      <c r="P63" s="57" t="s">
        <v>26</v>
      </c>
      <c r="Q63" s="163" t="s">
        <v>15</v>
      </c>
      <c r="R63" s="163" t="s">
        <v>16</v>
      </c>
      <c r="S63" s="163" t="s">
        <v>17</v>
      </c>
      <c r="T63" s="163" t="s">
        <v>18</v>
      </c>
      <c r="U63" s="163" t="s">
        <v>19</v>
      </c>
      <c r="V63" s="163" t="s">
        <v>14</v>
      </c>
      <c r="W63" s="163" t="s">
        <v>20</v>
      </c>
    </row>
    <row r="64" spans="2:46" s="184" customFormat="1" ht="12" x14ac:dyDescent="0.25">
      <c r="B64" s="183"/>
      <c r="E64" s="185"/>
      <c r="F64" s="164" t="s">
        <v>81</v>
      </c>
      <c r="G64" s="186">
        <f>INDEX(range1,sexvalue2+agevalue2+behaviourvalue2,P$101)</f>
        <v>2.1</v>
      </c>
      <c r="H64" s="186">
        <f t="shared" ref="H64" si="47">INDEX(range1,sexvalue2+agevalue2+behaviourvalue2,Q$101)</f>
        <v>2.2999999999999998</v>
      </c>
      <c r="I64" s="186">
        <f t="shared" ref="I64" si="48">INDEX(range1,sexvalue2+agevalue2+behaviourvalue2,R$101)</f>
        <v>3.2</v>
      </c>
      <c r="J64" s="186">
        <f t="shared" ref="J64" si="49">INDEX(range1,sexvalue2+agevalue2+behaviourvalue2,S$101)</f>
        <v>2.7</v>
      </c>
      <c r="K64" s="186">
        <f t="shared" ref="K64" si="50">INDEX(range1,sexvalue2+agevalue2+behaviourvalue2,T$101)</f>
        <v>3</v>
      </c>
      <c r="L64" s="186">
        <f t="shared" ref="L64:M64" si="51">INDEX(range1,sexvalue2+agevalue2+behaviourvalue2,U$101)</f>
        <v>3.2</v>
      </c>
      <c r="M64" s="186">
        <f t="shared" si="51"/>
        <v>3.3</v>
      </c>
      <c r="O64" s="185"/>
      <c r="P64" s="164" t="s">
        <v>81</v>
      </c>
      <c r="Q64" s="186">
        <f>INDEX(range1,sexvalue2+agevalue2+behaviourvalue2,P$101)</f>
        <v>2.1</v>
      </c>
      <c r="R64" s="186">
        <f t="shared" ref="R64" si="52">INDEX(range1,sexvalue2+agevalue2+behaviourvalue2,Q$101)</f>
        <v>2.2999999999999998</v>
      </c>
      <c r="S64" s="186">
        <f t="shared" ref="S64" si="53">INDEX(range1,sexvalue2+agevalue2+behaviourvalue2,R$101)</f>
        <v>3.2</v>
      </c>
      <c r="T64" s="186">
        <f t="shared" ref="T64" si="54">INDEX(range1,sexvalue2+agevalue2+behaviourvalue2,S$101)</f>
        <v>2.7</v>
      </c>
      <c r="U64" s="186">
        <f t="shared" ref="U64" si="55">INDEX(range1,sexvalue2+agevalue2+behaviourvalue2,T$101)</f>
        <v>3</v>
      </c>
      <c r="V64" s="186">
        <f t="shared" ref="V64:W64" si="56">INDEX(range1,sexvalue2+agevalue2+behaviourvalue2,U$101)</f>
        <v>3.2</v>
      </c>
      <c r="W64" s="186">
        <f t="shared" si="56"/>
        <v>3.3</v>
      </c>
    </row>
    <row r="65" spans="2:23" s="184" customFormat="1" ht="12" x14ac:dyDescent="0.25">
      <c r="B65" s="183"/>
      <c r="E65" s="185"/>
      <c r="F65" s="164" t="s">
        <v>96</v>
      </c>
      <c r="G65" s="186">
        <f>INDEX(range2,sexvalue2+agevalue2+behaviourvalue2,P$101)</f>
        <v>1.4</v>
      </c>
      <c r="H65" s="186">
        <f t="shared" ref="H65" si="57">INDEX(range2,sexvalue2+agevalue2+behaviourvalue2,Q$101)</f>
        <v>1.6</v>
      </c>
      <c r="I65" s="186">
        <f t="shared" ref="I65" si="58">INDEX(range2,sexvalue2+agevalue2+behaviourvalue2,R$101)</f>
        <v>1.5</v>
      </c>
      <c r="J65" s="186">
        <f t="shared" ref="J65" si="59">INDEX(range2,sexvalue2+agevalue2+behaviourvalue2,S$101)</f>
        <v>1.6</v>
      </c>
      <c r="K65" s="186">
        <f t="shared" ref="K65" si="60">INDEX(range2,sexvalue2+agevalue2+behaviourvalue2,T$101)</f>
        <v>2.1</v>
      </c>
      <c r="L65" s="186">
        <f t="shared" ref="L65:M65" si="61">INDEX(range2,sexvalue2+agevalue2+behaviourvalue2,U$101)</f>
        <v>1.9</v>
      </c>
      <c r="M65" s="186">
        <f t="shared" si="61"/>
        <v>2.2999999999999998</v>
      </c>
      <c r="O65" s="185"/>
      <c r="P65" s="164" t="s">
        <v>96</v>
      </c>
      <c r="Q65" s="186">
        <f>INDEX(range2,sexvalue2+agevalue2+behaviourvalue2,P$101)</f>
        <v>1.4</v>
      </c>
      <c r="R65" s="186">
        <f t="shared" ref="R65" si="62">INDEX(range2,sexvalue2+agevalue2+behaviourvalue2,Q$101)</f>
        <v>1.6</v>
      </c>
      <c r="S65" s="186">
        <f t="shared" ref="S65" si="63">INDEX(range2,sexvalue2+agevalue2+behaviourvalue2,R$101)</f>
        <v>1.5</v>
      </c>
      <c r="T65" s="186">
        <f t="shared" ref="T65" si="64">INDEX(range2,sexvalue2+agevalue2+behaviourvalue2,S$101)</f>
        <v>1.6</v>
      </c>
      <c r="U65" s="186">
        <f t="shared" ref="U65" si="65">INDEX(range2,sexvalue2+agevalue2+behaviourvalue2,T$101)</f>
        <v>2.1</v>
      </c>
      <c r="V65" s="186">
        <f t="shared" ref="V65:W65" si="66">INDEX(range2,sexvalue2+agevalue2+behaviourvalue2,U$101)</f>
        <v>1.9</v>
      </c>
      <c r="W65" s="186">
        <f t="shared" si="66"/>
        <v>2.2999999999999998</v>
      </c>
    </row>
    <row r="66" spans="2:23" s="184" customFormat="1" ht="12" x14ac:dyDescent="0.25">
      <c r="B66" s="183"/>
      <c r="E66" s="185"/>
      <c r="F66" s="164" t="s">
        <v>79</v>
      </c>
      <c r="G66" s="186">
        <f t="shared" ref="G66:M66" si="67">INDEX(range3,sexvalue2+agevalue2+behaviourvalue2,P$101)</f>
        <v>1.4</v>
      </c>
      <c r="H66" s="186">
        <f t="shared" si="67"/>
        <v>1.6</v>
      </c>
      <c r="I66" s="186">
        <f t="shared" si="67"/>
        <v>1.8</v>
      </c>
      <c r="J66" s="186">
        <f t="shared" si="67"/>
        <v>1.6</v>
      </c>
      <c r="K66" s="186">
        <f t="shared" si="67"/>
        <v>2.1</v>
      </c>
      <c r="L66" s="186">
        <f t="shared" si="67"/>
        <v>2.2000000000000002</v>
      </c>
      <c r="M66" s="186">
        <f t="shared" si="67"/>
        <v>2.2999999999999998</v>
      </c>
      <c r="O66" s="185"/>
      <c r="P66" s="164" t="s">
        <v>79</v>
      </c>
      <c r="Q66" s="186">
        <f t="shared" ref="Q66:W66" si="68">INDEX(range3,sexvalue2+agevalue2+behaviourvalue2,P$101)</f>
        <v>1.4</v>
      </c>
      <c r="R66" s="186">
        <f t="shared" si="68"/>
        <v>1.6</v>
      </c>
      <c r="S66" s="186">
        <f t="shared" si="68"/>
        <v>1.8</v>
      </c>
      <c r="T66" s="186">
        <f t="shared" si="68"/>
        <v>1.6</v>
      </c>
      <c r="U66" s="186">
        <f t="shared" si="68"/>
        <v>2.1</v>
      </c>
      <c r="V66" s="186">
        <f t="shared" si="68"/>
        <v>2.2000000000000002</v>
      </c>
      <c r="W66" s="186">
        <f t="shared" si="68"/>
        <v>2.2999999999999998</v>
      </c>
    </row>
    <row r="67" spans="2:23" s="184" customFormat="1" ht="12" x14ac:dyDescent="0.25">
      <c r="B67" s="183"/>
      <c r="E67" s="185"/>
      <c r="F67" s="164" t="s">
        <v>95</v>
      </c>
      <c r="G67" s="186">
        <f t="shared" ref="G67:M67" si="69">INDEX(range4,sexvalue2+agevalue2+behaviourvalue2,P$101)</f>
        <v>3</v>
      </c>
      <c r="H67" s="186">
        <f t="shared" si="69"/>
        <v>3.3</v>
      </c>
      <c r="I67" s="186">
        <f t="shared" si="69"/>
        <v>3.2</v>
      </c>
      <c r="J67" s="186">
        <f t="shared" si="69"/>
        <v>3.4</v>
      </c>
      <c r="K67" s="186">
        <f t="shared" si="69"/>
        <v>3.7</v>
      </c>
      <c r="L67" s="186">
        <f t="shared" si="69"/>
        <v>3.2</v>
      </c>
      <c r="M67" s="186">
        <f t="shared" si="69"/>
        <v>3.3</v>
      </c>
      <c r="O67" s="185"/>
      <c r="P67" s="164" t="s">
        <v>95</v>
      </c>
      <c r="Q67" s="186">
        <f t="shared" ref="Q67:W67" si="70">INDEX(range4,sexvalue2+agevalue2+behaviourvalue2,P$101)</f>
        <v>3</v>
      </c>
      <c r="R67" s="186">
        <f t="shared" si="70"/>
        <v>3.3</v>
      </c>
      <c r="S67" s="186">
        <f t="shared" si="70"/>
        <v>3.2</v>
      </c>
      <c r="T67" s="186">
        <f t="shared" si="70"/>
        <v>3.4</v>
      </c>
      <c r="U67" s="186">
        <f t="shared" si="70"/>
        <v>3.7</v>
      </c>
      <c r="V67" s="186">
        <f t="shared" si="70"/>
        <v>3.2</v>
      </c>
      <c r="W67" s="186">
        <f t="shared" si="70"/>
        <v>3.3</v>
      </c>
    </row>
    <row r="68" spans="2:23" s="60" customFormat="1" x14ac:dyDescent="0.25">
      <c r="B68" s="61"/>
      <c r="E68" s="62"/>
      <c r="F68" s="2"/>
      <c r="G68" s="66"/>
      <c r="H68" s="66"/>
      <c r="I68" s="66"/>
      <c r="J68" s="66"/>
      <c r="K68" s="66"/>
      <c r="L68" s="66"/>
      <c r="M68" s="63"/>
      <c r="O68" s="62"/>
      <c r="P68" s="2"/>
      <c r="Q68" s="66"/>
      <c r="R68" s="66"/>
      <c r="S68" s="66"/>
      <c r="T68" s="66"/>
      <c r="U68" s="66"/>
      <c r="V68" s="66"/>
      <c r="W68" s="63"/>
    </row>
    <row r="69" spans="2:23" s="60" customFormat="1" x14ac:dyDescent="0.25">
      <c r="B69" s="61"/>
      <c r="E69" s="2"/>
      <c r="F69" s="2"/>
      <c r="G69" s="13"/>
      <c r="H69" s="13"/>
      <c r="I69" s="13"/>
      <c r="J69" s="13"/>
      <c r="K69" s="13"/>
      <c r="L69" s="13"/>
      <c r="M69" s="63"/>
    </row>
    <row r="70" spans="2:23" s="60" customFormat="1" x14ac:dyDescent="0.25">
      <c r="B70" s="61"/>
      <c r="E70" s="62"/>
      <c r="G70" s="55" t="str">
        <f>INDEX(smokingstatus,smokingstatusvalue)</f>
        <v>Current Smoker</v>
      </c>
      <c r="H70" s="13"/>
      <c r="I70" s="13"/>
      <c r="J70" s="13"/>
      <c r="K70" s="13"/>
      <c r="L70" s="13"/>
      <c r="M70" s="63"/>
      <c r="P70" s="2"/>
      <c r="Q70" s="55" t="str">
        <f>INDEX(smokingstatus,smokingstatusvalue)</f>
        <v>Current Smoker</v>
      </c>
      <c r="R70" s="13"/>
      <c r="S70" s="13"/>
      <c r="T70" s="13"/>
      <c r="U70" s="13"/>
      <c r="V70" s="13"/>
      <c r="W70" s="63"/>
    </row>
    <row r="71" spans="2:23" s="60" customFormat="1" x14ac:dyDescent="0.2">
      <c r="B71" s="61"/>
      <c r="E71" s="62"/>
      <c r="F71" s="58" t="s">
        <v>52</v>
      </c>
      <c r="G71" s="163" t="s">
        <v>15</v>
      </c>
      <c r="H71" s="163" t="s">
        <v>16</v>
      </c>
      <c r="I71" s="163" t="s">
        <v>17</v>
      </c>
      <c r="J71" s="163" t="s">
        <v>18</v>
      </c>
      <c r="K71" s="163" t="s">
        <v>19</v>
      </c>
      <c r="L71" s="163" t="s">
        <v>14</v>
      </c>
      <c r="M71" s="163" t="s">
        <v>20</v>
      </c>
      <c r="P71" s="58" t="s">
        <v>52</v>
      </c>
      <c r="Q71" s="163" t="s">
        <v>15</v>
      </c>
      <c r="R71" s="163" t="s">
        <v>16</v>
      </c>
      <c r="S71" s="163" t="s">
        <v>17</v>
      </c>
      <c r="T71" s="163" t="s">
        <v>18</v>
      </c>
      <c r="U71" s="163" t="s">
        <v>19</v>
      </c>
      <c r="V71" s="163" t="s">
        <v>14</v>
      </c>
      <c r="W71" s="163" t="s">
        <v>20</v>
      </c>
    </row>
    <row r="72" spans="2:23" s="184" customFormat="1" ht="12" x14ac:dyDescent="0.25">
      <c r="B72" s="183"/>
      <c r="E72" s="185"/>
      <c r="F72" s="164" t="s">
        <v>81</v>
      </c>
      <c r="G72" s="175">
        <f t="shared" ref="G72" si="71">INDEX(range1,sexvalue2+agevalue2+behaviourvalue2,Z$101)</f>
        <v>55427.442000000003</v>
      </c>
      <c r="H72" s="175">
        <f t="shared" ref="H72" si="72">INDEX(range1,sexvalue2+agevalue2+behaviourvalue2,AA$101)</f>
        <v>47098.893999999993</v>
      </c>
      <c r="I72" s="175">
        <f t="shared" ref="I72" si="73">INDEX(range1,sexvalue2+agevalue2+behaviourvalue2,AB$101)</f>
        <v>58761.792000000001</v>
      </c>
      <c r="J72" s="175">
        <f t="shared" ref="J72" si="74">INDEX(range1,sexvalue2+agevalue2+behaviourvalue2,AC$101)</f>
        <v>51056.406000000003</v>
      </c>
      <c r="K72" s="175">
        <f t="shared" ref="K72" si="75">INDEX(range1,sexvalue2+agevalue2+behaviourvalue2,AD$101)</f>
        <v>58175.4</v>
      </c>
      <c r="L72" s="175">
        <f t="shared" ref="L72:M72" si="76">INDEX(range1,sexvalue2+agevalue2+behaviourvalue2,AE$101)</f>
        <v>56684.671999999999</v>
      </c>
      <c r="M72" s="175">
        <f t="shared" si="76"/>
        <v>51749.015999999996</v>
      </c>
      <c r="P72" s="164" t="s">
        <v>81</v>
      </c>
      <c r="Q72" s="187">
        <f t="shared" ref="Q72" si="77">INDEX(range1,sexvalue2+agevalue2+behaviourvalue2,AR$101)</f>
        <v>8.4349901303169498E-3</v>
      </c>
      <c r="R72" s="187">
        <f t="shared" ref="R72" si="78">INDEX(range1,sexvalue2+agevalue2+behaviourvalue2,AS$101)</f>
        <v>7.9756650142032808E-3</v>
      </c>
      <c r="S72" s="187">
        <f t="shared" ref="S72" si="79">INDEX(range1,sexvalue2+agevalue2+behaviourvalue2,AT$101)</f>
        <v>9.9631280555232456E-3</v>
      </c>
      <c r="T72" s="187">
        <f t="shared" ref="T72" si="80">INDEX(range1,sexvalue2+agevalue2+behaviourvalue2,AU$101)</f>
        <v>8.4141042575299266E-3</v>
      </c>
      <c r="U72" s="187">
        <f t="shared" ref="U72" si="81">INDEX(range1,sexvalue2+agevalue2+behaviourvalue2,AV$101)</f>
        <v>8.9925117276695096E-3</v>
      </c>
      <c r="V72" s="187">
        <f t="shared" ref="V72:W72" si="82">INDEX(range1,sexvalue2+agevalue2+behaviourvalue2,AW$101)</f>
        <v>9.3404658643008748E-3</v>
      </c>
      <c r="W72" s="187">
        <f t="shared" si="82"/>
        <v>8.3930547975532357E-3</v>
      </c>
    </row>
    <row r="73" spans="2:23" s="184" customFormat="1" ht="12" x14ac:dyDescent="0.25">
      <c r="B73" s="183"/>
      <c r="E73" s="185"/>
      <c r="F73" s="164" t="s">
        <v>96</v>
      </c>
      <c r="G73" s="175">
        <f t="shared" ref="G73" si="83">INDEX(range2,sexvalue2+agevalue2+behaviourvalue2,Z$101)</f>
        <v>66513.66399999999</v>
      </c>
      <c r="H73" s="175">
        <f t="shared" ref="H73" si="84">INDEX(range2,sexvalue2+agevalue2+behaviourvalue2,AA$101)</f>
        <v>67686.368000000002</v>
      </c>
      <c r="I73" s="175">
        <f t="shared" ref="I73" si="85">INDEX(range2,sexvalue2+agevalue2+behaviourvalue2,AB$101)</f>
        <v>63694.68</v>
      </c>
      <c r="J73" s="175">
        <f t="shared" ref="J73" si="86">INDEX(range2,sexvalue2+agevalue2+behaviourvalue2,AC$101)</f>
        <v>67864.448000000004</v>
      </c>
      <c r="K73" s="175">
        <f t="shared" ref="K73" si="87">INDEX(range2,sexvalue2+agevalue2+behaviourvalue2,AD$101)</f>
        <v>83940.275999999998</v>
      </c>
      <c r="L73" s="175">
        <f t="shared" ref="L73:M73" si="88">INDEX(range2,sexvalue2+agevalue2+behaviourvalue2,AE$101)</f>
        <v>79976.928</v>
      </c>
      <c r="M73" s="175">
        <f t="shared" si="88"/>
        <v>88744.947999999989</v>
      </c>
      <c r="P73" s="164" t="s">
        <v>96</v>
      </c>
      <c r="Q73" s="188">
        <f t="shared" ref="Q73" si="89">INDEX(range2,sexvalue2+agevalue2+behaviourvalue2,AR$101)</f>
        <v>7.2181053229699007E-3</v>
      </c>
      <c r="R73" s="188">
        <f t="shared" ref="R73" si="90">INDEX(range2,sexvalue2+agevalue2+behaviourvalue2,AS$101)</f>
        <v>7.1042329498968836E-3</v>
      </c>
      <c r="S73" s="188">
        <f t="shared" ref="S73" si="91">INDEX(range2,sexvalue2+agevalue2+behaviourvalue2,AT$101)</f>
        <v>6.1749059750840643E-3</v>
      </c>
      <c r="T73" s="188">
        <f t="shared" ref="T73" si="92">INDEX(range2,sexvalue2+agevalue2+behaviourvalue2,AU$101)</f>
        <v>6.4874548723175525E-3</v>
      </c>
      <c r="U73" s="188">
        <f t="shared" ref="U73" si="93">INDEX(range2,sexvalue2+agevalue2+behaviourvalue2,AV$101)</f>
        <v>7.8057859151686648E-3</v>
      </c>
      <c r="V73" s="188">
        <f t="shared" ref="V73:W73" si="94">INDEX(range2,sexvalue2+agevalue2+behaviourvalue2,AW$101)</f>
        <v>7.0322048312522548E-3</v>
      </c>
      <c r="W73" s="188">
        <f t="shared" si="94"/>
        <v>7.7262079971806216E-3</v>
      </c>
    </row>
    <row r="74" spans="2:23" s="184" customFormat="1" ht="12" x14ac:dyDescent="0.25">
      <c r="B74" s="183"/>
      <c r="E74" s="185"/>
      <c r="F74" s="164" t="s">
        <v>79</v>
      </c>
      <c r="G74" s="175">
        <f t="shared" ref="G74:M74" si="95">INDEX(range3,sexvalue2+agevalue2+behaviourvalue2,Z$101)</f>
        <v>56412.131999999991</v>
      </c>
      <c r="H74" s="175">
        <f t="shared" si="95"/>
        <v>67742.016000000003</v>
      </c>
      <c r="I74" s="175">
        <f t="shared" si="95"/>
        <v>71555.076000000001</v>
      </c>
      <c r="J74" s="175">
        <f t="shared" si="95"/>
        <v>66051.776000000013</v>
      </c>
      <c r="K74" s="175">
        <f t="shared" si="95"/>
        <v>83085.324000000008</v>
      </c>
      <c r="L74" s="175">
        <f t="shared" si="95"/>
        <v>85109.948000000004</v>
      </c>
      <c r="M74" s="175">
        <f t="shared" si="95"/>
        <v>87318.947999999989</v>
      </c>
      <c r="P74" s="164" t="s">
        <v>79</v>
      </c>
      <c r="Q74" s="188">
        <f t="shared" ref="Q74:W74" si="96">INDEX(range3,sexvalue2+agevalue2+behaviourvalue2,AR$101)</f>
        <v>8.2452709509079243E-3</v>
      </c>
      <c r="R74" s="188">
        <f t="shared" si="96"/>
        <v>8.5078110282264044E-3</v>
      </c>
      <c r="S74" s="188">
        <f t="shared" si="96"/>
        <v>9.2572757931712931E-3</v>
      </c>
      <c r="T74" s="188">
        <f t="shared" si="96"/>
        <v>8.0840255871806582E-3</v>
      </c>
      <c r="U74" s="188">
        <f t="shared" si="96"/>
        <v>1.0248771379586441E-2</v>
      </c>
      <c r="V74" s="188">
        <f t="shared" si="96"/>
        <v>1.0127822696475242E-2</v>
      </c>
      <c r="W74" s="188">
        <f t="shared" si="96"/>
        <v>9.9577438527695839E-3</v>
      </c>
    </row>
    <row r="75" spans="2:23" s="184" customFormat="1" ht="12" x14ac:dyDescent="0.25">
      <c r="B75" s="183"/>
      <c r="E75" s="185"/>
      <c r="F75" s="164" t="s">
        <v>95</v>
      </c>
      <c r="G75" s="175">
        <f t="shared" ref="G75:M75" si="97">INDEX(range4,sexvalue2+agevalue2+behaviourvalue2,Z$101)</f>
        <v>42197.34</v>
      </c>
      <c r="H75" s="175">
        <f t="shared" si="97"/>
        <v>41879.375999999997</v>
      </c>
      <c r="I75" s="175">
        <f t="shared" si="97"/>
        <v>39971.328000000001</v>
      </c>
      <c r="J75" s="175">
        <f t="shared" si="97"/>
        <v>44831.447999999997</v>
      </c>
      <c r="K75" s="175">
        <f t="shared" si="97"/>
        <v>50111.616000000009</v>
      </c>
      <c r="L75" s="175">
        <f t="shared" si="97"/>
        <v>42999.360000000001</v>
      </c>
      <c r="M75" s="175">
        <f t="shared" si="97"/>
        <v>62503.055999999997</v>
      </c>
      <c r="P75" s="164" t="s">
        <v>95</v>
      </c>
      <c r="Q75" s="188">
        <f t="shared" ref="Q75:W75" si="98">INDEX(range4,sexvalue2+agevalue2+behaviourvalue2,AR$101)</f>
        <v>1.8311821372978467E-2</v>
      </c>
      <c r="R75" s="188">
        <f t="shared" si="98"/>
        <v>1.810191425840911E-2</v>
      </c>
      <c r="S75" s="188">
        <f t="shared" si="98"/>
        <v>1.7613550305792272E-2</v>
      </c>
      <c r="T75" s="188">
        <f t="shared" si="98"/>
        <v>1.8941534109081629E-2</v>
      </c>
      <c r="U75" s="188">
        <f t="shared" si="98"/>
        <v>2.0201498918200476E-2</v>
      </c>
      <c r="V75" s="188">
        <f t="shared" si="98"/>
        <v>1.7305285475055266E-2</v>
      </c>
      <c r="W75" s="188">
        <f t="shared" si="98"/>
        <v>1.8654872190527073E-2</v>
      </c>
    </row>
    <row r="76" spans="2:23" s="60" customFormat="1" x14ac:dyDescent="0.25">
      <c r="B76" s="61"/>
      <c r="E76" s="62"/>
      <c r="F76" s="2"/>
      <c r="G76" s="13"/>
      <c r="H76" s="13"/>
      <c r="I76" s="13"/>
      <c r="J76" s="13"/>
      <c r="K76" s="13"/>
      <c r="L76" s="13"/>
      <c r="M76" s="63"/>
      <c r="P76" s="2"/>
      <c r="Q76" s="84"/>
      <c r="R76" s="84"/>
      <c r="S76" s="84"/>
      <c r="T76" s="84"/>
      <c r="U76" s="84"/>
      <c r="V76" s="84"/>
      <c r="W76" s="63"/>
    </row>
    <row r="77" spans="2:23" s="60" customFormat="1" x14ac:dyDescent="0.25">
      <c r="B77" s="61"/>
      <c r="E77" s="62"/>
      <c r="F77" s="2"/>
      <c r="G77" s="13"/>
      <c r="H77" s="13"/>
      <c r="I77" s="13"/>
      <c r="J77" s="13"/>
      <c r="K77" s="13"/>
      <c r="L77" s="13"/>
      <c r="M77" s="63"/>
      <c r="P77" s="2"/>
      <c r="Q77" s="84"/>
      <c r="R77" s="84"/>
      <c r="S77" s="84"/>
      <c r="T77" s="84"/>
      <c r="U77" s="84"/>
      <c r="V77" s="84"/>
      <c r="W77" s="63"/>
    </row>
    <row r="78" spans="2:23" s="60" customFormat="1" ht="22.5" x14ac:dyDescent="0.2">
      <c r="B78" s="61"/>
      <c r="E78" s="62"/>
      <c r="F78" s="74" t="s">
        <v>109</v>
      </c>
      <c r="G78" s="75" t="s">
        <v>15</v>
      </c>
      <c r="H78" s="75" t="s">
        <v>20</v>
      </c>
      <c r="I78" s="75" t="s">
        <v>57</v>
      </c>
      <c r="J78" s="76" t="s">
        <v>58</v>
      </c>
      <c r="K78" s="76" t="s">
        <v>59</v>
      </c>
      <c r="L78" s="76" t="s">
        <v>60</v>
      </c>
      <c r="M78" s="75" t="s">
        <v>61</v>
      </c>
      <c r="O78" s="148"/>
      <c r="P78" s="74" t="s">
        <v>109</v>
      </c>
      <c r="Q78" s="75" t="s">
        <v>15</v>
      </c>
      <c r="R78" s="75" t="s">
        <v>20</v>
      </c>
      <c r="S78" s="75" t="s">
        <v>57</v>
      </c>
      <c r="T78" s="76" t="s">
        <v>58</v>
      </c>
      <c r="U78" s="76" t="s">
        <v>59</v>
      </c>
      <c r="V78" s="76" t="s">
        <v>60</v>
      </c>
      <c r="W78" s="75" t="s">
        <v>61</v>
      </c>
    </row>
    <row r="79" spans="2:23" s="60" customFormat="1" x14ac:dyDescent="0.25">
      <c r="B79" s="61"/>
      <c r="E79" s="62"/>
      <c r="F79" s="77"/>
      <c r="G79" s="77"/>
      <c r="H79" s="77"/>
      <c r="I79" s="78"/>
      <c r="J79" s="78"/>
      <c r="K79" s="77"/>
      <c r="L79" s="77"/>
      <c r="M79" s="77"/>
      <c r="P79" s="77"/>
      <c r="Q79" s="77"/>
      <c r="R79" s="77"/>
      <c r="S79" s="78"/>
      <c r="T79" s="78"/>
      <c r="U79" s="77"/>
      <c r="V79" s="77"/>
      <c r="W79" s="77"/>
    </row>
    <row r="80" spans="2:23" s="184" customFormat="1" ht="12" x14ac:dyDescent="0.2">
      <c r="B80" s="183"/>
      <c r="E80" s="185"/>
      <c r="F80" s="164" t="s">
        <v>81</v>
      </c>
      <c r="G80" s="79">
        <f>G57</f>
        <v>1319701</v>
      </c>
      <c r="H80" s="79">
        <f>M57</f>
        <v>784076</v>
      </c>
      <c r="I80" s="79">
        <f>H80-G80</f>
        <v>-535625</v>
      </c>
      <c r="J80" s="80">
        <f>I80/G80</f>
        <v>-0.40586845050507653</v>
      </c>
      <c r="K80" s="81">
        <f>SQRT(POWER(G80*G64/100,2)+POWER(H80*M64/100,2))</f>
        <v>37914.911260715155</v>
      </c>
      <c r="L80" s="82">
        <f>I80/K80</f>
        <v>-14.127027657189274</v>
      </c>
      <c r="M80" s="83" t="str">
        <f>IF(AND(L80&gt;-2,L80&lt;2),"no","yes")</f>
        <v>yes</v>
      </c>
      <c r="P80" s="164" t="s">
        <v>81</v>
      </c>
      <c r="Q80" s="85">
        <f>Q57</f>
        <v>0.20083309834087973</v>
      </c>
      <c r="R80" s="85">
        <f>W57</f>
        <v>0.1271674969326248</v>
      </c>
      <c r="S80" s="85">
        <f>R80-Q80</f>
        <v>-7.3665601408254927E-2</v>
      </c>
      <c r="T80" s="80">
        <f>S80/Q80</f>
        <v>-0.36680010424984932</v>
      </c>
      <c r="U80" s="86">
        <f>SQRT(POWER(Q80*Q64/100,2)+POWER(R80*W64/100,2))</f>
        <v>5.9496308148757372E-3</v>
      </c>
      <c r="V80" s="82">
        <f>S80/U80</f>
        <v>-12.381541594828096</v>
      </c>
      <c r="W80" s="83" t="str">
        <f>IF(AND(V80&gt;-2,V80&lt;2),"no","yes")</f>
        <v>yes</v>
      </c>
    </row>
    <row r="81" spans="2:46" s="184" customFormat="1" ht="12" x14ac:dyDescent="0.2">
      <c r="B81" s="183"/>
      <c r="E81" s="185"/>
      <c r="F81" s="164" t="s">
        <v>96</v>
      </c>
      <c r="G81" s="79">
        <f>G58</f>
        <v>2375488</v>
      </c>
      <c r="H81" s="79">
        <f t="shared" ref="H81:H83" si="99">M58</f>
        <v>1929238</v>
      </c>
      <c r="I81" s="79">
        <f>H81-G81</f>
        <v>-446250</v>
      </c>
      <c r="J81" s="80">
        <f>I81/G81</f>
        <v>-0.18785613734946252</v>
      </c>
      <c r="K81" s="81">
        <f>SQRT(POWER(G81*G65/100,2)+POWER(H81*M65/100,2))</f>
        <v>55452.081327547116</v>
      </c>
      <c r="L81" s="82">
        <f>I81/K81</f>
        <v>-8.0474887383228815</v>
      </c>
      <c r="M81" s="83" t="str">
        <f>IF(AND(L81&gt;-2,L81&lt;2),"no","yes")</f>
        <v>yes</v>
      </c>
      <c r="P81" s="164" t="s">
        <v>96</v>
      </c>
      <c r="Q81" s="85">
        <f>Q58</f>
        <v>0.25778947582035361</v>
      </c>
      <c r="R81" s="85">
        <f t="shared" ref="R81:R83" si="100">W58</f>
        <v>0.16796104341697005</v>
      </c>
      <c r="S81" s="85">
        <f>R81-Q81</f>
        <v>-8.9828432403383562E-2</v>
      </c>
      <c r="T81" s="80">
        <f>S81/Q81</f>
        <v>-0.34845655400603914</v>
      </c>
      <c r="U81" s="86">
        <f>SQRT(POWER(Q81*Q65/100,2)+POWER(R81*W65/100,2))</f>
        <v>5.2866656426613602E-3</v>
      </c>
      <c r="V81" s="82">
        <f>S81/U81</f>
        <v>-16.991510050967218</v>
      </c>
      <c r="W81" s="83" t="str">
        <f>IF(AND(V81&gt;-2,V81&lt;2),"no","yes")</f>
        <v>yes</v>
      </c>
    </row>
    <row r="82" spans="2:46" s="184" customFormat="1" ht="12" x14ac:dyDescent="0.2">
      <c r="B82" s="183"/>
      <c r="E82" s="171"/>
      <c r="F82" s="164" t="s">
        <v>79</v>
      </c>
      <c r="G82" s="79">
        <f>G59</f>
        <v>2014719</v>
      </c>
      <c r="H82" s="79">
        <f t="shared" si="99"/>
        <v>1898238</v>
      </c>
      <c r="I82" s="79">
        <f>H82-G82</f>
        <v>-116481</v>
      </c>
      <c r="J82" s="80">
        <f>I82/G82</f>
        <v>-5.7815010430735003E-2</v>
      </c>
      <c r="K82" s="81">
        <f>SQRT(POWER(G82*G66/100,2)+POWER(H82*M66/100,2))</f>
        <v>51978.186089484036</v>
      </c>
      <c r="L82" s="82">
        <f>I82/K82</f>
        <v>-2.2409593093431526</v>
      </c>
      <c r="M82" s="83" t="str">
        <f>IF(AND(L82&gt;-2,L82&lt;2),"no","yes")</f>
        <v>yes</v>
      </c>
      <c r="P82" s="164" t="s">
        <v>79</v>
      </c>
      <c r="Q82" s="85">
        <f>Q59</f>
        <v>0.29447396253242586</v>
      </c>
      <c r="R82" s="85">
        <f t="shared" si="100"/>
        <v>0.21647269245151271</v>
      </c>
      <c r="S82" s="85">
        <f>R82-Q82</f>
        <v>-7.8001270080913149E-2</v>
      </c>
      <c r="T82" s="80">
        <f>S82/Q82</f>
        <v>-0.264883419267753</v>
      </c>
      <c r="U82" s="86">
        <f>SQRT(POWER(Q82*Q66/100,2)+POWER(R82*W66/100,2))</f>
        <v>6.4641541537013274E-3</v>
      </c>
      <c r="V82" s="82">
        <f>S82/U82</f>
        <v>-12.06674040040493</v>
      </c>
      <c r="W82" s="83" t="str">
        <f>IF(AND(V82&gt;-2,V82&lt;2),"no","yes")</f>
        <v>yes</v>
      </c>
    </row>
    <row r="83" spans="2:46" s="184" customFormat="1" ht="12" x14ac:dyDescent="0.2">
      <c r="B83" s="183"/>
      <c r="E83" s="171"/>
      <c r="F83" s="164" t="s">
        <v>95</v>
      </c>
      <c r="G83" s="79">
        <f>G60</f>
        <v>703289</v>
      </c>
      <c r="H83" s="79">
        <f t="shared" si="99"/>
        <v>947016</v>
      </c>
      <c r="I83" s="79">
        <f>H83-G83</f>
        <v>243727</v>
      </c>
      <c r="J83" s="80">
        <f>I83/G83</f>
        <v>0.34655312396468591</v>
      </c>
      <c r="K83" s="81">
        <f>SQRT(POWER(G83*G67/100,2)+POWER(H83*M67/100,2))</f>
        <v>37706.920825011475</v>
      </c>
      <c r="L83" s="82">
        <f>I83/K83</f>
        <v>6.4637205761530341</v>
      </c>
      <c r="M83" s="83" t="str">
        <f>IF(AND(L83&gt;-2,L83&lt;2),"no","yes")</f>
        <v>yes</v>
      </c>
      <c r="P83" s="164" t="s">
        <v>95</v>
      </c>
      <c r="Q83" s="85">
        <f>Q60</f>
        <v>0.30519702288297446</v>
      </c>
      <c r="R83" s="85">
        <f t="shared" si="100"/>
        <v>0.28264957864434959</v>
      </c>
      <c r="S83" s="85">
        <f>R83-Q83</f>
        <v>-2.254744423862487E-2</v>
      </c>
      <c r="T83" s="80">
        <f>S83/Q83</f>
        <v>-7.3878323011265151E-2</v>
      </c>
      <c r="U83" s="86">
        <f>SQRT(POWER(Q83*Q67/100,2)+POWER(R83*W67/100,2))</f>
        <v>1.3070262606780049E-2</v>
      </c>
      <c r="V83" s="82">
        <f>S83/U83</f>
        <v>-1.7250949668699573</v>
      </c>
      <c r="W83" s="83" t="str">
        <f>IF(AND(V83&gt;-2,V83&lt;2),"no","yes")</f>
        <v>no</v>
      </c>
    </row>
    <row r="84" spans="2:46" s="60" customFormat="1" ht="11.25" x14ac:dyDescent="0.25">
      <c r="B84" s="61"/>
    </row>
    <row r="85" spans="2:46" s="60" customFormat="1" ht="12" thickBot="1" x14ac:dyDescent="0.3">
      <c r="B85" s="61"/>
    </row>
    <row r="86" spans="2:46" s="60" customFormat="1" ht="11.25" x14ac:dyDescent="0.25">
      <c r="B86" s="61"/>
      <c r="I86" s="28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</row>
    <row r="87" spans="2:46" s="60" customFormat="1" ht="15.75" x14ac:dyDescent="0.25">
      <c r="B87" s="61"/>
      <c r="I87" s="31"/>
      <c r="J87" s="89"/>
      <c r="K87" s="89"/>
      <c r="L87" s="89"/>
      <c r="M87" s="89"/>
      <c r="N87" s="89"/>
      <c r="O87" s="90" t="s">
        <v>68</v>
      </c>
      <c r="P87" s="89"/>
      <c r="Q87" s="89"/>
      <c r="R87" s="89"/>
      <c r="S87" s="89"/>
      <c r="T87" s="91"/>
    </row>
    <row r="88" spans="2:46" s="6" customFormat="1" ht="11.25" x14ac:dyDescent="0.25">
      <c r="B88" s="61"/>
      <c r="I88" s="31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91"/>
      <c r="U88" s="60"/>
      <c r="V88" s="60"/>
      <c r="W88" s="60"/>
      <c r="X88" s="60"/>
      <c r="Y88" s="60"/>
      <c r="Z88" s="60"/>
      <c r="AA88" s="60"/>
      <c r="AB88" s="60"/>
      <c r="AC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2:46" s="6" customFormat="1" ht="12.75" x14ac:dyDescent="0.25">
      <c r="B89" s="61"/>
      <c r="I89" s="31"/>
      <c r="J89" s="89"/>
      <c r="K89" s="89"/>
      <c r="L89" s="46" t="s">
        <v>101</v>
      </c>
      <c r="M89" s="157" t="s">
        <v>15</v>
      </c>
      <c r="N89" s="157" t="s">
        <v>16</v>
      </c>
      <c r="O89" s="157" t="s">
        <v>17</v>
      </c>
      <c r="P89" s="157" t="s">
        <v>18</v>
      </c>
      <c r="Q89" s="157" t="s">
        <v>19</v>
      </c>
      <c r="R89" s="157" t="s">
        <v>14</v>
      </c>
      <c r="S89" s="157" t="s">
        <v>20</v>
      </c>
      <c r="T89" s="91"/>
      <c r="U89" s="60"/>
      <c r="V89" s="60"/>
      <c r="W89" s="60"/>
      <c r="X89" s="60"/>
      <c r="Y89" s="60"/>
      <c r="Z89" s="60"/>
      <c r="AA89" s="60"/>
      <c r="AB89" s="60"/>
      <c r="AC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2:46" s="6" customFormat="1" ht="11.25" x14ac:dyDescent="0.25">
      <c r="B90" s="61"/>
      <c r="I90" s="31"/>
      <c r="J90" s="89"/>
      <c r="K90" s="89"/>
      <c r="L90" s="89" t="s">
        <v>62</v>
      </c>
      <c r="M90" s="93">
        <v>70294</v>
      </c>
      <c r="N90" s="93">
        <v>158530</v>
      </c>
      <c r="O90" s="93">
        <v>149850</v>
      </c>
      <c r="P90" s="93">
        <v>127633</v>
      </c>
      <c r="Q90" s="93">
        <v>139290</v>
      </c>
      <c r="R90" s="93">
        <v>199316</v>
      </c>
      <c r="S90" s="93">
        <v>201822</v>
      </c>
      <c r="T90" s="91"/>
      <c r="U90" s="60"/>
      <c r="V90" s="60"/>
      <c r="W90" s="60"/>
      <c r="X90" s="60"/>
      <c r="Y90" s="60"/>
      <c r="Z90" s="60"/>
      <c r="AA90" s="60"/>
      <c r="AB90" s="60"/>
      <c r="AC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2:46" s="6" customFormat="1" ht="11.25" x14ac:dyDescent="0.25">
      <c r="B91" s="61"/>
      <c r="I91" s="31"/>
      <c r="J91" s="89"/>
      <c r="K91" s="89"/>
      <c r="L91" s="89"/>
      <c r="M91" s="93">
        <f>4721+9073</f>
        <v>13794</v>
      </c>
      <c r="N91" s="93">
        <f>15028+3132</f>
        <v>18160</v>
      </c>
      <c r="O91" s="93">
        <f>23219+3520</f>
        <v>26739</v>
      </c>
      <c r="P91" s="93">
        <f>27032+1803+530</f>
        <v>29365</v>
      </c>
      <c r="Q91" s="93">
        <f>23767+6395</f>
        <v>30162</v>
      </c>
      <c r="R91" s="93">
        <f>36260+5014</f>
        <v>41274</v>
      </c>
      <c r="S91" s="93">
        <f>27690+4343</f>
        <v>32033</v>
      </c>
      <c r="T91" s="91"/>
      <c r="U91" s="60"/>
      <c r="V91" s="60"/>
      <c r="W91" s="60"/>
      <c r="X91" s="60"/>
      <c r="Y91" s="60"/>
      <c r="Z91" s="60"/>
      <c r="AA91" s="60"/>
      <c r="AB91" s="60"/>
      <c r="AC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2:46" s="6" customFormat="1" ht="11.25" x14ac:dyDescent="0.25">
      <c r="B92" s="61"/>
      <c r="I92" s="31"/>
      <c r="J92" s="89"/>
      <c r="K92" s="89"/>
      <c r="L92" s="46" t="s">
        <v>63</v>
      </c>
      <c r="M92" s="92">
        <f t="shared" ref="M92:S92" si="101">SUM(M90:M91)</f>
        <v>84088</v>
      </c>
      <c r="N92" s="92">
        <f t="shared" si="101"/>
        <v>176690</v>
      </c>
      <c r="O92" s="92">
        <f t="shared" si="101"/>
        <v>176589</v>
      </c>
      <c r="P92" s="92">
        <f t="shared" si="101"/>
        <v>156998</v>
      </c>
      <c r="Q92" s="92">
        <f t="shared" si="101"/>
        <v>169452</v>
      </c>
      <c r="R92" s="92">
        <f t="shared" si="101"/>
        <v>240590</v>
      </c>
      <c r="S92" s="92">
        <f t="shared" si="101"/>
        <v>233855</v>
      </c>
      <c r="T92" s="91"/>
      <c r="U92" s="60"/>
      <c r="V92" s="60"/>
      <c r="W92" s="60"/>
      <c r="X92" s="60"/>
      <c r="Y92" s="60"/>
      <c r="Z92" s="60"/>
      <c r="AA92" s="60"/>
      <c r="AB92" s="60"/>
      <c r="AC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2:46" s="6" customFormat="1" ht="11.25" x14ac:dyDescent="0.25">
      <c r="B93" s="61"/>
      <c r="I93" s="31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1"/>
      <c r="U93" s="60"/>
      <c r="V93" s="60"/>
      <c r="W93" s="60"/>
      <c r="X93" s="60"/>
      <c r="Y93" s="60"/>
      <c r="Z93" s="60"/>
      <c r="AA93" s="60"/>
      <c r="AB93" s="60"/>
      <c r="AC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2:46" s="6" customFormat="1" ht="12" thickBot="1" x14ac:dyDescent="0.3">
      <c r="B94" s="61"/>
      <c r="I94" s="49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5"/>
      <c r="U94" s="60"/>
      <c r="V94" s="60"/>
      <c r="W94" s="60"/>
      <c r="X94" s="60"/>
      <c r="Y94" s="60"/>
      <c r="Z94" s="60"/>
      <c r="AA94" s="60"/>
      <c r="AB94" s="60"/>
      <c r="AC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2:46" s="6" customFormat="1" ht="11.25" x14ac:dyDescent="0.25">
      <c r="B95" s="52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2:46" s="6" customFormat="1" ht="11.25" x14ac:dyDescent="0.25">
      <c r="B96" s="52"/>
      <c r="X96" s="16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2:52" s="6" customFormat="1" ht="11.25" x14ac:dyDescent="0.25">
      <c r="B97" s="52"/>
    </row>
    <row r="100" spans="2:52" s="193" customFormat="1" ht="26.25" x14ac:dyDescent="0.25">
      <c r="B100" s="190"/>
      <c r="C100" s="191"/>
      <c r="D100" s="192" t="s">
        <v>30</v>
      </c>
      <c r="F100" s="194"/>
    </row>
    <row r="101" spans="2:52" s="24" customFormat="1" x14ac:dyDescent="0.25">
      <c r="C101" s="11"/>
      <c r="D101" s="25"/>
      <c r="F101" s="26"/>
      <c r="G101" s="24">
        <v>1</v>
      </c>
      <c r="H101" s="24">
        <v>2</v>
      </c>
      <c r="I101" s="24">
        <v>3</v>
      </c>
      <c r="J101" s="24">
        <v>4</v>
      </c>
      <c r="K101" s="24">
        <v>5</v>
      </c>
      <c r="L101" s="24">
        <v>6</v>
      </c>
      <c r="M101" s="24">
        <v>7</v>
      </c>
      <c r="N101" s="24">
        <v>8</v>
      </c>
      <c r="O101" s="24">
        <v>9</v>
      </c>
      <c r="P101" s="24">
        <v>10</v>
      </c>
      <c r="Q101" s="24">
        <v>11</v>
      </c>
      <c r="R101" s="24">
        <v>12</v>
      </c>
      <c r="S101" s="24">
        <v>13</v>
      </c>
      <c r="T101" s="24">
        <v>14</v>
      </c>
      <c r="U101" s="24">
        <v>15</v>
      </c>
      <c r="V101" s="24">
        <v>16</v>
      </c>
      <c r="W101" s="24">
        <v>17</v>
      </c>
      <c r="X101" s="24">
        <v>18</v>
      </c>
      <c r="Y101" s="24">
        <v>19</v>
      </c>
      <c r="Z101" s="24">
        <v>20</v>
      </c>
      <c r="AA101" s="24">
        <v>21</v>
      </c>
      <c r="AB101" s="24">
        <v>22</v>
      </c>
      <c r="AC101" s="24">
        <v>23</v>
      </c>
      <c r="AD101" s="24">
        <v>24</v>
      </c>
      <c r="AE101" s="24">
        <v>25</v>
      </c>
      <c r="AF101" s="24">
        <v>26</v>
      </c>
      <c r="AG101" s="24">
        <v>27</v>
      </c>
      <c r="AH101" s="24">
        <v>28</v>
      </c>
      <c r="AI101" s="24">
        <v>29</v>
      </c>
      <c r="AJ101" s="24">
        <v>30</v>
      </c>
      <c r="AK101" s="24">
        <v>31</v>
      </c>
      <c r="AL101" s="24">
        <v>32</v>
      </c>
      <c r="AM101" s="24">
        <v>33</v>
      </c>
      <c r="AN101" s="24">
        <v>34</v>
      </c>
      <c r="AO101" s="24">
        <v>35</v>
      </c>
      <c r="AP101" s="24">
        <v>36</v>
      </c>
      <c r="AQ101" s="24">
        <v>37</v>
      </c>
      <c r="AR101" s="24">
        <v>38</v>
      </c>
      <c r="AS101" s="24">
        <v>39</v>
      </c>
      <c r="AT101" s="24">
        <v>40</v>
      </c>
      <c r="AU101" s="24">
        <v>41</v>
      </c>
      <c r="AV101" s="24">
        <v>42</v>
      </c>
      <c r="AW101" s="24">
        <v>43</v>
      </c>
      <c r="AX101" s="24">
        <v>44</v>
      </c>
      <c r="AY101" s="24">
        <v>45</v>
      </c>
      <c r="AZ101" s="24">
        <v>46</v>
      </c>
    </row>
    <row r="102" spans="2:52" s="179" customFormat="1" ht="21" x14ac:dyDescent="0.35">
      <c r="E102" s="180" t="s">
        <v>81</v>
      </c>
      <c r="G102" s="180" t="s">
        <v>70</v>
      </c>
      <c r="N102" s="181"/>
      <c r="O102" s="182"/>
      <c r="P102" s="182"/>
      <c r="Q102" s="182"/>
      <c r="R102" s="182"/>
      <c r="S102" s="182"/>
      <c r="T102" s="182"/>
    </row>
    <row r="104" spans="2:52" s="4" customFormat="1" x14ac:dyDescent="0.25">
      <c r="B104" s="1"/>
      <c r="C104" s="2"/>
      <c r="D104" s="3"/>
      <c r="G104" s="4" t="s">
        <v>25</v>
      </c>
      <c r="O104" s="4" t="s">
        <v>26</v>
      </c>
      <c r="Y104" s="4" t="s">
        <v>27</v>
      </c>
      <c r="AH104" s="4" t="s">
        <v>28</v>
      </c>
      <c r="AQ104" s="4" t="s">
        <v>29</v>
      </c>
    </row>
    <row r="105" spans="2:52" s="161" customFormat="1" ht="12" x14ac:dyDescent="0.2">
      <c r="F105" s="162" t="s">
        <v>24</v>
      </c>
      <c r="G105" s="163" t="s">
        <v>15</v>
      </c>
      <c r="H105" s="163" t="s">
        <v>16</v>
      </c>
      <c r="I105" s="163" t="s">
        <v>17</v>
      </c>
      <c r="J105" s="163" t="s">
        <v>18</v>
      </c>
      <c r="K105" s="163" t="s">
        <v>19</v>
      </c>
      <c r="L105" s="163" t="s">
        <v>14</v>
      </c>
      <c r="M105" s="163" t="s">
        <v>20</v>
      </c>
      <c r="O105" s="162" t="s">
        <v>24</v>
      </c>
      <c r="P105" s="162" t="s">
        <v>15</v>
      </c>
      <c r="Q105" s="162" t="s">
        <v>16</v>
      </c>
      <c r="R105" s="162" t="s">
        <v>17</v>
      </c>
      <c r="S105" s="162" t="s">
        <v>18</v>
      </c>
      <c r="T105" s="162" t="s">
        <v>19</v>
      </c>
      <c r="U105" s="162" t="s">
        <v>14</v>
      </c>
      <c r="V105" s="162" t="s">
        <v>20</v>
      </c>
      <c r="Y105" s="162" t="s">
        <v>24</v>
      </c>
      <c r="Z105" s="163" t="s">
        <v>15</v>
      </c>
      <c r="AA105" s="163" t="s">
        <v>16</v>
      </c>
      <c r="AB105" s="163" t="s">
        <v>17</v>
      </c>
      <c r="AC105" s="163" t="s">
        <v>18</v>
      </c>
      <c r="AD105" s="163" t="s">
        <v>19</v>
      </c>
      <c r="AE105" s="163" t="s">
        <v>14</v>
      </c>
      <c r="AF105" s="163" t="s">
        <v>20</v>
      </c>
      <c r="AH105" s="162" t="s">
        <v>24</v>
      </c>
      <c r="AI105" s="163" t="s">
        <v>15</v>
      </c>
      <c r="AJ105" s="163" t="s">
        <v>16</v>
      </c>
      <c r="AK105" s="163" t="s">
        <v>17</v>
      </c>
      <c r="AL105" s="163" t="s">
        <v>18</v>
      </c>
      <c r="AM105" s="163" t="s">
        <v>19</v>
      </c>
      <c r="AN105" s="163" t="s">
        <v>14</v>
      </c>
      <c r="AO105" s="163" t="s">
        <v>20</v>
      </c>
      <c r="AQ105" s="162" t="s">
        <v>24</v>
      </c>
      <c r="AR105" s="163" t="s">
        <v>15</v>
      </c>
      <c r="AS105" s="163" t="s">
        <v>16</v>
      </c>
      <c r="AT105" s="163" t="s">
        <v>17</v>
      </c>
      <c r="AU105" s="163" t="s">
        <v>18</v>
      </c>
      <c r="AV105" s="163" t="s">
        <v>19</v>
      </c>
      <c r="AW105" s="163" t="s">
        <v>14</v>
      </c>
      <c r="AX105" s="163" t="s">
        <v>20</v>
      </c>
    </row>
    <row r="106" spans="2:52" s="161" customFormat="1" ht="12" x14ac:dyDescent="0.2">
      <c r="C106" s="164" t="s">
        <v>7</v>
      </c>
      <c r="D106" s="165" t="s">
        <v>0</v>
      </c>
      <c r="E106" s="166"/>
      <c r="F106" s="167" t="s">
        <v>8</v>
      </c>
      <c r="G106" s="168">
        <v>960853</v>
      </c>
      <c r="H106" s="168">
        <v>828772</v>
      </c>
      <c r="I106" s="168">
        <v>789948</v>
      </c>
      <c r="J106" s="168">
        <v>858123</v>
      </c>
      <c r="K106" s="168">
        <v>815863</v>
      </c>
      <c r="L106" s="168">
        <v>784789</v>
      </c>
      <c r="M106" s="168">
        <v>762333</v>
      </c>
      <c r="O106" s="167" t="s">
        <v>8</v>
      </c>
      <c r="P106" s="169">
        <v>2</v>
      </c>
      <c r="Q106" s="169">
        <v>2.1</v>
      </c>
      <c r="R106" s="169">
        <v>2.1</v>
      </c>
      <c r="S106" s="169">
        <v>2.2999999999999998</v>
      </c>
      <c r="T106" s="169">
        <v>2.4</v>
      </c>
      <c r="U106" s="169">
        <v>2.5</v>
      </c>
      <c r="V106" s="169">
        <v>2.5</v>
      </c>
      <c r="Y106" s="167" t="s">
        <v>8</v>
      </c>
      <c r="Z106" s="168">
        <v>38434.120000000003</v>
      </c>
      <c r="AA106" s="168">
        <v>34808.424000000006</v>
      </c>
      <c r="AB106" s="168">
        <v>33177.815999999999</v>
      </c>
      <c r="AC106" s="168">
        <v>39473.657999999996</v>
      </c>
      <c r="AD106" s="168">
        <v>39161.423999999999</v>
      </c>
      <c r="AE106" s="168">
        <v>39239.449999999997</v>
      </c>
      <c r="AF106" s="168">
        <v>38116.65</v>
      </c>
      <c r="AH106" s="167" t="s">
        <v>8</v>
      </c>
      <c r="AI106" s="170">
        <v>1</v>
      </c>
      <c r="AJ106" s="170">
        <v>1</v>
      </c>
      <c r="AK106" s="170">
        <v>1</v>
      </c>
      <c r="AL106" s="170">
        <v>1</v>
      </c>
      <c r="AM106" s="170">
        <v>1</v>
      </c>
      <c r="AN106" s="170">
        <v>1</v>
      </c>
      <c r="AO106" s="170">
        <v>1</v>
      </c>
      <c r="AQ106" s="167" t="s">
        <v>8</v>
      </c>
      <c r="AR106" s="170">
        <v>0.04</v>
      </c>
      <c r="AS106" s="170">
        <v>4.2000000000000003E-2</v>
      </c>
      <c r="AT106" s="170">
        <v>4.2000000000000003E-2</v>
      </c>
      <c r="AU106" s="170">
        <v>4.5999999999999999E-2</v>
      </c>
      <c r="AV106" s="170">
        <v>4.8000000000000001E-2</v>
      </c>
      <c r="AW106" s="170">
        <v>0.05</v>
      </c>
      <c r="AX106" s="170">
        <v>0.05</v>
      </c>
    </row>
    <row r="107" spans="2:52" s="161" customFormat="1" ht="12" x14ac:dyDescent="0.2">
      <c r="C107" s="171" t="s">
        <v>7</v>
      </c>
      <c r="D107" s="172" t="s">
        <v>0</v>
      </c>
      <c r="E107" s="173"/>
      <c r="F107" s="174" t="s">
        <v>1</v>
      </c>
      <c r="G107" s="175">
        <v>109845</v>
      </c>
      <c r="H107" s="175">
        <v>72144</v>
      </c>
      <c r="I107" s="175">
        <v>53287</v>
      </c>
      <c r="J107" s="175">
        <v>56495</v>
      </c>
      <c r="K107" s="175">
        <v>53742</v>
      </c>
      <c r="L107" s="175">
        <v>35278</v>
      </c>
      <c r="M107" s="175">
        <v>43804</v>
      </c>
      <c r="O107" s="174" t="s">
        <v>1</v>
      </c>
      <c r="P107" s="176">
        <v>6.1</v>
      </c>
      <c r="Q107" s="176">
        <v>7.8</v>
      </c>
      <c r="R107" s="176">
        <v>9.4</v>
      </c>
      <c r="S107" s="176">
        <v>9.6999999999999993</v>
      </c>
      <c r="T107" s="176">
        <v>10.7</v>
      </c>
      <c r="U107" s="176">
        <v>13.1</v>
      </c>
      <c r="V107" s="176">
        <v>12.1</v>
      </c>
      <c r="Y107" s="174" t="s">
        <v>1</v>
      </c>
      <c r="Z107" s="175">
        <v>13401.09</v>
      </c>
      <c r="AA107" s="175">
        <v>11254.464</v>
      </c>
      <c r="AB107" s="175">
        <v>10017.956</v>
      </c>
      <c r="AC107" s="175">
        <v>10960.03</v>
      </c>
      <c r="AD107" s="175">
        <v>11500.787999999999</v>
      </c>
      <c r="AE107" s="175">
        <v>9242.8359999999993</v>
      </c>
      <c r="AF107" s="175">
        <v>10600.568000000001</v>
      </c>
      <c r="AH107" s="174" t="s">
        <v>1</v>
      </c>
      <c r="AI107" s="177">
        <v>0.11432029665307805</v>
      </c>
      <c r="AJ107" s="177">
        <v>8.7049272900146246E-2</v>
      </c>
      <c r="AK107" s="177">
        <v>6.7456338898256599E-2</v>
      </c>
      <c r="AL107" s="177">
        <v>6.5835550381472124E-2</v>
      </c>
      <c r="AM107" s="177">
        <v>6.5871353401245059E-2</v>
      </c>
      <c r="AN107" s="177">
        <v>4.495221008449405E-2</v>
      </c>
      <c r="AO107" s="177">
        <v>5.7460453633779461E-2</v>
      </c>
      <c r="AQ107" s="174" t="s">
        <v>1</v>
      </c>
      <c r="AR107" s="177">
        <v>1.3947076191675522E-2</v>
      </c>
      <c r="AS107" s="177">
        <v>1.3579686572422813E-2</v>
      </c>
      <c r="AT107" s="177">
        <v>1.2681791712872242E-2</v>
      </c>
      <c r="AU107" s="177">
        <v>1.2772096774005591E-2</v>
      </c>
      <c r="AV107" s="177">
        <v>1.4096469627866441E-2</v>
      </c>
      <c r="AW107" s="177">
        <v>1.177747904213744E-2</v>
      </c>
      <c r="AX107" s="177">
        <v>1.3905429779374629E-2</v>
      </c>
    </row>
    <row r="108" spans="2:52" s="161" customFormat="1" ht="12" x14ac:dyDescent="0.2">
      <c r="C108" s="171" t="s">
        <v>7</v>
      </c>
      <c r="D108" s="172" t="s">
        <v>0</v>
      </c>
      <c r="E108" s="173"/>
      <c r="F108" s="174" t="s">
        <v>77</v>
      </c>
      <c r="G108" s="175">
        <v>124598</v>
      </c>
      <c r="H108" s="175">
        <v>116139</v>
      </c>
      <c r="I108" s="175">
        <v>78240</v>
      </c>
      <c r="J108" s="175">
        <v>77886</v>
      </c>
      <c r="K108" s="175">
        <v>59934</v>
      </c>
      <c r="L108" s="175">
        <v>46003</v>
      </c>
      <c r="M108" s="175">
        <v>62568</v>
      </c>
      <c r="O108" s="174" t="s">
        <v>77</v>
      </c>
      <c r="P108" s="176">
        <v>6.1</v>
      </c>
      <c r="Q108" s="176">
        <v>6.5</v>
      </c>
      <c r="R108" s="176">
        <v>7.5</v>
      </c>
      <c r="S108" s="176">
        <v>8.1</v>
      </c>
      <c r="T108" s="176">
        <v>10.199999999999999</v>
      </c>
      <c r="U108" s="176">
        <v>11.6</v>
      </c>
      <c r="V108" s="176">
        <v>9.9</v>
      </c>
      <c r="Y108" s="174" t="s">
        <v>77</v>
      </c>
      <c r="Z108" s="175">
        <v>15200.955999999998</v>
      </c>
      <c r="AA108" s="175">
        <v>15098.07</v>
      </c>
      <c r="AB108" s="175">
        <v>11736</v>
      </c>
      <c r="AC108" s="175">
        <v>12617.531999999999</v>
      </c>
      <c r="AD108" s="175">
        <v>12226.535999999998</v>
      </c>
      <c r="AE108" s="175">
        <v>10672.695999999998</v>
      </c>
      <c r="AF108" s="175">
        <v>12388.464000000002</v>
      </c>
      <c r="AH108" s="174" t="s">
        <v>77</v>
      </c>
      <c r="AI108" s="177">
        <v>0.12967436225936746</v>
      </c>
      <c r="AJ108" s="177">
        <v>0.14013383656783771</v>
      </c>
      <c r="AK108" s="177">
        <v>9.9044494067963965E-2</v>
      </c>
      <c r="AL108" s="177">
        <v>9.0763212266772947E-2</v>
      </c>
      <c r="AM108" s="177">
        <v>7.3460862914484421E-2</v>
      </c>
      <c r="AN108" s="177">
        <v>5.8618303773370933E-2</v>
      </c>
      <c r="AO108" s="177">
        <v>8.2074369074931819E-2</v>
      </c>
      <c r="AQ108" s="174" t="s">
        <v>77</v>
      </c>
      <c r="AR108" s="177">
        <v>1.5820272195642828E-2</v>
      </c>
      <c r="AS108" s="177">
        <v>1.8217398753818902E-2</v>
      </c>
      <c r="AT108" s="177">
        <v>1.4856674110194595E-2</v>
      </c>
      <c r="AU108" s="177">
        <v>1.4703640387217215E-2</v>
      </c>
      <c r="AV108" s="177">
        <v>1.498601603455482E-2</v>
      </c>
      <c r="AW108" s="177">
        <v>1.3599446475422057E-2</v>
      </c>
      <c r="AX108" s="177">
        <v>1.62507250768365E-2</v>
      </c>
    </row>
    <row r="109" spans="2:52" s="161" customFormat="1" ht="12" x14ac:dyDescent="0.2">
      <c r="C109" s="171" t="s">
        <v>7</v>
      </c>
      <c r="D109" s="172" t="s">
        <v>0</v>
      </c>
      <c r="E109" s="173"/>
      <c r="F109" s="174" t="s">
        <v>76</v>
      </c>
      <c r="G109" s="175">
        <v>726410</v>
      </c>
      <c r="H109" s="175">
        <v>640489</v>
      </c>
      <c r="I109" s="175">
        <v>658421</v>
      </c>
      <c r="J109" s="175">
        <v>723742</v>
      </c>
      <c r="K109" s="175">
        <v>702187</v>
      </c>
      <c r="L109" s="175">
        <v>703508</v>
      </c>
      <c r="M109" s="175">
        <v>655961</v>
      </c>
      <c r="O109" s="174" t="s">
        <v>76</v>
      </c>
      <c r="P109" s="176">
        <v>2.5</v>
      </c>
      <c r="Q109" s="176">
        <v>2.7</v>
      </c>
      <c r="R109" s="176">
        <v>2.8</v>
      </c>
      <c r="S109" s="176">
        <v>3</v>
      </c>
      <c r="T109" s="176">
        <v>3.1</v>
      </c>
      <c r="U109" s="176">
        <v>3.1</v>
      </c>
      <c r="V109" s="176">
        <v>3.2</v>
      </c>
      <c r="Y109" s="174" t="s">
        <v>76</v>
      </c>
      <c r="Z109" s="175">
        <v>36320.5</v>
      </c>
      <c r="AA109" s="175">
        <v>34586.406000000003</v>
      </c>
      <c r="AB109" s="175">
        <v>36871.575999999994</v>
      </c>
      <c r="AC109" s="175">
        <v>43424.52</v>
      </c>
      <c r="AD109" s="175">
        <v>43535.594000000005</v>
      </c>
      <c r="AE109" s="175">
        <v>43617.496000000006</v>
      </c>
      <c r="AF109" s="175">
        <v>41981.504000000001</v>
      </c>
      <c r="AH109" s="174" t="s">
        <v>76</v>
      </c>
      <c r="AI109" s="177">
        <v>0.75600534108755446</v>
      </c>
      <c r="AJ109" s="177">
        <v>0.77281689053201608</v>
      </c>
      <c r="AK109" s="177">
        <v>0.83349916703377946</v>
      </c>
      <c r="AL109" s="177">
        <v>0.84340123735175498</v>
      </c>
      <c r="AM109" s="177">
        <v>0.86066778368427055</v>
      </c>
      <c r="AN109" s="177">
        <v>0.89642948614213502</v>
      </c>
      <c r="AO109" s="177">
        <v>0.86046517729128869</v>
      </c>
      <c r="AQ109" s="174" t="s">
        <v>76</v>
      </c>
      <c r="AR109" s="177">
        <v>3.7800267054377723E-2</v>
      </c>
      <c r="AS109" s="177">
        <v>4.1732112088728873E-2</v>
      </c>
      <c r="AT109" s="177">
        <v>4.6675953353891651E-2</v>
      </c>
      <c r="AU109" s="177">
        <v>5.0604074241105294E-2</v>
      </c>
      <c r="AV109" s="177">
        <v>5.3361402588424776E-2</v>
      </c>
      <c r="AW109" s="177">
        <v>5.5578628140812374E-2</v>
      </c>
      <c r="AX109" s="177">
        <v>5.5069771346642475E-2</v>
      </c>
    </row>
    <row r="110" spans="2:52" s="161" customFormat="1" ht="12" x14ac:dyDescent="0.2">
      <c r="C110" s="164" t="s">
        <v>12</v>
      </c>
      <c r="D110" s="165" t="s">
        <v>0</v>
      </c>
      <c r="E110" s="173"/>
      <c r="F110" s="167" t="s">
        <v>8</v>
      </c>
      <c r="G110" s="168">
        <v>432308</v>
      </c>
      <c r="H110" s="168">
        <v>368439</v>
      </c>
      <c r="I110" s="168">
        <v>333966</v>
      </c>
      <c r="J110" s="168">
        <v>374391</v>
      </c>
      <c r="K110" s="168">
        <v>372508</v>
      </c>
      <c r="L110" s="168">
        <v>351032</v>
      </c>
      <c r="M110" s="168">
        <v>358411</v>
      </c>
      <c r="O110" s="167" t="s">
        <v>8</v>
      </c>
      <c r="P110" s="169">
        <v>2.9</v>
      </c>
      <c r="Q110" s="169">
        <v>3.3</v>
      </c>
      <c r="R110" s="169">
        <v>3.7</v>
      </c>
      <c r="S110" s="169">
        <v>3.6</v>
      </c>
      <c r="T110" s="169">
        <v>3.8</v>
      </c>
      <c r="U110" s="169">
        <v>4.3</v>
      </c>
      <c r="V110" s="169">
        <v>3.9</v>
      </c>
      <c r="Y110" s="167" t="s">
        <v>8</v>
      </c>
      <c r="Z110" s="168">
        <v>25073.863999999998</v>
      </c>
      <c r="AA110" s="168">
        <v>24316.973999999998</v>
      </c>
      <c r="AB110" s="168">
        <v>24713.484</v>
      </c>
      <c r="AC110" s="168">
        <v>26956.152000000002</v>
      </c>
      <c r="AD110" s="168">
        <v>28310.607999999997</v>
      </c>
      <c r="AE110" s="168">
        <v>30188.751999999997</v>
      </c>
      <c r="AF110" s="168">
        <v>27956.057999999997</v>
      </c>
      <c r="AH110" s="167" t="s">
        <v>8</v>
      </c>
      <c r="AI110" s="170">
        <v>1</v>
      </c>
      <c r="AJ110" s="170">
        <v>1</v>
      </c>
      <c r="AK110" s="170">
        <v>1</v>
      </c>
      <c r="AL110" s="170">
        <v>1</v>
      </c>
      <c r="AM110" s="170">
        <v>1</v>
      </c>
      <c r="AN110" s="170">
        <v>1</v>
      </c>
      <c r="AO110" s="170">
        <v>1</v>
      </c>
      <c r="AQ110" s="167" t="s">
        <v>8</v>
      </c>
      <c r="AR110" s="170">
        <v>5.7999999999999996E-2</v>
      </c>
      <c r="AS110" s="170">
        <v>6.6000000000000003E-2</v>
      </c>
      <c r="AT110" s="170">
        <v>7.400000000000001E-2</v>
      </c>
      <c r="AU110" s="170">
        <v>7.2000000000000008E-2</v>
      </c>
      <c r="AV110" s="170">
        <v>7.5999999999999998E-2</v>
      </c>
      <c r="AW110" s="170">
        <v>8.5999999999999993E-2</v>
      </c>
      <c r="AX110" s="170">
        <v>7.8E-2</v>
      </c>
    </row>
    <row r="111" spans="2:52" s="161" customFormat="1" ht="12" x14ac:dyDescent="0.2">
      <c r="C111" s="171" t="s">
        <v>12</v>
      </c>
      <c r="D111" s="172" t="s">
        <v>0</v>
      </c>
      <c r="E111" s="166"/>
      <c r="F111" s="174" t="s">
        <v>1</v>
      </c>
      <c r="G111" s="175">
        <v>46183</v>
      </c>
      <c r="H111" s="175">
        <v>32408</v>
      </c>
      <c r="I111" s="175">
        <v>21945</v>
      </c>
      <c r="J111" s="175">
        <v>19327</v>
      </c>
      <c r="K111" s="175">
        <v>19021</v>
      </c>
      <c r="L111" s="175">
        <v>15220</v>
      </c>
      <c r="M111" s="175">
        <v>15429</v>
      </c>
      <c r="O111" s="174" t="s">
        <v>1</v>
      </c>
      <c r="P111" s="176">
        <v>9.3000000000000007</v>
      </c>
      <c r="Q111" s="176">
        <v>12.2</v>
      </c>
      <c r="R111" s="176">
        <v>14.5</v>
      </c>
      <c r="S111" s="176">
        <v>16.5</v>
      </c>
      <c r="T111" s="176">
        <v>17.399999999999999</v>
      </c>
      <c r="U111" s="176">
        <v>20.2</v>
      </c>
      <c r="V111" s="176">
        <v>19.8</v>
      </c>
      <c r="Y111" s="174" t="s">
        <v>1</v>
      </c>
      <c r="Z111" s="175">
        <v>8590.0380000000005</v>
      </c>
      <c r="AA111" s="175">
        <v>7907.5519999999997</v>
      </c>
      <c r="AB111" s="175">
        <v>6364.05</v>
      </c>
      <c r="AC111" s="175">
        <v>6377.91</v>
      </c>
      <c r="AD111" s="175">
        <v>6619.3079999999991</v>
      </c>
      <c r="AE111" s="175">
        <v>6148.88</v>
      </c>
      <c r="AF111" s="175">
        <v>6109.884</v>
      </c>
      <c r="AH111" s="174" t="s">
        <v>1</v>
      </c>
      <c r="AI111" s="177">
        <v>0.106828927523895</v>
      </c>
      <c r="AJ111" s="177">
        <v>8.7960286506043067E-2</v>
      </c>
      <c r="AK111" s="177">
        <v>6.5710281884982305E-2</v>
      </c>
      <c r="AL111" s="177">
        <v>5.1622501609280134E-2</v>
      </c>
      <c r="AM111" s="177">
        <v>5.1061990614966656E-2</v>
      </c>
      <c r="AN111" s="177">
        <v>4.3357870507532079E-2</v>
      </c>
      <c r="AO111" s="177">
        <v>4.3048343940336652E-2</v>
      </c>
      <c r="AQ111" s="174" t="s">
        <v>1</v>
      </c>
      <c r="AR111" s="177">
        <v>1.9870180519444471E-2</v>
      </c>
      <c r="AS111" s="177">
        <v>2.1462309907474508E-2</v>
      </c>
      <c r="AT111" s="177">
        <v>1.9055981746644867E-2</v>
      </c>
      <c r="AU111" s="177">
        <v>1.7035425531062444E-2</v>
      </c>
      <c r="AV111" s="177">
        <v>1.7769572734008393E-2</v>
      </c>
      <c r="AW111" s="177">
        <v>1.7516579685042957E-2</v>
      </c>
      <c r="AX111" s="177">
        <v>1.7047144200373315E-2</v>
      </c>
    </row>
    <row r="112" spans="2:52" s="161" customFormat="1" ht="12" x14ac:dyDescent="0.2">
      <c r="C112" s="171" t="s">
        <v>12</v>
      </c>
      <c r="D112" s="172" t="s">
        <v>0</v>
      </c>
      <c r="E112" s="173"/>
      <c r="F112" s="174" t="s">
        <v>77</v>
      </c>
      <c r="G112" s="175">
        <v>51754</v>
      </c>
      <c r="H112" s="175">
        <v>46237</v>
      </c>
      <c r="I112" s="175">
        <v>29097</v>
      </c>
      <c r="J112" s="175">
        <v>26326</v>
      </c>
      <c r="K112" s="175">
        <v>22914</v>
      </c>
      <c r="L112" s="175">
        <v>15268</v>
      </c>
      <c r="M112" s="175">
        <v>17501</v>
      </c>
      <c r="O112" s="174" t="s">
        <v>77</v>
      </c>
      <c r="P112" s="176">
        <v>8.8000000000000007</v>
      </c>
      <c r="Q112" s="176">
        <v>9.9</v>
      </c>
      <c r="R112" s="176">
        <v>13.3</v>
      </c>
      <c r="S112" s="176">
        <v>14.4</v>
      </c>
      <c r="T112" s="176">
        <v>16.100000000000001</v>
      </c>
      <c r="U112" s="176">
        <v>20.2</v>
      </c>
      <c r="V112" s="176">
        <v>18.600000000000001</v>
      </c>
      <c r="Y112" s="174" t="s">
        <v>77</v>
      </c>
      <c r="Z112" s="175">
        <v>9108.7039999999997</v>
      </c>
      <c r="AA112" s="175">
        <v>9154.9259999999995</v>
      </c>
      <c r="AB112" s="175">
        <v>7739.8020000000006</v>
      </c>
      <c r="AC112" s="175">
        <v>7581.8880000000008</v>
      </c>
      <c r="AD112" s="175">
        <v>7378.3080000000009</v>
      </c>
      <c r="AE112" s="175">
        <v>6168.2719999999999</v>
      </c>
      <c r="AF112" s="175">
        <v>6510.3720000000003</v>
      </c>
      <c r="AH112" s="174" t="s">
        <v>77</v>
      </c>
      <c r="AI112" s="177">
        <v>0.11971557315617569</v>
      </c>
      <c r="AJ112" s="177">
        <v>0.12549431520550214</v>
      </c>
      <c r="AK112" s="177">
        <v>8.7125635543737992E-2</v>
      </c>
      <c r="AL112" s="177">
        <v>7.0316861249335588E-2</v>
      </c>
      <c r="AM112" s="177">
        <v>6.151277288004553E-2</v>
      </c>
      <c r="AN112" s="177">
        <v>4.3494610177989473E-2</v>
      </c>
      <c r="AO112" s="177">
        <v>4.8829416507863876E-2</v>
      </c>
      <c r="AQ112" s="174" t="s">
        <v>77</v>
      </c>
      <c r="AR112" s="177">
        <v>2.1069940875486921E-2</v>
      </c>
      <c r="AS112" s="177">
        <v>2.4847874410689426E-2</v>
      </c>
      <c r="AT112" s="177">
        <v>2.3175419054634307E-2</v>
      </c>
      <c r="AU112" s="177">
        <v>2.0251256039808648E-2</v>
      </c>
      <c r="AV112" s="177">
        <v>1.9807112867374663E-2</v>
      </c>
      <c r="AW112" s="177">
        <v>1.7571822511907746E-2</v>
      </c>
      <c r="AX112" s="177">
        <v>1.8164542940925364E-2</v>
      </c>
    </row>
    <row r="113" spans="3:50" s="161" customFormat="1" ht="12" x14ac:dyDescent="0.2">
      <c r="C113" s="171" t="s">
        <v>12</v>
      </c>
      <c r="D113" s="172" t="s">
        <v>0</v>
      </c>
      <c r="E113" s="173"/>
      <c r="F113" s="174" t="s">
        <v>76</v>
      </c>
      <c r="G113" s="175">
        <v>334371</v>
      </c>
      <c r="H113" s="175">
        <v>289794</v>
      </c>
      <c r="I113" s="175">
        <v>282924</v>
      </c>
      <c r="J113" s="175">
        <v>328738</v>
      </c>
      <c r="K113" s="175">
        <v>330573</v>
      </c>
      <c r="L113" s="175">
        <v>320544</v>
      </c>
      <c r="M113" s="175">
        <v>325481</v>
      </c>
      <c r="O113" s="174" t="s">
        <v>76</v>
      </c>
      <c r="P113" s="176">
        <v>3.4</v>
      </c>
      <c r="Q113" s="176">
        <v>4</v>
      </c>
      <c r="R113" s="176">
        <v>4</v>
      </c>
      <c r="S113" s="176">
        <v>4</v>
      </c>
      <c r="T113" s="176">
        <v>4.2</v>
      </c>
      <c r="U113" s="176">
        <v>4.3</v>
      </c>
      <c r="V113" s="176">
        <v>4.3</v>
      </c>
      <c r="Y113" s="174" t="s">
        <v>76</v>
      </c>
      <c r="Z113" s="175">
        <v>22737.227999999999</v>
      </c>
      <c r="AA113" s="175">
        <v>23183.52</v>
      </c>
      <c r="AB113" s="175">
        <v>22633.919999999998</v>
      </c>
      <c r="AC113" s="175">
        <v>26299.040000000001</v>
      </c>
      <c r="AD113" s="175">
        <v>27768.132000000001</v>
      </c>
      <c r="AE113" s="175">
        <v>27566.784</v>
      </c>
      <c r="AF113" s="175">
        <v>27991.366000000002</v>
      </c>
      <c r="AH113" s="174" t="s">
        <v>76</v>
      </c>
      <c r="AI113" s="177">
        <v>0.7734554993199293</v>
      </c>
      <c r="AJ113" s="177">
        <v>0.78654539828845482</v>
      </c>
      <c r="AK113" s="177">
        <v>0.84716408257127973</v>
      </c>
      <c r="AL113" s="177">
        <v>0.87806063714138427</v>
      </c>
      <c r="AM113" s="177">
        <v>0.88742523650498784</v>
      </c>
      <c r="AN113" s="177">
        <v>0.91314751931447846</v>
      </c>
      <c r="AO113" s="177">
        <v>0.90812223955179949</v>
      </c>
      <c r="AQ113" s="174" t="s">
        <v>76</v>
      </c>
      <c r="AR113" s="177">
        <v>5.2594973953755189E-2</v>
      </c>
      <c r="AS113" s="177">
        <v>6.2923631863076382E-2</v>
      </c>
      <c r="AT113" s="177">
        <v>6.777312660570238E-2</v>
      </c>
      <c r="AU113" s="177">
        <v>7.0244850971310738E-2</v>
      </c>
      <c r="AV113" s="177">
        <v>7.4543719866418987E-2</v>
      </c>
      <c r="AW113" s="177">
        <v>7.8530686661045138E-2</v>
      </c>
      <c r="AX113" s="177">
        <v>7.8098512601454756E-2</v>
      </c>
    </row>
    <row r="114" spans="3:50" s="161" customFormat="1" ht="12" x14ac:dyDescent="0.2">
      <c r="C114" s="164" t="s">
        <v>11</v>
      </c>
      <c r="D114" s="165" t="s">
        <v>0</v>
      </c>
      <c r="E114" s="173"/>
      <c r="F114" s="167" t="s">
        <v>8</v>
      </c>
      <c r="G114" s="168">
        <v>528545</v>
      </c>
      <c r="H114" s="168">
        <v>460333</v>
      </c>
      <c r="I114" s="168">
        <v>455982</v>
      </c>
      <c r="J114" s="168">
        <v>483732</v>
      </c>
      <c r="K114" s="168">
        <v>443355</v>
      </c>
      <c r="L114" s="168">
        <v>433757</v>
      </c>
      <c r="M114" s="168">
        <v>403922</v>
      </c>
      <c r="O114" s="167" t="s">
        <v>8</v>
      </c>
      <c r="P114" s="169">
        <v>2.5</v>
      </c>
      <c r="Q114" s="169">
        <v>2.9</v>
      </c>
      <c r="R114" s="169">
        <v>2.9</v>
      </c>
      <c r="S114" s="169">
        <v>3.1</v>
      </c>
      <c r="T114" s="169">
        <v>3.5</v>
      </c>
      <c r="U114" s="169">
        <v>3.6</v>
      </c>
      <c r="V114" s="169">
        <v>3.6</v>
      </c>
      <c r="Y114" s="167" t="s">
        <v>8</v>
      </c>
      <c r="Z114" s="168">
        <v>26427.25</v>
      </c>
      <c r="AA114" s="168">
        <v>26699.313999999998</v>
      </c>
      <c r="AB114" s="168">
        <v>26446.956000000002</v>
      </c>
      <c r="AC114" s="168">
        <v>29991.383999999998</v>
      </c>
      <c r="AD114" s="168">
        <v>31034.85</v>
      </c>
      <c r="AE114" s="168">
        <v>31230.504000000001</v>
      </c>
      <c r="AF114" s="168">
        <v>29082.383999999998</v>
      </c>
      <c r="AH114" s="167" t="s">
        <v>8</v>
      </c>
      <c r="AI114" s="170">
        <v>1</v>
      </c>
      <c r="AJ114" s="170">
        <v>1</v>
      </c>
      <c r="AK114" s="170">
        <v>1</v>
      </c>
      <c r="AL114" s="170">
        <v>1</v>
      </c>
      <c r="AM114" s="170">
        <v>1</v>
      </c>
      <c r="AN114" s="170">
        <v>1</v>
      </c>
      <c r="AO114" s="170">
        <v>1</v>
      </c>
      <c r="AQ114" s="167" t="s">
        <v>8</v>
      </c>
      <c r="AR114" s="170">
        <v>0.05</v>
      </c>
      <c r="AS114" s="170">
        <v>5.7999999999999996E-2</v>
      </c>
      <c r="AT114" s="170">
        <v>5.7999999999999996E-2</v>
      </c>
      <c r="AU114" s="170">
        <v>6.2E-2</v>
      </c>
      <c r="AV114" s="170">
        <v>7.0000000000000007E-2</v>
      </c>
      <c r="AW114" s="170">
        <v>7.2000000000000008E-2</v>
      </c>
      <c r="AX114" s="170">
        <v>7.2000000000000008E-2</v>
      </c>
    </row>
    <row r="115" spans="3:50" s="161" customFormat="1" ht="12" x14ac:dyDescent="0.2">
      <c r="C115" s="171" t="s">
        <v>11</v>
      </c>
      <c r="D115" s="172" t="s">
        <v>0</v>
      </c>
      <c r="E115" s="173"/>
      <c r="F115" s="174" t="s">
        <v>1</v>
      </c>
      <c r="G115" s="175">
        <v>63662</v>
      </c>
      <c r="H115" s="175">
        <v>39736</v>
      </c>
      <c r="I115" s="175">
        <v>31342</v>
      </c>
      <c r="J115" s="175">
        <v>37168</v>
      </c>
      <c r="K115" s="175">
        <v>34721</v>
      </c>
      <c r="L115" s="175">
        <v>20058</v>
      </c>
      <c r="M115" s="175">
        <v>28375</v>
      </c>
      <c r="O115" s="174" t="s">
        <v>1</v>
      </c>
      <c r="P115" s="176">
        <v>8</v>
      </c>
      <c r="Q115" s="176">
        <v>11.2</v>
      </c>
      <c r="R115" s="176">
        <v>12.2</v>
      </c>
      <c r="S115" s="176">
        <v>12.1</v>
      </c>
      <c r="T115" s="176">
        <v>13.8</v>
      </c>
      <c r="U115" s="176">
        <v>17.5</v>
      </c>
      <c r="V115" s="176">
        <v>15.4</v>
      </c>
      <c r="Y115" s="174" t="s">
        <v>1</v>
      </c>
      <c r="Z115" s="175">
        <v>10185.92</v>
      </c>
      <c r="AA115" s="175">
        <v>8900.8639999999996</v>
      </c>
      <c r="AB115" s="175">
        <v>7647.4479999999994</v>
      </c>
      <c r="AC115" s="175">
        <v>8994.655999999999</v>
      </c>
      <c r="AD115" s="175">
        <v>9582.996000000001</v>
      </c>
      <c r="AE115" s="175">
        <v>7020.3</v>
      </c>
      <c r="AF115" s="175">
        <v>8739.5</v>
      </c>
      <c r="AH115" s="174" t="s">
        <v>1</v>
      </c>
      <c r="AI115" s="177">
        <v>0.12044764400382181</v>
      </c>
      <c r="AJ115" s="177">
        <v>8.6320120434554989E-2</v>
      </c>
      <c r="AK115" s="177">
        <v>6.8735169370720772E-2</v>
      </c>
      <c r="AL115" s="177">
        <v>7.6835933946896209E-2</v>
      </c>
      <c r="AM115" s="177">
        <v>7.8314217726201354E-2</v>
      </c>
      <c r="AN115" s="177">
        <v>4.6242481389349339E-2</v>
      </c>
      <c r="AO115" s="177">
        <v>7.0248711384871335E-2</v>
      </c>
      <c r="AQ115" s="174" t="s">
        <v>1</v>
      </c>
      <c r="AR115" s="177">
        <v>1.9271623040611488E-2</v>
      </c>
      <c r="AS115" s="177">
        <v>1.9335706977340317E-2</v>
      </c>
      <c r="AT115" s="177">
        <v>1.6771381326455868E-2</v>
      </c>
      <c r="AU115" s="177">
        <v>1.8594296015148882E-2</v>
      </c>
      <c r="AV115" s="177">
        <v>2.1614724092431575E-2</v>
      </c>
      <c r="AW115" s="177">
        <v>1.6184868486272267E-2</v>
      </c>
      <c r="AX115" s="177">
        <v>2.1636603106540375E-2</v>
      </c>
    </row>
    <row r="116" spans="3:50" s="161" customFormat="1" ht="12" x14ac:dyDescent="0.2">
      <c r="C116" s="171" t="s">
        <v>11</v>
      </c>
      <c r="D116" s="172" t="s">
        <v>0</v>
      </c>
      <c r="E116" s="166"/>
      <c r="F116" s="174" t="s">
        <v>77</v>
      </c>
      <c r="G116" s="175">
        <v>72844</v>
      </c>
      <c r="H116" s="175">
        <v>69902</v>
      </c>
      <c r="I116" s="175">
        <v>49143</v>
      </c>
      <c r="J116" s="175">
        <v>51560</v>
      </c>
      <c r="K116" s="175">
        <v>37020</v>
      </c>
      <c r="L116" s="175">
        <v>30735</v>
      </c>
      <c r="M116" s="175">
        <v>45067</v>
      </c>
      <c r="O116" s="174" t="s">
        <v>77</v>
      </c>
      <c r="P116" s="176">
        <v>7.3</v>
      </c>
      <c r="Q116" s="176">
        <v>8.1999999999999993</v>
      </c>
      <c r="R116" s="176">
        <v>9.9</v>
      </c>
      <c r="S116" s="176">
        <v>10.1</v>
      </c>
      <c r="T116" s="176">
        <v>12.7</v>
      </c>
      <c r="U116" s="176">
        <v>14.3</v>
      </c>
      <c r="V116" s="176">
        <v>11.4</v>
      </c>
      <c r="Y116" s="174" t="s">
        <v>77</v>
      </c>
      <c r="Z116" s="175">
        <v>10635.223999999998</v>
      </c>
      <c r="AA116" s="175">
        <v>11463.927999999998</v>
      </c>
      <c r="AB116" s="175">
        <v>9730.3140000000003</v>
      </c>
      <c r="AC116" s="175">
        <v>10415.120000000001</v>
      </c>
      <c r="AD116" s="175">
        <v>9403.08</v>
      </c>
      <c r="AE116" s="175">
        <v>8790.2099999999991</v>
      </c>
      <c r="AF116" s="175">
        <v>10275.276</v>
      </c>
      <c r="AH116" s="174" t="s">
        <v>77</v>
      </c>
      <c r="AI116" s="177">
        <v>0.13781986396617127</v>
      </c>
      <c r="AJ116" s="177">
        <v>0.15185094268714169</v>
      </c>
      <c r="AK116" s="177">
        <v>0.10777399107859521</v>
      </c>
      <c r="AL116" s="177">
        <v>0.1065879453912497</v>
      </c>
      <c r="AM116" s="177">
        <v>8.3499678587136722E-2</v>
      </c>
      <c r="AN116" s="177">
        <v>7.0857646101388561E-2</v>
      </c>
      <c r="AO116" s="177">
        <v>0.11157352162051089</v>
      </c>
      <c r="AQ116" s="174" t="s">
        <v>77</v>
      </c>
      <c r="AR116" s="177">
        <v>2.0121700139061005E-2</v>
      </c>
      <c r="AS116" s="177">
        <v>2.4903554600691234E-2</v>
      </c>
      <c r="AT116" s="177">
        <v>2.1339250233561854E-2</v>
      </c>
      <c r="AU116" s="177">
        <v>2.1530764969032438E-2</v>
      </c>
      <c r="AV116" s="177">
        <v>2.1208918361132728E-2</v>
      </c>
      <c r="AW116" s="177">
        <v>2.0265286784997127E-2</v>
      </c>
      <c r="AX116" s="177">
        <v>2.5438762929476486E-2</v>
      </c>
    </row>
    <row r="117" spans="3:50" s="161" customFormat="1" ht="12" x14ac:dyDescent="0.2">
      <c r="C117" s="171" t="s">
        <v>11</v>
      </c>
      <c r="D117" s="172" t="s">
        <v>0</v>
      </c>
      <c r="E117" s="173"/>
      <c r="F117" s="174" t="s">
        <v>76</v>
      </c>
      <c r="G117" s="175">
        <v>392039</v>
      </c>
      <c r="H117" s="175">
        <v>350695</v>
      </c>
      <c r="I117" s="175">
        <v>375497</v>
      </c>
      <c r="J117" s="175">
        <v>395004</v>
      </c>
      <c r="K117" s="175">
        <v>371614</v>
      </c>
      <c r="L117" s="175">
        <v>382964</v>
      </c>
      <c r="M117" s="175">
        <v>330480</v>
      </c>
      <c r="O117" s="174" t="s">
        <v>76</v>
      </c>
      <c r="P117" s="176">
        <v>3.1</v>
      </c>
      <c r="Q117" s="176">
        <v>3.3</v>
      </c>
      <c r="R117" s="176">
        <v>3.3</v>
      </c>
      <c r="S117" s="176">
        <v>3.6</v>
      </c>
      <c r="T117" s="176">
        <v>3.8</v>
      </c>
      <c r="U117" s="176">
        <v>4.3</v>
      </c>
      <c r="V117" s="176">
        <v>4.3</v>
      </c>
      <c r="Y117" s="174" t="s">
        <v>76</v>
      </c>
      <c r="Z117" s="175">
        <v>24306.418000000001</v>
      </c>
      <c r="AA117" s="175">
        <v>23145.87</v>
      </c>
      <c r="AB117" s="175">
        <v>24782.801999999996</v>
      </c>
      <c r="AC117" s="175">
        <v>28440.288000000004</v>
      </c>
      <c r="AD117" s="175">
        <v>28242.664000000001</v>
      </c>
      <c r="AE117" s="175">
        <v>32934.904000000002</v>
      </c>
      <c r="AF117" s="175">
        <v>28421.279999999999</v>
      </c>
      <c r="AH117" s="174" t="s">
        <v>76</v>
      </c>
      <c r="AI117" s="177">
        <v>0.74173249203000691</v>
      </c>
      <c r="AJ117" s="177">
        <v>0.76182893687830333</v>
      </c>
      <c r="AK117" s="177">
        <v>0.82349083955068403</v>
      </c>
      <c r="AL117" s="177">
        <v>0.81657612066185403</v>
      </c>
      <c r="AM117" s="177">
        <v>0.83818610368666191</v>
      </c>
      <c r="AN117" s="177">
        <v>0.88289987250926205</v>
      </c>
      <c r="AO117" s="177">
        <v>0.81817776699461775</v>
      </c>
      <c r="AQ117" s="174" t="s">
        <v>76</v>
      </c>
      <c r="AR117" s="177">
        <v>4.5987414505860427E-2</v>
      </c>
      <c r="AS117" s="177">
        <v>5.0280709833968019E-2</v>
      </c>
      <c r="AT117" s="177">
        <v>5.4350395410345149E-2</v>
      </c>
      <c r="AU117" s="177">
        <v>5.8793480687653492E-2</v>
      </c>
      <c r="AV117" s="177">
        <v>6.3702143880186302E-2</v>
      </c>
      <c r="AW117" s="177">
        <v>7.5929389035796532E-2</v>
      </c>
      <c r="AX117" s="177">
        <v>7.0363287961537124E-2</v>
      </c>
    </row>
    <row r="118" spans="3:50" s="161" customFormat="1" ht="12" x14ac:dyDescent="0.2">
      <c r="C118" s="164" t="s">
        <v>7</v>
      </c>
      <c r="D118" s="165" t="s">
        <v>2</v>
      </c>
      <c r="E118" s="173"/>
      <c r="F118" s="167" t="s">
        <v>8</v>
      </c>
      <c r="G118" s="168">
        <v>1292992</v>
      </c>
      <c r="H118" s="168">
        <v>1173944</v>
      </c>
      <c r="I118" s="168">
        <v>1143937</v>
      </c>
      <c r="J118" s="168">
        <v>1183202</v>
      </c>
      <c r="K118" s="168">
        <v>1307913</v>
      </c>
      <c r="L118" s="168">
        <v>1193789</v>
      </c>
      <c r="M118" s="168">
        <v>1222679</v>
      </c>
      <c r="O118" s="167" t="s">
        <v>8</v>
      </c>
      <c r="P118" s="169">
        <v>2</v>
      </c>
      <c r="Q118" s="169">
        <v>2.2999999999999998</v>
      </c>
      <c r="R118" s="169">
        <v>2</v>
      </c>
      <c r="S118" s="169">
        <v>2.2999999999999998</v>
      </c>
      <c r="T118" s="169">
        <v>2.4</v>
      </c>
      <c r="U118" s="169">
        <v>2.6</v>
      </c>
      <c r="V118" s="169">
        <v>2.7</v>
      </c>
      <c r="Y118" s="167" t="s">
        <v>8</v>
      </c>
      <c r="Z118" s="168">
        <v>51719.68</v>
      </c>
      <c r="AA118" s="168">
        <v>54001.423999999992</v>
      </c>
      <c r="AB118" s="168">
        <v>45757.48</v>
      </c>
      <c r="AC118" s="168">
        <v>54427.291999999994</v>
      </c>
      <c r="AD118" s="168">
        <v>62779.823999999993</v>
      </c>
      <c r="AE118" s="168">
        <v>62077.027999999998</v>
      </c>
      <c r="AF118" s="168">
        <v>66024.666000000012</v>
      </c>
      <c r="AH118" s="167" t="s">
        <v>8</v>
      </c>
      <c r="AI118" s="170">
        <v>1</v>
      </c>
      <c r="AJ118" s="170">
        <v>1</v>
      </c>
      <c r="AK118" s="170">
        <v>1</v>
      </c>
      <c r="AL118" s="170">
        <v>1</v>
      </c>
      <c r="AM118" s="170">
        <v>1</v>
      </c>
      <c r="AN118" s="170">
        <v>1</v>
      </c>
      <c r="AO118" s="170">
        <v>1</v>
      </c>
      <c r="AQ118" s="167" t="s">
        <v>8</v>
      </c>
      <c r="AR118" s="170">
        <v>0.04</v>
      </c>
      <c r="AS118" s="170">
        <v>4.5999999999999999E-2</v>
      </c>
      <c r="AT118" s="170">
        <v>0.04</v>
      </c>
      <c r="AU118" s="170">
        <v>4.5999999999999999E-2</v>
      </c>
      <c r="AV118" s="170">
        <v>4.8000000000000001E-2</v>
      </c>
      <c r="AW118" s="170">
        <v>5.2000000000000005E-2</v>
      </c>
      <c r="AX118" s="170">
        <v>5.4000000000000006E-2</v>
      </c>
    </row>
    <row r="119" spans="3:50" s="161" customFormat="1" ht="12" x14ac:dyDescent="0.2">
      <c r="C119" s="171" t="s">
        <v>7</v>
      </c>
      <c r="D119" s="172" t="s">
        <v>2</v>
      </c>
      <c r="E119" s="173"/>
      <c r="F119" s="174" t="s">
        <v>1</v>
      </c>
      <c r="G119" s="175">
        <v>322878</v>
      </c>
      <c r="H119" s="175">
        <v>263122</v>
      </c>
      <c r="I119" s="175">
        <v>226870</v>
      </c>
      <c r="J119" s="175">
        <v>257452</v>
      </c>
      <c r="K119" s="175">
        <v>256816</v>
      </c>
      <c r="L119" s="175">
        <v>229306</v>
      </c>
      <c r="M119" s="175">
        <v>221852</v>
      </c>
      <c r="O119" s="174" t="s">
        <v>1</v>
      </c>
      <c r="P119" s="176">
        <v>4.0999999999999996</v>
      </c>
      <c r="Q119" s="176">
        <v>5.0999999999999996</v>
      </c>
      <c r="R119" s="176">
        <v>5.0999999999999996</v>
      </c>
      <c r="S119" s="176">
        <v>5</v>
      </c>
      <c r="T119" s="176">
        <v>5.3</v>
      </c>
      <c r="U119" s="176">
        <v>6.6</v>
      </c>
      <c r="V119" s="176">
        <v>6.7</v>
      </c>
      <c r="Y119" s="174" t="s">
        <v>1</v>
      </c>
      <c r="Z119" s="175">
        <v>26475.995999999996</v>
      </c>
      <c r="AA119" s="175">
        <v>26838.444</v>
      </c>
      <c r="AB119" s="175">
        <v>23140.74</v>
      </c>
      <c r="AC119" s="175">
        <v>25745.200000000001</v>
      </c>
      <c r="AD119" s="175">
        <v>27222.495999999999</v>
      </c>
      <c r="AE119" s="175">
        <v>30268.391999999996</v>
      </c>
      <c r="AF119" s="175">
        <v>29728.168000000001</v>
      </c>
      <c r="AH119" s="174" t="s">
        <v>1</v>
      </c>
      <c r="AI119" s="177">
        <v>0.24971384200366281</v>
      </c>
      <c r="AJ119" s="177">
        <v>0.22413505243861717</v>
      </c>
      <c r="AK119" s="177">
        <v>0.19832385874396929</v>
      </c>
      <c r="AL119" s="177">
        <v>0.21758921976129181</v>
      </c>
      <c r="AM119" s="177">
        <v>0.19635556799267229</v>
      </c>
      <c r="AN119" s="177">
        <v>0.19208252044540533</v>
      </c>
      <c r="AO119" s="177">
        <v>0.18144746086258126</v>
      </c>
      <c r="AQ119" s="174" t="s">
        <v>1</v>
      </c>
      <c r="AR119" s="177">
        <v>2.0476535044300349E-2</v>
      </c>
      <c r="AS119" s="177">
        <v>2.2861775348738948E-2</v>
      </c>
      <c r="AT119" s="177">
        <v>2.0229033591884868E-2</v>
      </c>
      <c r="AU119" s="177">
        <v>2.1758921976129181E-2</v>
      </c>
      <c r="AV119" s="177">
        <v>2.0813690207223262E-2</v>
      </c>
      <c r="AW119" s="177">
        <v>2.5354892698793499E-2</v>
      </c>
      <c r="AX119" s="177">
        <v>2.4313959755585889E-2</v>
      </c>
    </row>
    <row r="120" spans="3:50" s="161" customFormat="1" ht="12" x14ac:dyDescent="0.2">
      <c r="C120" s="171" t="s">
        <v>7</v>
      </c>
      <c r="D120" s="172" t="s">
        <v>2</v>
      </c>
      <c r="E120" s="173"/>
      <c r="F120" s="174" t="s">
        <v>77</v>
      </c>
      <c r="G120" s="175">
        <v>374456</v>
      </c>
      <c r="H120" s="175">
        <v>376269</v>
      </c>
      <c r="I120" s="175">
        <v>355089</v>
      </c>
      <c r="J120" s="175">
        <v>364947</v>
      </c>
      <c r="K120" s="175">
        <v>349825</v>
      </c>
      <c r="L120" s="175">
        <v>304227</v>
      </c>
      <c r="M120" s="175">
        <v>300288</v>
      </c>
      <c r="O120" s="174" t="s">
        <v>77</v>
      </c>
      <c r="P120" s="176">
        <v>3.8</v>
      </c>
      <c r="Q120" s="176">
        <v>4.3</v>
      </c>
      <c r="R120" s="176">
        <v>3.8</v>
      </c>
      <c r="S120" s="176">
        <v>4.2</v>
      </c>
      <c r="T120" s="176">
        <v>4.8</v>
      </c>
      <c r="U120" s="176">
        <v>5.2</v>
      </c>
      <c r="V120" s="176">
        <v>5.4</v>
      </c>
      <c r="Y120" s="174" t="s">
        <v>77</v>
      </c>
      <c r="Z120" s="175">
        <v>28458.656000000003</v>
      </c>
      <c r="AA120" s="175">
        <v>32359.133999999998</v>
      </c>
      <c r="AB120" s="175">
        <v>26986.763999999999</v>
      </c>
      <c r="AC120" s="175">
        <v>30655.548000000003</v>
      </c>
      <c r="AD120" s="175">
        <v>33583.199999999997</v>
      </c>
      <c r="AE120" s="175">
        <v>31639.608000000004</v>
      </c>
      <c r="AF120" s="175">
        <v>32431.104000000003</v>
      </c>
      <c r="AH120" s="174" t="s">
        <v>77</v>
      </c>
      <c r="AI120" s="177">
        <v>0.28960426669306538</v>
      </c>
      <c r="AJ120" s="177">
        <v>0.32051699229264768</v>
      </c>
      <c r="AK120" s="177">
        <v>0.31040957675116726</v>
      </c>
      <c r="AL120" s="177">
        <v>0.3084401480051589</v>
      </c>
      <c r="AM120" s="177">
        <v>0.26746809611954314</v>
      </c>
      <c r="AN120" s="177">
        <v>0.25484151721954212</v>
      </c>
      <c r="AO120" s="177">
        <v>0.24559839499983233</v>
      </c>
      <c r="AQ120" s="174" t="s">
        <v>77</v>
      </c>
      <c r="AR120" s="177">
        <v>2.2009924268672969E-2</v>
      </c>
      <c r="AS120" s="177">
        <v>2.7564461337167702E-2</v>
      </c>
      <c r="AT120" s="177">
        <v>2.3591127833088713E-2</v>
      </c>
      <c r="AU120" s="177">
        <v>2.5908972432433348E-2</v>
      </c>
      <c r="AV120" s="177">
        <v>2.5676937227476139E-2</v>
      </c>
      <c r="AW120" s="177">
        <v>2.6503517790832379E-2</v>
      </c>
      <c r="AX120" s="177">
        <v>2.6524626659981895E-2</v>
      </c>
    </row>
    <row r="121" spans="3:50" s="161" customFormat="1" ht="12" x14ac:dyDescent="0.2">
      <c r="C121" s="171" t="s">
        <v>7</v>
      </c>
      <c r="D121" s="172" t="s">
        <v>2</v>
      </c>
      <c r="E121" s="173"/>
      <c r="F121" s="174" t="s">
        <v>76</v>
      </c>
      <c r="G121" s="175">
        <v>595658</v>
      </c>
      <c r="H121" s="175">
        <v>534553</v>
      </c>
      <c r="I121" s="175">
        <v>561978</v>
      </c>
      <c r="J121" s="175">
        <v>560803</v>
      </c>
      <c r="K121" s="175">
        <v>701272</v>
      </c>
      <c r="L121" s="175">
        <v>660256</v>
      </c>
      <c r="M121" s="175">
        <v>700539</v>
      </c>
      <c r="O121" s="174" t="s">
        <v>76</v>
      </c>
      <c r="P121" s="176">
        <v>3.1</v>
      </c>
      <c r="Q121" s="176">
        <v>3.5</v>
      </c>
      <c r="R121" s="176">
        <v>3.1</v>
      </c>
      <c r="S121" s="176">
        <v>3.4</v>
      </c>
      <c r="T121" s="176">
        <v>3.6</v>
      </c>
      <c r="U121" s="176">
        <v>3.9</v>
      </c>
      <c r="V121" s="176">
        <v>4.0999999999999996</v>
      </c>
      <c r="Y121" s="174" t="s">
        <v>76</v>
      </c>
      <c r="Z121" s="175">
        <v>36930.796000000002</v>
      </c>
      <c r="AA121" s="175">
        <v>37418.71</v>
      </c>
      <c r="AB121" s="175">
        <v>34842.635999999999</v>
      </c>
      <c r="AC121" s="175">
        <v>38134.603999999999</v>
      </c>
      <c r="AD121" s="175">
        <v>50491.584000000003</v>
      </c>
      <c r="AE121" s="175">
        <v>51499.968000000001</v>
      </c>
      <c r="AF121" s="175">
        <v>57444.197999999997</v>
      </c>
      <c r="AH121" s="174" t="s">
        <v>76</v>
      </c>
      <c r="AI121" s="177">
        <v>0.46068189130327181</v>
      </c>
      <c r="AJ121" s="177">
        <v>0.45534795526873512</v>
      </c>
      <c r="AK121" s="177">
        <v>0.49126656450486345</v>
      </c>
      <c r="AL121" s="177">
        <v>0.47397063223354929</v>
      </c>
      <c r="AM121" s="177">
        <v>0.53617633588778457</v>
      </c>
      <c r="AN121" s="177">
        <v>0.55307596233505252</v>
      </c>
      <c r="AO121" s="177">
        <v>0.57295414413758639</v>
      </c>
      <c r="AQ121" s="174" t="s">
        <v>76</v>
      </c>
      <c r="AR121" s="177">
        <v>2.8562277260802852E-2</v>
      </c>
      <c r="AS121" s="177">
        <v>3.187435686881146E-2</v>
      </c>
      <c r="AT121" s="177">
        <v>3.0458526999301534E-2</v>
      </c>
      <c r="AU121" s="177">
        <v>3.2230002991881349E-2</v>
      </c>
      <c r="AV121" s="177">
        <v>3.8604696183920491E-2</v>
      </c>
      <c r="AW121" s="177">
        <v>4.3139925062134099E-2</v>
      </c>
      <c r="AX121" s="177">
        <v>4.6982239819282075E-2</v>
      </c>
    </row>
    <row r="122" spans="3:50" s="161" customFormat="1" ht="12" x14ac:dyDescent="0.2">
      <c r="C122" s="164" t="s">
        <v>12</v>
      </c>
      <c r="D122" s="165" t="s">
        <v>2</v>
      </c>
      <c r="E122" s="166"/>
      <c r="F122" s="167" t="s">
        <v>8</v>
      </c>
      <c r="G122" s="168">
        <v>567953</v>
      </c>
      <c r="H122" s="168">
        <v>535174</v>
      </c>
      <c r="I122" s="168">
        <v>540662</v>
      </c>
      <c r="J122" s="168">
        <v>555032</v>
      </c>
      <c r="K122" s="168">
        <v>592604</v>
      </c>
      <c r="L122" s="168">
        <v>547112</v>
      </c>
      <c r="M122" s="168">
        <v>544376</v>
      </c>
      <c r="O122" s="167" t="s">
        <v>8</v>
      </c>
      <c r="P122" s="169">
        <v>3.1</v>
      </c>
      <c r="Q122" s="169">
        <v>3.5</v>
      </c>
      <c r="R122" s="169">
        <v>3.1</v>
      </c>
      <c r="S122" s="169">
        <v>3.4</v>
      </c>
      <c r="T122" s="169">
        <v>3.6</v>
      </c>
      <c r="U122" s="169">
        <v>3.9</v>
      </c>
      <c r="V122" s="169">
        <v>4.0999999999999996</v>
      </c>
      <c r="Y122" s="167" t="s">
        <v>8</v>
      </c>
      <c r="Z122" s="168">
        <v>35213.086000000003</v>
      </c>
      <c r="AA122" s="168">
        <v>37462.18</v>
      </c>
      <c r="AB122" s="168">
        <v>33521.044000000002</v>
      </c>
      <c r="AC122" s="168">
        <v>37742.175999999999</v>
      </c>
      <c r="AD122" s="168">
        <v>42667.487999999998</v>
      </c>
      <c r="AE122" s="168">
        <v>42674.735999999997</v>
      </c>
      <c r="AF122" s="168">
        <v>44638.831999999995</v>
      </c>
      <c r="AH122" s="167" t="s">
        <v>8</v>
      </c>
      <c r="AI122" s="170">
        <v>1</v>
      </c>
      <c r="AJ122" s="170">
        <v>1</v>
      </c>
      <c r="AK122" s="170">
        <v>1</v>
      </c>
      <c r="AL122" s="170">
        <v>1</v>
      </c>
      <c r="AM122" s="170">
        <v>1</v>
      </c>
      <c r="AN122" s="170">
        <v>1</v>
      </c>
      <c r="AO122" s="170">
        <v>1</v>
      </c>
      <c r="AQ122" s="167" t="s">
        <v>8</v>
      </c>
      <c r="AR122" s="170">
        <v>6.2E-2</v>
      </c>
      <c r="AS122" s="170">
        <v>7.0000000000000007E-2</v>
      </c>
      <c r="AT122" s="170">
        <v>6.2E-2</v>
      </c>
      <c r="AU122" s="170">
        <v>6.8000000000000005E-2</v>
      </c>
      <c r="AV122" s="170">
        <v>7.2000000000000008E-2</v>
      </c>
      <c r="AW122" s="170">
        <v>7.8E-2</v>
      </c>
      <c r="AX122" s="170">
        <v>8.199999999999999E-2</v>
      </c>
    </row>
    <row r="123" spans="3:50" s="161" customFormat="1" ht="12" x14ac:dyDescent="0.2">
      <c r="C123" s="171" t="s">
        <v>12</v>
      </c>
      <c r="D123" s="172" t="s">
        <v>2</v>
      </c>
      <c r="E123" s="173"/>
      <c r="F123" s="174" t="s">
        <v>1</v>
      </c>
      <c r="G123" s="175">
        <v>119990</v>
      </c>
      <c r="H123" s="175">
        <v>108765</v>
      </c>
      <c r="I123" s="175">
        <v>91512</v>
      </c>
      <c r="J123" s="175">
        <v>93789</v>
      </c>
      <c r="K123" s="175">
        <v>88418</v>
      </c>
      <c r="L123" s="175">
        <v>74743</v>
      </c>
      <c r="M123" s="175">
        <v>63370</v>
      </c>
      <c r="O123" s="174" t="s">
        <v>1</v>
      </c>
      <c r="P123" s="176">
        <v>7.3</v>
      </c>
      <c r="Q123" s="176">
        <v>8.3000000000000007</v>
      </c>
      <c r="R123" s="176">
        <v>7.7</v>
      </c>
      <c r="S123" s="176">
        <v>8.5</v>
      </c>
      <c r="T123" s="176">
        <v>9.4</v>
      </c>
      <c r="U123" s="176">
        <v>11.3</v>
      </c>
      <c r="V123" s="176">
        <v>12.3</v>
      </c>
      <c r="Y123" s="174" t="s">
        <v>1</v>
      </c>
      <c r="Z123" s="175">
        <v>17518.54</v>
      </c>
      <c r="AA123" s="175">
        <v>18054.990000000002</v>
      </c>
      <c r="AB123" s="175">
        <v>14092.848</v>
      </c>
      <c r="AC123" s="175">
        <v>15944.13</v>
      </c>
      <c r="AD123" s="175">
        <v>16622.584000000003</v>
      </c>
      <c r="AE123" s="175">
        <v>16891.918000000001</v>
      </c>
      <c r="AF123" s="175">
        <v>15589.02</v>
      </c>
      <c r="AH123" s="174" t="s">
        <v>1</v>
      </c>
      <c r="AI123" s="177">
        <v>0.21126748164020615</v>
      </c>
      <c r="AJ123" s="177">
        <v>0.2032329672218755</v>
      </c>
      <c r="AK123" s="177">
        <v>0.16925916746507061</v>
      </c>
      <c r="AL123" s="177">
        <v>0.16897944623012728</v>
      </c>
      <c r="AM123" s="177">
        <v>0.1492025028518201</v>
      </c>
      <c r="AN123" s="177">
        <v>0.13661370980713272</v>
      </c>
      <c r="AO123" s="177">
        <v>0.11640851176392787</v>
      </c>
      <c r="AQ123" s="174" t="s">
        <v>1</v>
      </c>
      <c r="AR123" s="177">
        <v>3.0845052319470097E-2</v>
      </c>
      <c r="AS123" s="177">
        <v>3.3736672558831338E-2</v>
      </c>
      <c r="AT123" s="177">
        <v>2.6065911789620873E-2</v>
      </c>
      <c r="AU123" s="177">
        <v>2.8726505859121638E-2</v>
      </c>
      <c r="AV123" s="177">
        <v>2.8050070536142183E-2</v>
      </c>
      <c r="AW123" s="177">
        <v>3.0874698416411998E-2</v>
      </c>
      <c r="AX123" s="177">
        <v>2.8636493893926258E-2</v>
      </c>
    </row>
    <row r="124" spans="3:50" s="161" customFormat="1" ht="12" x14ac:dyDescent="0.2">
      <c r="C124" s="171" t="s">
        <v>12</v>
      </c>
      <c r="D124" s="172" t="s">
        <v>2</v>
      </c>
      <c r="E124" s="173"/>
      <c r="F124" s="174" t="s">
        <v>77</v>
      </c>
      <c r="G124" s="175">
        <v>168311</v>
      </c>
      <c r="H124" s="175">
        <v>167031</v>
      </c>
      <c r="I124" s="175">
        <v>174511</v>
      </c>
      <c r="J124" s="175">
        <v>165729</v>
      </c>
      <c r="K124" s="175">
        <v>159073</v>
      </c>
      <c r="L124" s="175">
        <v>133905</v>
      </c>
      <c r="M124" s="175">
        <v>120762</v>
      </c>
      <c r="O124" s="174" t="s">
        <v>77</v>
      </c>
      <c r="P124" s="176">
        <v>5.9</v>
      </c>
      <c r="Q124" s="176">
        <v>6.8</v>
      </c>
      <c r="R124" s="176">
        <v>5.9</v>
      </c>
      <c r="S124" s="176">
        <v>6.6</v>
      </c>
      <c r="T124" s="176">
        <v>7</v>
      </c>
      <c r="U124" s="176">
        <v>8.3000000000000007</v>
      </c>
      <c r="V124" s="176">
        <v>9.5</v>
      </c>
      <c r="Y124" s="174" t="s">
        <v>77</v>
      </c>
      <c r="Z124" s="175">
        <v>19860.698</v>
      </c>
      <c r="AA124" s="175">
        <v>22716.216</v>
      </c>
      <c r="AB124" s="175">
        <v>20592.297999999999</v>
      </c>
      <c r="AC124" s="175">
        <v>21876.227999999999</v>
      </c>
      <c r="AD124" s="175">
        <v>22270.22</v>
      </c>
      <c r="AE124" s="175">
        <v>22228.23</v>
      </c>
      <c r="AF124" s="175">
        <v>22944.78</v>
      </c>
      <c r="AH124" s="174" t="s">
        <v>77</v>
      </c>
      <c r="AI124" s="177">
        <v>0.29634670474493491</v>
      </c>
      <c r="AJ124" s="177">
        <v>0.31210596927354467</v>
      </c>
      <c r="AK124" s="177">
        <v>0.32277282294668386</v>
      </c>
      <c r="AL124" s="177">
        <v>0.29859359460355439</v>
      </c>
      <c r="AM124" s="177">
        <v>0.26843052021248592</v>
      </c>
      <c r="AN124" s="177">
        <v>0.24474879001008934</v>
      </c>
      <c r="AO124" s="177">
        <v>0.22183564301144798</v>
      </c>
      <c r="AQ124" s="174" t="s">
        <v>77</v>
      </c>
      <c r="AR124" s="177">
        <v>3.4968911159902326E-2</v>
      </c>
      <c r="AS124" s="177">
        <v>4.2446411821202075E-2</v>
      </c>
      <c r="AT124" s="177">
        <v>3.8087193107708701E-2</v>
      </c>
      <c r="AU124" s="177">
        <v>3.9414354487669175E-2</v>
      </c>
      <c r="AV124" s="177">
        <v>3.7580272829748032E-2</v>
      </c>
      <c r="AW124" s="177">
        <v>4.0628299141674838E-2</v>
      </c>
      <c r="AX124" s="177">
        <v>4.2148772172175122E-2</v>
      </c>
    </row>
    <row r="125" spans="3:50" s="161" customFormat="1" ht="12" x14ac:dyDescent="0.2">
      <c r="C125" s="171" t="s">
        <v>12</v>
      </c>
      <c r="D125" s="172" t="s">
        <v>2</v>
      </c>
      <c r="E125" s="173"/>
      <c r="F125" s="174" t="s">
        <v>76</v>
      </c>
      <c r="G125" s="175">
        <v>279652</v>
      </c>
      <c r="H125" s="175">
        <v>259378</v>
      </c>
      <c r="I125" s="175">
        <v>274639</v>
      </c>
      <c r="J125" s="175">
        <v>295514</v>
      </c>
      <c r="K125" s="175">
        <v>345113</v>
      </c>
      <c r="L125" s="175">
        <v>338464</v>
      </c>
      <c r="M125" s="175">
        <v>360244</v>
      </c>
      <c r="O125" s="174" t="s">
        <v>76</v>
      </c>
      <c r="P125" s="176">
        <v>4.5</v>
      </c>
      <c r="Q125" s="176">
        <v>5.0999999999999996</v>
      </c>
      <c r="R125" s="176">
        <v>4.5</v>
      </c>
      <c r="S125" s="176">
        <v>5</v>
      </c>
      <c r="T125" s="176">
        <v>4.8</v>
      </c>
      <c r="U125" s="176">
        <v>5.2</v>
      </c>
      <c r="V125" s="176">
        <v>5</v>
      </c>
      <c r="Y125" s="174" t="s">
        <v>76</v>
      </c>
      <c r="Z125" s="175">
        <v>25168.68</v>
      </c>
      <c r="AA125" s="175">
        <v>26456.555999999997</v>
      </c>
      <c r="AB125" s="175">
        <v>24717.51</v>
      </c>
      <c r="AC125" s="175">
        <v>29551.4</v>
      </c>
      <c r="AD125" s="175">
        <v>33130.847999999998</v>
      </c>
      <c r="AE125" s="175">
        <v>35200.256000000001</v>
      </c>
      <c r="AF125" s="175">
        <v>36024.400000000001</v>
      </c>
      <c r="AH125" s="174" t="s">
        <v>76</v>
      </c>
      <c r="AI125" s="177">
        <v>0.492385813614859</v>
      </c>
      <c r="AJ125" s="177">
        <v>0.48466106350457983</v>
      </c>
      <c r="AK125" s="177">
        <v>0.50796800958824551</v>
      </c>
      <c r="AL125" s="177">
        <v>0.53242695916631833</v>
      </c>
      <c r="AM125" s="177">
        <v>0.58236697693569395</v>
      </c>
      <c r="AN125" s="177">
        <v>0.61863750018277797</v>
      </c>
      <c r="AO125" s="177">
        <v>0.66175584522462416</v>
      </c>
      <c r="AQ125" s="174" t="s">
        <v>76</v>
      </c>
      <c r="AR125" s="177">
        <v>4.4314723225337305E-2</v>
      </c>
      <c r="AS125" s="177">
        <v>4.9435428477467139E-2</v>
      </c>
      <c r="AT125" s="177">
        <v>4.57171208629421E-2</v>
      </c>
      <c r="AU125" s="177">
        <v>5.3242695916631833E-2</v>
      </c>
      <c r="AV125" s="177">
        <v>5.5907229785826615E-2</v>
      </c>
      <c r="AW125" s="177">
        <v>6.433830001900892E-2</v>
      </c>
      <c r="AX125" s="177">
        <v>6.6175584522462416E-2</v>
      </c>
    </row>
    <row r="126" spans="3:50" s="161" customFormat="1" ht="12" x14ac:dyDescent="0.2">
      <c r="C126" s="164" t="s">
        <v>11</v>
      </c>
      <c r="D126" s="165" t="s">
        <v>2</v>
      </c>
      <c r="E126" s="173"/>
      <c r="F126" s="167" t="s">
        <v>8</v>
      </c>
      <c r="G126" s="168">
        <v>725039</v>
      </c>
      <c r="H126" s="168">
        <v>638770</v>
      </c>
      <c r="I126" s="168">
        <v>603275</v>
      </c>
      <c r="J126" s="168">
        <v>628170</v>
      </c>
      <c r="K126" s="168">
        <v>715309</v>
      </c>
      <c r="L126" s="168">
        <v>646677</v>
      </c>
      <c r="M126" s="168">
        <v>678303</v>
      </c>
      <c r="O126" s="167" t="s">
        <v>8</v>
      </c>
      <c r="P126" s="169">
        <v>3.1</v>
      </c>
      <c r="Q126" s="169">
        <v>3.5</v>
      </c>
      <c r="R126" s="169">
        <v>3.1</v>
      </c>
      <c r="S126" s="169">
        <v>3.4</v>
      </c>
      <c r="T126" s="169">
        <v>3.6</v>
      </c>
      <c r="U126" s="169">
        <v>3.9</v>
      </c>
      <c r="V126" s="169">
        <v>4.0999999999999996</v>
      </c>
      <c r="Y126" s="167" t="s">
        <v>8</v>
      </c>
      <c r="Z126" s="168">
        <v>44952.417999999998</v>
      </c>
      <c r="AA126" s="168">
        <v>44713.9</v>
      </c>
      <c r="AB126" s="168">
        <v>37403.050000000003</v>
      </c>
      <c r="AC126" s="168">
        <v>42715.56</v>
      </c>
      <c r="AD126" s="168">
        <v>51502.248</v>
      </c>
      <c r="AE126" s="168">
        <v>50440.805999999997</v>
      </c>
      <c r="AF126" s="168">
        <v>55620.845999999998</v>
      </c>
      <c r="AH126" s="167" t="s">
        <v>8</v>
      </c>
      <c r="AI126" s="170">
        <v>1</v>
      </c>
      <c r="AJ126" s="170">
        <v>1</v>
      </c>
      <c r="AK126" s="170">
        <v>1</v>
      </c>
      <c r="AL126" s="170">
        <v>1</v>
      </c>
      <c r="AM126" s="170">
        <v>1</v>
      </c>
      <c r="AN126" s="170">
        <v>1</v>
      </c>
      <c r="AO126" s="170">
        <v>1</v>
      </c>
      <c r="AQ126" s="167" t="s">
        <v>8</v>
      </c>
      <c r="AR126" s="170">
        <v>6.2E-2</v>
      </c>
      <c r="AS126" s="170">
        <v>7.0000000000000007E-2</v>
      </c>
      <c r="AT126" s="170">
        <v>6.2E-2</v>
      </c>
      <c r="AU126" s="170">
        <v>6.8000000000000005E-2</v>
      </c>
      <c r="AV126" s="170">
        <v>7.2000000000000008E-2</v>
      </c>
      <c r="AW126" s="170">
        <v>7.8E-2</v>
      </c>
      <c r="AX126" s="170">
        <v>8.199999999999999E-2</v>
      </c>
    </row>
    <row r="127" spans="3:50" s="161" customFormat="1" ht="12" x14ac:dyDescent="0.2">
      <c r="C127" s="171" t="s">
        <v>11</v>
      </c>
      <c r="D127" s="172" t="s">
        <v>2</v>
      </c>
      <c r="E127" s="166"/>
      <c r="F127" s="174" t="s">
        <v>1</v>
      </c>
      <c r="G127" s="175">
        <v>202888</v>
      </c>
      <c r="H127" s="175">
        <v>154357</v>
      </c>
      <c r="I127" s="175">
        <v>135358</v>
      </c>
      <c r="J127" s="175">
        <v>163663</v>
      </c>
      <c r="K127" s="175">
        <v>168398</v>
      </c>
      <c r="L127" s="175">
        <v>154563</v>
      </c>
      <c r="M127" s="175">
        <v>158482</v>
      </c>
      <c r="O127" s="174" t="s">
        <v>1</v>
      </c>
      <c r="P127" s="176">
        <v>5.0999999999999996</v>
      </c>
      <c r="Q127" s="176">
        <v>6.8</v>
      </c>
      <c r="R127" s="176">
        <v>6.5</v>
      </c>
      <c r="S127" s="176">
        <v>6.6</v>
      </c>
      <c r="T127" s="176">
        <v>7</v>
      </c>
      <c r="U127" s="176">
        <v>7.6</v>
      </c>
      <c r="V127" s="176">
        <v>7.7</v>
      </c>
      <c r="Y127" s="174" t="s">
        <v>1</v>
      </c>
      <c r="Z127" s="175">
        <v>20694.575999999997</v>
      </c>
      <c r="AA127" s="175">
        <v>20992.551999999996</v>
      </c>
      <c r="AB127" s="175">
        <v>17596.54</v>
      </c>
      <c r="AC127" s="175">
        <v>21603.516</v>
      </c>
      <c r="AD127" s="175">
        <v>23575.72</v>
      </c>
      <c r="AE127" s="175">
        <v>23493.576000000001</v>
      </c>
      <c r="AF127" s="175">
        <v>24406.228000000003</v>
      </c>
      <c r="AH127" s="174" t="s">
        <v>1</v>
      </c>
      <c r="AI127" s="177">
        <v>0.27983046429226566</v>
      </c>
      <c r="AJ127" s="177">
        <v>0.2416472282668253</v>
      </c>
      <c r="AK127" s="177">
        <v>0.2243719696655754</v>
      </c>
      <c r="AL127" s="177">
        <v>0.26053934444497506</v>
      </c>
      <c r="AM127" s="177">
        <v>0.23541993739768408</v>
      </c>
      <c r="AN127" s="177">
        <v>0.23901112920360551</v>
      </c>
      <c r="AO127" s="177">
        <v>0.23364484603488411</v>
      </c>
      <c r="AQ127" s="174" t="s">
        <v>1</v>
      </c>
      <c r="AR127" s="177">
        <v>2.8542707357811094E-2</v>
      </c>
      <c r="AS127" s="177">
        <v>3.2864023044288239E-2</v>
      </c>
      <c r="AT127" s="177">
        <v>2.9168356056524805E-2</v>
      </c>
      <c r="AU127" s="177">
        <v>3.4391193466736705E-2</v>
      </c>
      <c r="AV127" s="177">
        <v>3.2958791235675772E-2</v>
      </c>
      <c r="AW127" s="177">
        <v>3.6329691638948038E-2</v>
      </c>
      <c r="AX127" s="177">
        <v>3.5981306289372156E-2</v>
      </c>
    </row>
    <row r="128" spans="3:50" s="161" customFormat="1" ht="12" x14ac:dyDescent="0.2">
      <c r="C128" s="171" t="s">
        <v>11</v>
      </c>
      <c r="D128" s="172" t="s">
        <v>2</v>
      </c>
      <c r="E128" s="173"/>
      <c r="F128" s="174" t="s">
        <v>77</v>
      </c>
      <c r="G128" s="175">
        <v>206145</v>
      </c>
      <c r="H128" s="175">
        <v>209238</v>
      </c>
      <c r="I128" s="175">
        <v>180578</v>
      </c>
      <c r="J128" s="175">
        <v>199218</v>
      </c>
      <c r="K128" s="175">
        <v>190752</v>
      </c>
      <c r="L128" s="175">
        <v>170322</v>
      </c>
      <c r="M128" s="175">
        <v>179526</v>
      </c>
      <c r="O128" s="174" t="s">
        <v>77</v>
      </c>
      <c r="P128" s="176">
        <v>5.0999999999999996</v>
      </c>
      <c r="Q128" s="176">
        <v>5.9</v>
      </c>
      <c r="R128" s="176">
        <v>5.9</v>
      </c>
      <c r="S128" s="176">
        <v>6.6</v>
      </c>
      <c r="T128" s="176">
        <v>7</v>
      </c>
      <c r="U128" s="176">
        <v>7.6</v>
      </c>
      <c r="V128" s="176">
        <v>7.7</v>
      </c>
      <c r="Y128" s="174" t="s">
        <v>77</v>
      </c>
      <c r="Z128" s="175">
        <v>21026.79</v>
      </c>
      <c r="AA128" s="175">
        <v>24690.084000000003</v>
      </c>
      <c r="AB128" s="175">
        <v>21308.203999999998</v>
      </c>
      <c r="AC128" s="175">
        <v>26296.775999999998</v>
      </c>
      <c r="AD128" s="175">
        <v>26705.279999999999</v>
      </c>
      <c r="AE128" s="175">
        <v>25888.944</v>
      </c>
      <c r="AF128" s="175">
        <v>27647.004000000001</v>
      </c>
      <c r="AH128" s="174" t="s">
        <v>77</v>
      </c>
      <c r="AI128" s="177">
        <v>0.28432263643748817</v>
      </c>
      <c r="AJ128" s="177">
        <v>0.32756391189316969</v>
      </c>
      <c r="AK128" s="177">
        <v>0.29932949318304258</v>
      </c>
      <c r="AL128" s="177">
        <v>0.3171402645780601</v>
      </c>
      <c r="AM128" s="177">
        <v>0.2666707674585389</v>
      </c>
      <c r="AN128" s="177">
        <v>0.26338032742775758</v>
      </c>
      <c r="AO128" s="177">
        <v>0.26466932919359049</v>
      </c>
      <c r="AQ128" s="174" t="s">
        <v>77</v>
      </c>
      <c r="AR128" s="177">
        <v>2.900090891662379E-2</v>
      </c>
      <c r="AS128" s="177">
        <v>3.8652541603394021E-2</v>
      </c>
      <c r="AT128" s="177">
        <v>3.5320880195599022E-2</v>
      </c>
      <c r="AU128" s="177">
        <v>4.1862514924303929E-2</v>
      </c>
      <c r="AV128" s="177">
        <v>3.7333907444195444E-2</v>
      </c>
      <c r="AW128" s="177">
        <v>4.0033809769019151E-2</v>
      </c>
      <c r="AX128" s="177">
        <v>4.0759076695812933E-2</v>
      </c>
    </row>
    <row r="129" spans="3:50" s="161" customFormat="1" ht="12" x14ac:dyDescent="0.2">
      <c r="C129" s="171" t="s">
        <v>11</v>
      </c>
      <c r="D129" s="172" t="s">
        <v>2</v>
      </c>
      <c r="E129" s="173"/>
      <c r="F129" s="174" t="s">
        <v>76</v>
      </c>
      <c r="G129" s="175">
        <v>316006</v>
      </c>
      <c r="H129" s="175">
        <v>275175</v>
      </c>
      <c r="I129" s="175">
        <v>287339</v>
      </c>
      <c r="J129" s="175">
        <v>265289</v>
      </c>
      <c r="K129" s="175">
        <v>356159</v>
      </c>
      <c r="L129" s="175">
        <v>321792</v>
      </c>
      <c r="M129" s="175">
        <v>340295</v>
      </c>
      <c r="O129" s="174" t="s">
        <v>76</v>
      </c>
      <c r="P129" s="176">
        <v>4.0999999999999996</v>
      </c>
      <c r="Q129" s="176">
        <v>5.0999999999999996</v>
      </c>
      <c r="R129" s="176">
        <v>4.5</v>
      </c>
      <c r="S129" s="176">
        <v>5</v>
      </c>
      <c r="T129" s="176">
        <v>4.5</v>
      </c>
      <c r="U129" s="176">
        <v>5.2</v>
      </c>
      <c r="V129" s="176">
        <v>5.4</v>
      </c>
      <c r="Y129" s="174" t="s">
        <v>76</v>
      </c>
      <c r="Z129" s="175">
        <v>25912.491999999998</v>
      </c>
      <c r="AA129" s="175">
        <v>28067.85</v>
      </c>
      <c r="AB129" s="175">
        <v>25860.51</v>
      </c>
      <c r="AC129" s="175">
        <v>26528.9</v>
      </c>
      <c r="AD129" s="175">
        <v>32054.31</v>
      </c>
      <c r="AE129" s="175">
        <v>33466.368000000002</v>
      </c>
      <c r="AF129" s="175">
        <v>36751.860000000008</v>
      </c>
      <c r="AH129" s="174" t="s">
        <v>76</v>
      </c>
      <c r="AI129" s="177">
        <v>0.43584689927024617</v>
      </c>
      <c r="AJ129" s="177">
        <v>0.43078885984000503</v>
      </c>
      <c r="AK129" s="177">
        <v>0.47629853715138204</v>
      </c>
      <c r="AL129" s="177">
        <v>0.42232039097696483</v>
      </c>
      <c r="AM129" s="177">
        <v>0.49790929514377702</v>
      </c>
      <c r="AN129" s="177">
        <v>0.49760854336863691</v>
      </c>
      <c r="AO129" s="177">
        <v>0.50168582477152546</v>
      </c>
      <c r="AQ129" s="174" t="s">
        <v>76</v>
      </c>
      <c r="AR129" s="177">
        <v>3.5739445740160185E-2</v>
      </c>
      <c r="AS129" s="177">
        <v>4.3940463703680516E-2</v>
      </c>
      <c r="AT129" s="177">
        <v>4.2866868343624381E-2</v>
      </c>
      <c r="AU129" s="177">
        <v>4.2232039097696482E-2</v>
      </c>
      <c r="AV129" s="177">
        <v>4.4811836562939932E-2</v>
      </c>
      <c r="AW129" s="177">
        <v>5.1751288510338236E-2</v>
      </c>
      <c r="AX129" s="177">
        <v>5.4182069075324753E-2</v>
      </c>
    </row>
    <row r="130" spans="3:50" s="161" customFormat="1" ht="12" x14ac:dyDescent="0.2">
      <c r="C130" s="164" t="s">
        <v>7</v>
      </c>
      <c r="D130" s="165" t="s">
        <v>3</v>
      </c>
      <c r="E130" s="173"/>
      <c r="F130" s="167" t="s">
        <v>8</v>
      </c>
      <c r="G130" s="168">
        <v>2234573</v>
      </c>
      <c r="H130" s="168">
        <v>1902168</v>
      </c>
      <c r="I130" s="168">
        <v>1810869</v>
      </c>
      <c r="J130" s="168">
        <v>1743407</v>
      </c>
      <c r="K130" s="168">
        <v>1819131</v>
      </c>
      <c r="L130" s="168">
        <v>1635721</v>
      </c>
      <c r="M130" s="168">
        <v>1639795</v>
      </c>
      <c r="O130" s="167" t="s">
        <v>8</v>
      </c>
      <c r="P130" s="169">
        <v>1.3</v>
      </c>
      <c r="Q130" s="169">
        <v>1.7</v>
      </c>
      <c r="R130" s="169">
        <v>1.6</v>
      </c>
      <c r="S130" s="169">
        <v>1.8</v>
      </c>
      <c r="T130" s="169">
        <v>2</v>
      </c>
      <c r="U130" s="169">
        <v>2.8</v>
      </c>
      <c r="V130" s="169">
        <v>2.2000000000000002</v>
      </c>
      <c r="Y130" s="167" t="s">
        <v>8</v>
      </c>
      <c r="Z130" s="168">
        <v>58098.898000000001</v>
      </c>
      <c r="AA130" s="168">
        <v>64673.712</v>
      </c>
      <c r="AB130" s="168">
        <v>57947.808000000005</v>
      </c>
      <c r="AC130" s="168">
        <v>62762.652000000002</v>
      </c>
      <c r="AD130" s="168">
        <v>72765.240000000005</v>
      </c>
      <c r="AE130" s="168">
        <v>91600.375999999989</v>
      </c>
      <c r="AF130" s="168">
        <v>72150.98000000001</v>
      </c>
      <c r="AH130" s="167" t="s">
        <v>8</v>
      </c>
      <c r="AI130" s="170">
        <v>1</v>
      </c>
      <c r="AJ130" s="170">
        <v>1</v>
      </c>
      <c r="AK130" s="170">
        <v>1</v>
      </c>
      <c r="AL130" s="170">
        <v>1</v>
      </c>
      <c r="AM130" s="170">
        <v>1</v>
      </c>
      <c r="AN130" s="170">
        <v>1</v>
      </c>
      <c r="AO130" s="170">
        <v>1</v>
      </c>
      <c r="AQ130" s="167" t="s">
        <v>8</v>
      </c>
      <c r="AR130" s="170">
        <v>2.6000000000000002E-2</v>
      </c>
      <c r="AS130" s="170">
        <v>3.4000000000000002E-2</v>
      </c>
      <c r="AT130" s="170">
        <v>3.2000000000000001E-2</v>
      </c>
      <c r="AU130" s="170">
        <v>3.6000000000000004E-2</v>
      </c>
      <c r="AV130" s="170">
        <v>0.04</v>
      </c>
      <c r="AW130" s="170">
        <v>5.5999999999999994E-2</v>
      </c>
      <c r="AX130" s="170">
        <v>4.4000000000000004E-2</v>
      </c>
    </row>
    <row r="131" spans="3:50" s="161" customFormat="1" ht="12" x14ac:dyDescent="0.2">
      <c r="C131" s="171" t="s">
        <v>7</v>
      </c>
      <c r="D131" s="172" t="s">
        <v>3</v>
      </c>
      <c r="E131" s="173"/>
      <c r="F131" s="174" t="s">
        <v>1</v>
      </c>
      <c r="G131" s="175">
        <v>517279</v>
      </c>
      <c r="H131" s="175">
        <v>376877</v>
      </c>
      <c r="I131" s="175">
        <v>318620</v>
      </c>
      <c r="J131" s="175">
        <v>309877</v>
      </c>
      <c r="K131" s="175">
        <v>307246</v>
      </c>
      <c r="L131" s="175">
        <v>282751</v>
      </c>
      <c r="M131" s="175">
        <v>244226</v>
      </c>
      <c r="O131" s="174" t="s">
        <v>1</v>
      </c>
      <c r="P131" s="176">
        <v>2.9</v>
      </c>
      <c r="Q131" s="176">
        <v>4.0999999999999996</v>
      </c>
      <c r="R131" s="176">
        <v>4</v>
      </c>
      <c r="S131" s="176">
        <v>4.4000000000000004</v>
      </c>
      <c r="T131" s="176">
        <v>5.0999999999999996</v>
      </c>
      <c r="U131" s="176">
        <v>5.9</v>
      </c>
      <c r="V131" s="176">
        <v>6.8</v>
      </c>
      <c r="Y131" s="174" t="s">
        <v>1</v>
      </c>
      <c r="Z131" s="175">
        <v>30002.181999999997</v>
      </c>
      <c r="AA131" s="175">
        <v>30903.914000000001</v>
      </c>
      <c r="AB131" s="175">
        <v>25489.599999999999</v>
      </c>
      <c r="AC131" s="175">
        <v>27269.175999999999</v>
      </c>
      <c r="AD131" s="175">
        <v>31339.091999999997</v>
      </c>
      <c r="AE131" s="175">
        <v>33364.618000000002</v>
      </c>
      <c r="AF131" s="175">
        <v>33214.736000000004</v>
      </c>
      <c r="AH131" s="174" t="s">
        <v>1</v>
      </c>
      <c r="AI131" s="177">
        <v>0.23148896903345739</v>
      </c>
      <c r="AJ131" s="177">
        <v>0.19813023875914221</v>
      </c>
      <c r="AK131" s="177">
        <v>0.17594867436573269</v>
      </c>
      <c r="AL131" s="177">
        <v>0.17774220248054529</v>
      </c>
      <c r="AM131" s="177">
        <v>0.16889712725471667</v>
      </c>
      <c r="AN131" s="177">
        <v>0.17286016380544114</v>
      </c>
      <c r="AO131" s="177">
        <v>0.14893690979665142</v>
      </c>
      <c r="AQ131" s="174" t="s">
        <v>1</v>
      </c>
      <c r="AR131" s="177">
        <v>1.3426360203940528E-2</v>
      </c>
      <c r="AS131" s="177">
        <v>1.624667957824966E-2</v>
      </c>
      <c r="AT131" s="177">
        <v>1.4075893949258615E-2</v>
      </c>
      <c r="AU131" s="177">
        <v>1.5641313818287986E-2</v>
      </c>
      <c r="AV131" s="177">
        <v>1.72275069799811E-2</v>
      </c>
      <c r="AW131" s="177">
        <v>2.0397499329042054E-2</v>
      </c>
      <c r="AX131" s="177">
        <v>2.0255419732344591E-2</v>
      </c>
    </row>
    <row r="132" spans="3:50" s="161" customFormat="1" ht="12" x14ac:dyDescent="0.2">
      <c r="C132" s="171" t="s">
        <v>7</v>
      </c>
      <c r="D132" s="172" t="s">
        <v>3</v>
      </c>
      <c r="E132" s="166"/>
      <c r="F132" s="174" t="s">
        <v>77</v>
      </c>
      <c r="G132" s="175">
        <v>872012</v>
      </c>
      <c r="H132" s="175">
        <v>770609</v>
      </c>
      <c r="I132" s="175">
        <v>723363</v>
      </c>
      <c r="J132" s="175">
        <v>635214</v>
      </c>
      <c r="K132" s="175">
        <v>651978</v>
      </c>
      <c r="L132" s="175">
        <v>600910</v>
      </c>
      <c r="M132" s="175">
        <v>603555</v>
      </c>
      <c r="O132" s="174" t="s">
        <v>77</v>
      </c>
      <c r="P132" s="176">
        <v>2.2999999999999998</v>
      </c>
      <c r="Q132" s="176">
        <v>2.6</v>
      </c>
      <c r="R132" s="176">
        <v>3</v>
      </c>
      <c r="S132" s="176">
        <v>3.3</v>
      </c>
      <c r="T132" s="176">
        <v>3.8</v>
      </c>
      <c r="U132" s="176">
        <v>4.0999999999999996</v>
      </c>
      <c r="V132" s="176">
        <v>4.2</v>
      </c>
      <c r="Y132" s="174" t="s">
        <v>77</v>
      </c>
      <c r="Z132" s="175">
        <v>40112.551999999996</v>
      </c>
      <c r="AA132" s="175">
        <v>40071.668000000005</v>
      </c>
      <c r="AB132" s="175">
        <v>43401.78</v>
      </c>
      <c r="AC132" s="175">
        <v>41924.123999999996</v>
      </c>
      <c r="AD132" s="175">
        <v>49550.328000000001</v>
      </c>
      <c r="AE132" s="175">
        <v>49274.62</v>
      </c>
      <c r="AF132" s="175">
        <v>50698.62</v>
      </c>
      <c r="AH132" s="174" t="s">
        <v>77</v>
      </c>
      <c r="AI132" s="177">
        <v>0.39023652393544539</v>
      </c>
      <c r="AJ132" s="177">
        <v>0.4051214193488693</v>
      </c>
      <c r="AK132" s="177">
        <v>0.39945628314361781</v>
      </c>
      <c r="AL132" s="177">
        <v>0.3643520990795609</v>
      </c>
      <c r="AM132" s="177">
        <v>0.35840079686399717</v>
      </c>
      <c r="AN132" s="177">
        <v>0.36736705098241079</v>
      </c>
      <c r="AO132" s="177">
        <v>0.3680673498821499</v>
      </c>
      <c r="AQ132" s="174" t="s">
        <v>77</v>
      </c>
      <c r="AR132" s="177">
        <v>1.7950880101030485E-2</v>
      </c>
      <c r="AS132" s="177">
        <v>2.1066313806141202E-2</v>
      </c>
      <c r="AT132" s="177">
        <v>2.3967376988617072E-2</v>
      </c>
      <c r="AU132" s="177">
        <v>2.4047238539251017E-2</v>
      </c>
      <c r="AV132" s="177">
        <v>2.7238460561663781E-2</v>
      </c>
      <c r="AW132" s="177">
        <v>3.0124098180557682E-2</v>
      </c>
      <c r="AX132" s="177">
        <v>3.0917657390100595E-2</v>
      </c>
    </row>
    <row r="133" spans="3:50" s="161" customFormat="1" ht="12" x14ac:dyDescent="0.2">
      <c r="C133" s="171" t="s">
        <v>7</v>
      </c>
      <c r="D133" s="172" t="s">
        <v>3</v>
      </c>
      <c r="E133" s="173"/>
      <c r="F133" s="174" t="s">
        <v>76</v>
      </c>
      <c r="G133" s="175">
        <v>845282</v>
      </c>
      <c r="H133" s="175">
        <v>754682</v>
      </c>
      <c r="I133" s="175">
        <v>768886</v>
      </c>
      <c r="J133" s="175">
        <v>798316</v>
      </c>
      <c r="K133" s="175">
        <v>859907</v>
      </c>
      <c r="L133" s="175">
        <v>752060</v>
      </c>
      <c r="M133" s="175">
        <v>792014</v>
      </c>
      <c r="O133" s="174" t="s">
        <v>76</v>
      </c>
      <c r="P133" s="176">
        <v>2.2999999999999998</v>
      </c>
      <c r="Q133" s="176">
        <v>2.6</v>
      </c>
      <c r="R133" s="176">
        <v>2.4</v>
      </c>
      <c r="S133" s="176">
        <v>2.7</v>
      </c>
      <c r="T133" s="176">
        <v>3</v>
      </c>
      <c r="U133" s="176">
        <v>3.2</v>
      </c>
      <c r="V133" s="176">
        <v>3.4</v>
      </c>
      <c r="Y133" s="174" t="s">
        <v>76</v>
      </c>
      <c r="Z133" s="175">
        <v>38882.971999999994</v>
      </c>
      <c r="AA133" s="175">
        <v>39243.464</v>
      </c>
      <c r="AB133" s="175">
        <v>36906.527999999998</v>
      </c>
      <c r="AC133" s="175">
        <v>43109.064000000006</v>
      </c>
      <c r="AD133" s="175">
        <v>51594.42</v>
      </c>
      <c r="AE133" s="175">
        <v>48131.839999999997</v>
      </c>
      <c r="AF133" s="175">
        <v>53856.952000000005</v>
      </c>
      <c r="AH133" s="174" t="s">
        <v>76</v>
      </c>
      <c r="AI133" s="177">
        <v>0.37827450703109722</v>
      </c>
      <c r="AJ133" s="177">
        <v>0.39674834189198849</v>
      </c>
      <c r="AK133" s="177">
        <v>0.4245950424906495</v>
      </c>
      <c r="AL133" s="177">
        <v>0.45790569843989382</v>
      </c>
      <c r="AM133" s="177">
        <v>0.47270207588128615</v>
      </c>
      <c r="AN133" s="177">
        <v>0.45977278521214804</v>
      </c>
      <c r="AO133" s="177">
        <v>0.48299574032119869</v>
      </c>
      <c r="AQ133" s="174" t="s">
        <v>76</v>
      </c>
      <c r="AR133" s="177">
        <v>1.7400627323430472E-2</v>
      </c>
      <c r="AS133" s="177">
        <v>2.06309137783834E-2</v>
      </c>
      <c r="AT133" s="177">
        <v>2.0380562039551173E-2</v>
      </c>
      <c r="AU133" s="177">
        <v>2.4726907715754268E-2</v>
      </c>
      <c r="AV133" s="177">
        <v>2.836212455287717E-2</v>
      </c>
      <c r="AW133" s="177">
        <v>2.9425458253577473E-2</v>
      </c>
      <c r="AX133" s="177">
        <v>3.2843710341841505E-2</v>
      </c>
    </row>
    <row r="134" spans="3:50" s="161" customFormat="1" ht="12" x14ac:dyDescent="0.2">
      <c r="C134" s="164" t="s">
        <v>12</v>
      </c>
      <c r="D134" s="165" t="s">
        <v>3</v>
      </c>
      <c r="E134" s="173"/>
      <c r="F134" s="167" t="s">
        <v>8</v>
      </c>
      <c r="G134" s="168">
        <v>1121158</v>
      </c>
      <c r="H134" s="168">
        <v>961075</v>
      </c>
      <c r="I134" s="168">
        <v>931798</v>
      </c>
      <c r="J134" s="168">
        <v>892443</v>
      </c>
      <c r="K134" s="168">
        <v>910766</v>
      </c>
      <c r="L134" s="168">
        <v>820921</v>
      </c>
      <c r="M134" s="168">
        <v>827117</v>
      </c>
      <c r="O134" s="167" t="s">
        <v>8</v>
      </c>
      <c r="P134" s="169">
        <v>2</v>
      </c>
      <c r="Q134" s="169">
        <v>2.6</v>
      </c>
      <c r="R134" s="169">
        <v>2.4</v>
      </c>
      <c r="S134" s="169">
        <v>2.7</v>
      </c>
      <c r="T134" s="169">
        <v>3</v>
      </c>
      <c r="U134" s="169">
        <v>3.2</v>
      </c>
      <c r="V134" s="169">
        <v>3.4</v>
      </c>
      <c r="Y134" s="167" t="s">
        <v>8</v>
      </c>
      <c r="Z134" s="168">
        <v>44846.32</v>
      </c>
      <c r="AA134" s="168">
        <v>49975.9</v>
      </c>
      <c r="AB134" s="168">
        <v>44726.303999999996</v>
      </c>
      <c r="AC134" s="168">
        <v>48191.921999999999</v>
      </c>
      <c r="AD134" s="168">
        <v>54645.96</v>
      </c>
      <c r="AE134" s="168">
        <v>52538.944000000003</v>
      </c>
      <c r="AF134" s="168">
        <v>56243.955999999998</v>
      </c>
      <c r="AH134" s="167" t="s">
        <v>8</v>
      </c>
      <c r="AI134" s="170">
        <v>1</v>
      </c>
      <c r="AJ134" s="170">
        <v>1</v>
      </c>
      <c r="AK134" s="170">
        <v>1</v>
      </c>
      <c r="AL134" s="170">
        <v>1</v>
      </c>
      <c r="AM134" s="170">
        <v>1</v>
      </c>
      <c r="AN134" s="170">
        <v>1</v>
      </c>
      <c r="AO134" s="170">
        <v>1</v>
      </c>
      <c r="AQ134" s="167" t="s">
        <v>8</v>
      </c>
      <c r="AR134" s="170">
        <v>0.04</v>
      </c>
      <c r="AS134" s="170">
        <v>5.2000000000000005E-2</v>
      </c>
      <c r="AT134" s="170">
        <v>4.8000000000000001E-2</v>
      </c>
      <c r="AU134" s="170">
        <v>5.4000000000000006E-2</v>
      </c>
      <c r="AV134" s="170">
        <v>0.06</v>
      </c>
      <c r="AW134" s="170">
        <v>6.4000000000000001E-2</v>
      </c>
      <c r="AX134" s="170">
        <v>6.8000000000000005E-2</v>
      </c>
    </row>
    <row r="135" spans="3:50" s="161" customFormat="1" ht="12" x14ac:dyDescent="0.2">
      <c r="C135" s="171" t="s">
        <v>12</v>
      </c>
      <c r="D135" s="172" t="s">
        <v>3</v>
      </c>
      <c r="E135" s="173"/>
      <c r="F135" s="174" t="s">
        <v>1</v>
      </c>
      <c r="G135" s="175">
        <v>237286</v>
      </c>
      <c r="H135" s="175">
        <v>173304</v>
      </c>
      <c r="I135" s="175">
        <v>150067</v>
      </c>
      <c r="J135" s="175">
        <v>135473</v>
      </c>
      <c r="K135" s="175">
        <v>129754</v>
      </c>
      <c r="L135" s="175">
        <v>105808</v>
      </c>
      <c r="M135" s="175">
        <v>95031</v>
      </c>
      <c r="O135" s="174" t="s">
        <v>1</v>
      </c>
      <c r="P135" s="176">
        <v>4.7</v>
      </c>
      <c r="Q135" s="176">
        <v>6.2</v>
      </c>
      <c r="R135" s="176">
        <v>5.6</v>
      </c>
      <c r="S135" s="176">
        <v>7</v>
      </c>
      <c r="T135" s="176">
        <v>8</v>
      </c>
      <c r="U135" s="176">
        <v>9.5</v>
      </c>
      <c r="V135" s="176">
        <v>9.9</v>
      </c>
      <c r="Y135" s="174" t="s">
        <v>1</v>
      </c>
      <c r="Z135" s="175">
        <v>22304.883999999998</v>
      </c>
      <c r="AA135" s="175">
        <v>21489.696</v>
      </c>
      <c r="AB135" s="175">
        <v>16807.504000000001</v>
      </c>
      <c r="AC135" s="175">
        <v>18966.22</v>
      </c>
      <c r="AD135" s="175">
        <v>20760.64</v>
      </c>
      <c r="AE135" s="175">
        <v>20103.52</v>
      </c>
      <c r="AF135" s="175">
        <v>18816.137999999999</v>
      </c>
      <c r="AH135" s="174" t="s">
        <v>1</v>
      </c>
      <c r="AI135" s="177">
        <v>0.21164367555687957</v>
      </c>
      <c r="AJ135" s="177">
        <v>0.18032307572249826</v>
      </c>
      <c r="AK135" s="177">
        <v>0.16105100032410458</v>
      </c>
      <c r="AL135" s="177">
        <v>0.1518001709913126</v>
      </c>
      <c r="AM135" s="177">
        <v>0.14246689050755079</v>
      </c>
      <c r="AN135" s="177">
        <v>0.12888938156046684</v>
      </c>
      <c r="AO135" s="177">
        <v>0.11489426526114202</v>
      </c>
      <c r="AQ135" s="174" t="s">
        <v>1</v>
      </c>
      <c r="AR135" s="177">
        <v>1.9894505502346681E-2</v>
      </c>
      <c r="AS135" s="177">
        <v>2.2360061389589781E-2</v>
      </c>
      <c r="AT135" s="177">
        <v>1.8037712036299711E-2</v>
      </c>
      <c r="AU135" s="177">
        <v>2.1252023938783764E-2</v>
      </c>
      <c r="AV135" s="177">
        <v>2.2794702481208125E-2</v>
      </c>
      <c r="AW135" s="177">
        <v>2.4488982496488697E-2</v>
      </c>
      <c r="AX135" s="177">
        <v>2.2749064521706122E-2</v>
      </c>
    </row>
    <row r="136" spans="3:50" s="161" customFormat="1" ht="12" x14ac:dyDescent="0.2">
      <c r="C136" s="171" t="s">
        <v>12</v>
      </c>
      <c r="D136" s="172" t="s">
        <v>3</v>
      </c>
      <c r="E136" s="173"/>
      <c r="F136" s="174" t="s">
        <v>77</v>
      </c>
      <c r="G136" s="175">
        <v>456564</v>
      </c>
      <c r="H136" s="175">
        <v>393778</v>
      </c>
      <c r="I136" s="175">
        <v>361507</v>
      </c>
      <c r="J136" s="175">
        <v>336653</v>
      </c>
      <c r="K136" s="175">
        <v>330390</v>
      </c>
      <c r="L136" s="175">
        <v>296994</v>
      </c>
      <c r="M136" s="175">
        <v>292466</v>
      </c>
      <c r="O136" s="174" t="s">
        <v>77</v>
      </c>
      <c r="P136" s="176">
        <v>3</v>
      </c>
      <c r="Q136" s="176">
        <v>4.0999999999999996</v>
      </c>
      <c r="R136" s="176">
        <v>3.7</v>
      </c>
      <c r="S136" s="176">
        <v>4.4000000000000004</v>
      </c>
      <c r="T136" s="176">
        <v>5.0999999999999996</v>
      </c>
      <c r="U136" s="176">
        <v>5.9</v>
      </c>
      <c r="V136" s="176">
        <v>6.1</v>
      </c>
      <c r="Y136" s="174" t="s">
        <v>77</v>
      </c>
      <c r="Z136" s="175">
        <v>27393.84</v>
      </c>
      <c r="AA136" s="175">
        <v>32289.795999999995</v>
      </c>
      <c r="AB136" s="175">
        <v>26751.518000000004</v>
      </c>
      <c r="AC136" s="175">
        <v>29625.464000000004</v>
      </c>
      <c r="AD136" s="175">
        <v>33699.78</v>
      </c>
      <c r="AE136" s="175">
        <v>35045.292000000001</v>
      </c>
      <c r="AF136" s="175">
        <v>35680.851999999999</v>
      </c>
      <c r="AH136" s="174" t="s">
        <v>77</v>
      </c>
      <c r="AI136" s="177">
        <v>0.40722538660920227</v>
      </c>
      <c r="AJ136" s="177">
        <v>0.40972660822516455</v>
      </c>
      <c r="AK136" s="177">
        <v>0.38796713450769371</v>
      </c>
      <c r="AL136" s="177">
        <v>0.37722633266214201</v>
      </c>
      <c r="AM136" s="177">
        <v>0.36276057736015616</v>
      </c>
      <c r="AN136" s="177">
        <v>0.36178146252806298</v>
      </c>
      <c r="AO136" s="177">
        <v>0.35359689137087014</v>
      </c>
      <c r="AQ136" s="174" t="s">
        <v>77</v>
      </c>
      <c r="AR136" s="177">
        <v>2.4433523196552134E-2</v>
      </c>
      <c r="AS136" s="177">
        <v>3.3597581874463489E-2</v>
      </c>
      <c r="AT136" s="177">
        <v>2.8709567953569336E-2</v>
      </c>
      <c r="AU136" s="177">
        <v>3.3195917274268495E-2</v>
      </c>
      <c r="AV136" s="177">
        <v>3.7001578890735923E-2</v>
      </c>
      <c r="AW136" s="177">
        <v>4.2690212578311432E-2</v>
      </c>
      <c r="AX136" s="177">
        <v>4.3138820747246155E-2</v>
      </c>
    </row>
    <row r="137" spans="3:50" s="161" customFormat="1" ht="12" x14ac:dyDescent="0.2">
      <c r="C137" s="171" t="s">
        <v>12</v>
      </c>
      <c r="D137" s="172" t="s">
        <v>3</v>
      </c>
      <c r="E137" s="173"/>
      <c r="F137" s="174" t="s">
        <v>76</v>
      </c>
      <c r="G137" s="175">
        <v>427308</v>
      </c>
      <c r="H137" s="175">
        <v>393993</v>
      </c>
      <c r="I137" s="175">
        <v>420224</v>
      </c>
      <c r="J137" s="175">
        <v>420317</v>
      </c>
      <c r="K137" s="175">
        <v>450622</v>
      </c>
      <c r="L137" s="175">
        <v>418119</v>
      </c>
      <c r="M137" s="175">
        <v>439620</v>
      </c>
      <c r="O137" s="174" t="s">
        <v>76</v>
      </c>
      <c r="P137" s="176">
        <v>3.2</v>
      </c>
      <c r="Q137" s="176">
        <v>4.0999999999999996</v>
      </c>
      <c r="R137" s="176">
        <v>3.3</v>
      </c>
      <c r="S137" s="176">
        <v>3.7</v>
      </c>
      <c r="T137" s="176">
        <v>4</v>
      </c>
      <c r="U137" s="176">
        <v>4.5999999999999996</v>
      </c>
      <c r="V137" s="176">
        <v>4.7</v>
      </c>
      <c r="Y137" s="174" t="s">
        <v>76</v>
      </c>
      <c r="Z137" s="175">
        <v>27347.712000000003</v>
      </c>
      <c r="AA137" s="175">
        <v>32307.425999999996</v>
      </c>
      <c r="AB137" s="175">
        <v>27734.784</v>
      </c>
      <c r="AC137" s="175">
        <v>31103.458000000002</v>
      </c>
      <c r="AD137" s="175">
        <v>36049.760000000002</v>
      </c>
      <c r="AE137" s="175">
        <v>38466.947999999997</v>
      </c>
      <c r="AF137" s="175">
        <v>41324.28</v>
      </c>
      <c r="AH137" s="174" t="s">
        <v>76</v>
      </c>
      <c r="AI137" s="177">
        <v>0.38113093783391816</v>
      </c>
      <c r="AJ137" s="177">
        <v>0.40995031605233723</v>
      </c>
      <c r="AK137" s="177">
        <v>0.45098186516820171</v>
      </c>
      <c r="AL137" s="177">
        <v>0.47097349634654539</v>
      </c>
      <c r="AM137" s="177">
        <v>0.49477253213229305</v>
      </c>
      <c r="AN137" s="177">
        <v>0.50932915591147021</v>
      </c>
      <c r="AO137" s="177">
        <v>0.53150884336798787</v>
      </c>
      <c r="AQ137" s="174" t="s">
        <v>76</v>
      </c>
      <c r="AR137" s="177">
        <v>2.4392380021370764E-2</v>
      </c>
      <c r="AS137" s="177">
        <v>3.3615925916291652E-2</v>
      </c>
      <c r="AT137" s="177">
        <v>2.9764803101101311E-2</v>
      </c>
      <c r="AU137" s="177">
        <v>3.4852038729644361E-2</v>
      </c>
      <c r="AV137" s="177">
        <v>3.9581802570583441E-2</v>
      </c>
      <c r="AW137" s="177">
        <v>4.6858282343855258E-2</v>
      </c>
      <c r="AX137" s="177">
        <v>4.996183127659086E-2</v>
      </c>
    </row>
    <row r="138" spans="3:50" s="161" customFormat="1" ht="12" x14ac:dyDescent="0.2">
      <c r="C138" s="164" t="s">
        <v>11</v>
      </c>
      <c r="D138" s="165" t="s">
        <v>3</v>
      </c>
      <c r="E138" s="166"/>
      <c r="F138" s="167" t="s">
        <v>8</v>
      </c>
      <c r="G138" s="168">
        <v>1113415</v>
      </c>
      <c r="H138" s="168">
        <v>941093</v>
      </c>
      <c r="I138" s="168">
        <v>879071</v>
      </c>
      <c r="J138" s="168">
        <v>850964</v>
      </c>
      <c r="K138" s="168">
        <v>908365</v>
      </c>
      <c r="L138" s="168">
        <v>814800</v>
      </c>
      <c r="M138" s="168">
        <v>812678</v>
      </c>
      <c r="O138" s="167" t="s">
        <v>8</v>
      </c>
      <c r="P138" s="169">
        <v>2</v>
      </c>
      <c r="Q138" s="169">
        <v>2.6</v>
      </c>
      <c r="R138" s="169">
        <v>2.4</v>
      </c>
      <c r="S138" s="169">
        <v>2.7</v>
      </c>
      <c r="T138" s="169">
        <v>3</v>
      </c>
      <c r="U138" s="169">
        <v>3.2</v>
      </c>
      <c r="V138" s="169">
        <v>3.4</v>
      </c>
      <c r="Y138" s="167" t="s">
        <v>8</v>
      </c>
      <c r="Z138" s="168">
        <v>44536.6</v>
      </c>
      <c r="AA138" s="168">
        <v>48936.836000000003</v>
      </c>
      <c r="AB138" s="168">
        <v>42195.407999999996</v>
      </c>
      <c r="AC138" s="168">
        <v>45952.056000000004</v>
      </c>
      <c r="AD138" s="168">
        <v>54501.9</v>
      </c>
      <c r="AE138" s="168">
        <v>52147.199999999997</v>
      </c>
      <c r="AF138" s="168">
        <v>55262.103999999992</v>
      </c>
      <c r="AH138" s="167" t="s">
        <v>8</v>
      </c>
      <c r="AI138" s="170">
        <v>1</v>
      </c>
      <c r="AJ138" s="170">
        <v>1</v>
      </c>
      <c r="AK138" s="170">
        <v>1</v>
      </c>
      <c r="AL138" s="170">
        <v>1</v>
      </c>
      <c r="AM138" s="170">
        <v>1</v>
      </c>
      <c r="AN138" s="170">
        <v>1</v>
      </c>
      <c r="AO138" s="170">
        <v>1</v>
      </c>
      <c r="AQ138" s="167" t="s">
        <v>8</v>
      </c>
      <c r="AR138" s="170">
        <v>0.04</v>
      </c>
      <c r="AS138" s="170">
        <v>5.2000000000000005E-2</v>
      </c>
      <c r="AT138" s="170">
        <v>4.8000000000000001E-2</v>
      </c>
      <c r="AU138" s="170">
        <v>5.4000000000000006E-2</v>
      </c>
      <c r="AV138" s="170">
        <v>0.06</v>
      </c>
      <c r="AW138" s="170">
        <v>6.4000000000000001E-2</v>
      </c>
      <c r="AX138" s="170">
        <v>6.8000000000000005E-2</v>
      </c>
    </row>
    <row r="139" spans="3:50" s="161" customFormat="1" ht="12" x14ac:dyDescent="0.2">
      <c r="C139" s="171" t="s">
        <v>11</v>
      </c>
      <c r="D139" s="172" t="s">
        <v>3</v>
      </c>
      <c r="E139" s="173"/>
      <c r="F139" s="174" t="s">
        <v>1</v>
      </c>
      <c r="G139" s="175">
        <v>279993</v>
      </c>
      <c r="H139" s="175">
        <v>203573</v>
      </c>
      <c r="I139" s="175">
        <v>168553</v>
      </c>
      <c r="J139" s="175">
        <v>174404</v>
      </c>
      <c r="K139" s="175">
        <v>177492</v>
      </c>
      <c r="L139" s="175">
        <v>176943</v>
      </c>
      <c r="M139" s="175">
        <v>149195</v>
      </c>
      <c r="O139" s="174" t="s">
        <v>1</v>
      </c>
      <c r="P139" s="176">
        <v>4.2</v>
      </c>
      <c r="Q139" s="176">
        <v>5.4</v>
      </c>
      <c r="R139" s="176">
        <v>5.6</v>
      </c>
      <c r="S139" s="176">
        <v>6.3</v>
      </c>
      <c r="T139" s="176">
        <v>7.2</v>
      </c>
      <c r="U139" s="176">
        <v>7.7</v>
      </c>
      <c r="V139" s="176">
        <v>8.6999999999999993</v>
      </c>
      <c r="Y139" s="174" t="s">
        <v>1</v>
      </c>
      <c r="Z139" s="175">
        <v>23519.412</v>
      </c>
      <c r="AA139" s="175">
        <v>21985.884000000005</v>
      </c>
      <c r="AB139" s="175">
        <v>18877.935999999998</v>
      </c>
      <c r="AC139" s="175">
        <v>21974.903999999999</v>
      </c>
      <c r="AD139" s="175">
        <v>25558.848000000002</v>
      </c>
      <c r="AE139" s="175">
        <v>27249.222000000002</v>
      </c>
      <c r="AF139" s="175">
        <v>25959.93</v>
      </c>
      <c r="AH139" s="174" t="s">
        <v>1</v>
      </c>
      <c r="AI139" s="177">
        <v>0.2514722722435031</v>
      </c>
      <c r="AJ139" s="177">
        <v>0.21631549698063848</v>
      </c>
      <c r="AK139" s="177">
        <v>0.19173991634350354</v>
      </c>
      <c r="AL139" s="177">
        <v>0.20494874048725917</v>
      </c>
      <c r="AM139" s="177">
        <v>0.1953972246839101</v>
      </c>
      <c r="AN139" s="177">
        <v>0.21716126656848306</v>
      </c>
      <c r="AO139" s="177">
        <v>0.18358439627995343</v>
      </c>
      <c r="AQ139" s="174" t="s">
        <v>1</v>
      </c>
      <c r="AR139" s="177">
        <v>2.1123670868454264E-2</v>
      </c>
      <c r="AS139" s="177">
        <v>2.3362073673908957E-2</v>
      </c>
      <c r="AT139" s="177">
        <v>2.1474870630472393E-2</v>
      </c>
      <c r="AU139" s="177">
        <v>2.5823541301394654E-2</v>
      </c>
      <c r="AV139" s="177">
        <v>2.8137200354483055E-2</v>
      </c>
      <c r="AW139" s="177">
        <v>3.3442835051546396E-2</v>
      </c>
      <c r="AX139" s="177">
        <v>3.1943684952711895E-2</v>
      </c>
    </row>
    <row r="140" spans="3:50" s="161" customFormat="1" ht="12" x14ac:dyDescent="0.2">
      <c r="C140" s="171" t="s">
        <v>11</v>
      </c>
      <c r="D140" s="172" t="s">
        <v>3</v>
      </c>
      <c r="E140" s="173"/>
      <c r="F140" s="174" t="s">
        <v>77</v>
      </c>
      <c r="G140" s="175">
        <v>415448</v>
      </c>
      <c r="H140" s="175">
        <v>376831</v>
      </c>
      <c r="I140" s="175">
        <v>361856</v>
      </c>
      <c r="J140" s="175">
        <v>298561</v>
      </c>
      <c r="K140" s="175">
        <v>321588</v>
      </c>
      <c r="L140" s="175">
        <v>303916</v>
      </c>
      <c r="M140" s="175">
        <v>311089</v>
      </c>
      <c r="O140" s="174" t="s">
        <v>77</v>
      </c>
      <c r="P140" s="176">
        <v>3.2</v>
      </c>
      <c r="Q140" s="176">
        <v>4.0999999999999996</v>
      </c>
      <c r="R140" s="176">
        <v>3.7</v>
      </c>
      <c r="S140" s="176">
        <v>4.9000000000000004</v>
      </c>
      <c r="T140" s="176">
        <v>5.0999999999999996</v>
      </c>
      <c r="U140" s="176">
        <v>5.4</v>
      </c>
      <c r="V140" s="176">
        <v>5.6</v>
      </c>
      <c r="Y140" s="174" t="s">
        <v>77</v>
      </c>
      <c r="Z140" s="175">
        <v>26588.672000000002</v>
      </c>
      <c r="AA140" s="175">
        <v>30900.141999999996</v>
      </c>
      <c r="AB140" s="175">
        <v>26777.343999999997</v>
      </c>
      <c r="AC140" s="175">
        <v>29258.978000000003</v>
      </c>
      <c r="AD140" s="175">
        <v>32801.975999999995</v>
      </c>
      <c r="AE140" s="175">
        <v>32822.928</v>
      </c>
      <c r="AF140" s="175">
        <v>34841.968000000001</v>
      </c>
      <c r="AH140" s="174" t="s">
        <v>77</v>
      </c>
      <c r="AI140" s="177">
        <v>0.37312951594868043</v>
      </c>
      <c r="AJ140" s="177">
        <v>0.40041844961124989</v>
      </c>
      <c r="AK140" s="177">
        <v>0.41163455511557084</v>
      </c>
      <c r="AL140" s="177">
        <v>0.35085032974367891</v>
      </c>
      <c r="AM140" s="177">
        <v>0.35402949254980104</v>
      </c>
      <c r="AN140" s="177">
        <v>0.37299459990181638</v>
      </c>
      <c r="AO140" s="177">
        <v>0.38279490770022073</v>
      </c>
      <c r="AQ140" s="174" t="s">
        <v>77</v>
      </c>
      <c r="AR140" s="177">
        <v>2.388028902071555E-2</v>
      </c>
      <c r="AS140" s="177">
        <v>3.2834312868122488E-2</v>
      </c>
      <c r="AT140" s="177">
        <v>3.0460957078552245E-2</v>
      </c>
      <c r="AU140" s="177">
        <v>3.4383332314880534E-2</v>
      </c>
      <c r="AV140" s="177">
        <v>3.6111008240079706E-2</v>
      </c>
      <c r="AW140" s="177">
        <v>4.0283416789396176E-2</v>
      </c>
      <c r="AX140" s="177">
        <v>4.2873029662424719E-2</v>
      </c>
    </row>
    <row r="141" spans="3:50" s="161" customFormat="1" ht="12" x14ac:dyDescent="0.2">
      <c r="C141" s="171" t="s">
        <v>11</v>
      </c>
      <c r="D141" s="172" t="s">
        <v>3</v>
      </c>
      <c r="E141" s="173"/>
      <c r="F141" s="174" t="s">
        <v>76</v>
      </c>
      <c r="G141" s="175">
        <v>417974</v>
      </c>
      <c r="H141" s="175">
        <v>360689</v>
      </c>
      <c r="I141" s="175">
        <v>348662</v>
      </c>
      <c r="J141" s="175">
        <v>377999</v>
      </c>
      <c r="K141" s="175">
        <v>409285</v>
      </c>
      <c r="L141" s="175">
        <v>333941</v>
      </c>
      <c r="M141" s="175">
        <v>352394</v>
      </c>
      <c r="O141" s="174" t="s">
        <v>76</v>
      </c>
      <c r="P141" s="176">
        <v>3.2</v>
      </c>
      <c r="Q141" s="176">
        <v>4.0999999999999996</v>
      </c>
      <c r="R141" s="176">
        <v>4</v>
      </c>
      <c r="S141" s="176">
        <v>4.0999999999999996</v>
      </c>
      <c r="T141" s="176">
        <v>4.3</v>
      </c>
      <c r="U141" s="176">
        <v>5.4</v>
      </c>
      <c r="V141" s="176">
        <v>5.2</v>
      </c>
      <c r="Y141" s="174" t="s">
        <v>76</v>
      </c>
      <c r="Z141" s="175">
        <v>26750.335999999999</v>
      </c>
      <c r="AA141" s="175">
        <v>29576.498</v>
      </c>
      <c r="AB141" s="175">
        <v>27892.959999999999</v>
      </c>
      <c r="AC141" s="175">
        <v>30995.917999999998</v>
      </c>
      <c r="AD141" s="175">
        <v>35198.51</v>
      </c>
      <c r="AE141" s="175">
        <v>36065.628000000004</v>
      </c>
      <c r="AF141" s="175">
        <v>36648.976000000002</v>
      </c>
      <c r="AH141" s="174" t="s">
        <v>76</v>
      </c>
      <c r="AI141" s="177">
        <v>0.37539821180781652</v>
      </c>
      <c r="AJ141" s="177">
        <v>0.38326605340811165</v>
      </c>
      <c r="AK141" s="177">
        <v>0.39662552854092559</v>
      </c>
      <c r="AL141" s="177">
        <v>0.44420092976906189</v>
      </c>
      <c r="AM141" s="177">
        <v>0.45057328276628889</v>
      </c>
      <c r="AN141" s="177">
        <v>0.40984413352970056</v>
      </c>
      <c r="AO141" s="177">
        <v>0.43362069601982584</v>
      </c>
      <c r="AQ141" s="174" t="s">
        <v>76</v>
      </c>
      <c r="AR141" s="177">
        <v>2.4025485555700259E-2</v>
      </c>
      <c r="AS141" s="177">
        <v>3.1427816379465151E-2</v>
      </c>
      <c r="AT141" s="177">
        <v>3.173004228327405E-2</v>
      </c>
      <c r="AU141" s="177">
        <v>3.642447624106307E-2</v>
      </c>
      <c r="AV141" s="177">
        <v>3.8749302317900844E-2</v>
      </c>
      <c r="AW141" s="177">
        <v>4.4263166421207666E-2</v>
      </c>
      <c r="AX141" s="177">
        <v>4.5096552386061889E-2</v>
      </c>
    </row>
    <row r="142" spans="3:50" s="161" customFormat="1" ht="12" x14ac:dyDescent="0.2">
      <c r="C142" s="164" t="s">
        <v>7</v>
      </c>
      <c r="D142" s="165" t="s">
        <v>4</v>
      </c>
      <c r="E142" s="173"/>
      <c r="F142" s="167" t="s">
        <v>8</v>
      </c>
      <c r="G142" s="168">
        <v>1648177</v>
      </c>
      <c r="H142" s="168">
        <v>1567754</v>
      </c>
      <c r="I142" s="168">
        <v>1694045</v>
      </c>
      <c r="J142" s="168">
        <v>1787870</v>
      </c>
      <c r="K142" s="168">
        <v>1963700</v>
      </c>
      <c r="L142" s="168">
        <v>1844178</v>
      </c>
      <c r="M142" s="168">
        <v>1782261</v>
      </c>
      <c r="O142" s="167" t="s">
        <v>8</v>
      </c>
      <c r="P142" s="169">
        <v>1.5</v>
      </c>
      <c r="Q142" s="169">
        <v>1.7</v>
      </c>
      <c r="R142" s="169">
        <v>2.2000000000000002</v>
      </c>
      <c r="S142" s="169">
        <v>1.9</v>
      </c>
      <c r="T142" s="169">
        <v>2.1</v>
      </c>
      <c r="U142" s="169">
        <v>2.9</v>
      </c>
      <c r="V142" s="169">
        <v>2.4</v>
      </c>
      <c r="Y142" s="167" t="s">
        <v>8</v>
      </c>
      <c r="Z142" s="168">
        <v>49445.31</v>
      </c>
      <c r="AA142" s="168">
        <v>53303.635999999999</v>
      </c>
      <c r="AB142" s="168">
        <v>74537.98000000001</v>
      </c>
      <c r="AC142" s="168">
        <v>67939.06</v>
      </c>
      <c r="AD142" s="168">
        <v>82475.399999999994</v>
      </c>
      <c r="AE142" s="168">
        <v>106962.32400000001</v>
      </c>
      <c r="AF142" s="168">
        <v>85548.527999999991</v>
      </c>
      <c r="AH142" s="167" t="s">
        <v>8</v>
      </c>
      <c r="AI142" s="170">
        <v>1</v>
      </c>
      <c r="AJ142" s="170">
        <v>1</v>
      </c>
      <c r="AK142" s="170">
        <v>1</v>
      </c>
      <c r="AL142" s="170">
        <v>1</v>
      </c>
      <c r="AM142" s="170">
        <v>1</v>
      </c>
      <c r="AN142" s="170">
        <v>1</v>
      </c>
      <c r="AO142" s="170">
        <v>1</v>
      </c>
      <c r="AQ142" s="167" t="s">
        <v>8</v>
      </c>
      <c r="AR142" s="170">
        <v>0.03</v>
      </c>
      <c r="AS142" s="170">
        <v>3.4000000000000002E-2</v>
      </c>
      <c r="AT142" s="170">
        <v>4.4000000000000004E-2</v>
      </c>
      <c r="AU142" s="170">
        <v>3.7999999999999999E-2</v>
      </c>
      <c r="AV142" s="170">
        <v>4.2000000000000003E-2</v>
      </c>
      <c r="AW142" s="170">
        <v>5.7999999999999996E-2</v>
      </c>
      <c r="AX142" s="170">
        <v>4.8000000000000001E-2</v>
      </c>
    </row>
    <row r="143" spans="3:50" s="161" customFormat="1" ht="12" x14ac:dyDescent="0.2">
      <c r="C143" s="171" t="s">
        <v>7</v>
      </c>
      <c r="D143" s="172" t="s">
        <v>4</v>
      </c>
      <c r="E143" s="166"/>
      <c r="F143" s="174" t="s">
        <v>1</v>
      </c>
      <c r="G143" s="175">
        <v>315294</v>
      </c>
      <c r="H143" s="175">
        <v>270977</v>
      </c>
      <c r="I143" s="175">
        <v>276415</v>
      </c>
      <c r="J143" s="175">
        <v>280087</v>
      </c>
      <c r="K143" s="175">
        <v>306349</v>
      </c>
      <c r="L143" s="175">
        <v>289524</v>
      </c>
      <c r="M143" s="175">
        <v>219059</v>
      </c>
      <c r="O143" s="174" t="s">
        <v>1</v>
      </c>
      <c r="P143" s="176">
        <v>3.9</v>
      </c>
      <c r="Q143" s="176">
        <v>4.5</v>
      </c>
      <c r="R143" s="176">
        <v>4.7</v>
      </c>
      <c r="S143" s="176">
        <v>5</v>
      </c>
      <c r="T143" s="176">
        <v>5.2</v>
      </c>
      <c r="U143" s="176">
        <v>6.2</v>
      </c>
      <c r="V143" s="176">
        <v>6.9</v>
      </c>
      <c r="Y143" s="174" t="s">
        <v>1</v>
      </c>
      <c r="Z143" s="175">
        <v>24592.931999999997</v>
      </c>
      <c r="AA143" s="175">
        <v>24387.93</v>
      </c>
      <c r="AB143" s="175">
        <v>25983.01</v>
      </c>
      <c r="AC143" s="175">
        <v>28008.7</v>
      </c>
      <c r="AD143" s="175">
        <v>31860.296000000002</v>
      </c>
      <c r="AE143" s="175">
        <v>35900.976000000002</v>
      </c>
      <c r="AF143" s="175">
        <v>30230.142000000003</v>
      </c>
      <c r="AH143" s="174" t="s">
        <v>1</v>
      </c>
      <c r="AI143" s="177">
        <v>0.19129862872737577</v>
      </c>
      <c r="AJ143" s="177">
        <v>0.17284408140562868</v>
      </c>
      <c r="AK143" s="177">
        <v>0.1631686289325254</v>
      </c>
      <c r="AL143" s="177">
        <v>0.15665960053023989</v>
      </c>
      <c r="AM143" s="177">
        <v>0.15600600906452106</v>
      </c>
      <c r="AN143" s="177">
        <v>0.15699352231726005</v>
      </c>
      <c r="AO143" s="177">
        <v>0.122910729685495</v>
      </c>
      <c r="AQ143" s="174" t="s">
        <v>1</v>
      </c>
      <c r="AR143" s="177">
        <v>1.4921293040735311E-2</v>
      </c>
      <c r="AS143" s="177">
        <v>1.5555967326506581E-2</v>
      </c>
      <c r="AT143" s="177">
        <v>1.5337851119657388E-2</v>
      </c>
      <c r="AU143" s="177">
        <v>1.5665960053023988E-2</v>
      </c>
      <c r="AV143" s="177">
        <v>1.6224624942710191E-2</v>
      </c>
      <c r="AW143" s="177">
        <v>1.9467196767340246E-2</v>
      </c>
      <c r="AX143" s="177">
        <v>1.696168069659831E-2</v>
      </c>
    </row>
    <row r="144" spans="3:50" s="161" customFormat="1" ht="12" x14ac:dyDescent="0.2">
      <c r="C144" s="171" t="s">
        <v>7</v>
      </c>
      <c r="D144" s="172" t="s">
        <v>4</v>
      </c>
      <c r="E144" s="173"/>
      <c r="F144" s="174" t="s">
        <v>77</v>
      </c>
      <c r="G144" s="175">
        <v>809281</v>
      </c>
      <c r="H144" s="175">
        <v>830400</v>
      </c>
      <c r="I144" s="175">
        <v>863925</v>
      </c>
      <c r="J144" s="175">
        <v>873759</v>
      </c>
      <c r="K144" s="175">
        <v>979328</v>
      </c>
      <c r="L144" s="175">
        <v>893204</v>
      </c>
      <c r="M144" s="175">
        <v>861016</v>
      </c>
      <c r="O144" s="174" t="s">
        <v>77</v>
      </c>
      <c r="P144" s="176">
        <v>2.2999999999999998</v>
      </c>
      <c r="Q144" s="176">
        <v>2.5</v>
      </c>
      <c r="R144" s="176">
        <v>2.6</v>
      </c>
      <c r="S144" s="176">
        <v>2.8</v>
      </c>
      <c r="T144" s="176">
        <v>3.2</v>
      </c>
      <c r="U144" s="176">
        <v>3.5</v>
      </c>
      <c r="V144" s="176">
        <v>3.5</v>
      </c>
      <c r="Y144" s="174" t="s">
        <v>77</v>
      </c>
      <c r="Z144" s="175">
        <v>37226.925999999999</v>
      </c>
      <c r="AA144" s="175">
        <v>41520</v>
      </c>
      <c r="AB144" s="175">
        <v>44924.1</v>
      </c>
      <c r="AC144" s="175">
        <v>48930.503999999994</v>
      </c>
      <c r="AD144" s="175">
        <v>62676.991999999998</v>
      </c>
      <c r="AE144" s="175">
        <v>62524.28</v>
      </c>
      <c r="AF144" s="175">
        <v>60271.12</v>
      </c>
      <c r="AH144" s="174" t="s">
        <v>77</v>
      </c>
      <c r="AI144" s="177">
        <v>0.49101583143072619</v>
      </c>
      <c r="AJ144" s="177">
        <v>0.52967493624637541</v>
      </c>
      <c r="AK144" s="177">
        <v>0.50997759799769193</v>
      </c>
      <c r="AL144" s="177">
        <v>0.48871506317573427</v>
      </c>
      <c r="AM144" s="177">
        <v>0.49871568976931302</v>
      </c>
      <c r="AN144" s="177">
        <v>0.48433719521651381</v>
      </c>
      <c r="AO144" s="177">
        <v>0.48310320430060466</v>
      </c>
      <c r="AQ144" s="174" t="s">
        <v>77</v>
      </c>
      <c r="AR144" s="177">
        <v>2.2586728245813405E-2</v>
      </c>
      <c r="AS144" s="177">
        <v>2.648374681231877E-2</v>
      </c>
      <c r="AT144" s="177">
        <v>2.6518835095879982E-2</v>
      </c>
      <c r="AU144" s="177">
        <v>2.7368043537841117E-2</v>
      </c>
      <c r="AV144" s="177">
        <v>3.1917804145236033E-2</v>
      </c>
      <c r="AW144" s="177">
        <v>3.3903603665155969E-2</v>
      </c>
      <c r="AX144" s="177">
        <v>3.3817224301042323E-2</v>
      </c>
    </row>
    <row r="145" spans="3:50" s="161" customFormat="1" ht="12" x14ac:dyDescent="0.2">
      <c r="C145" s="171" t="s">
        <v>7</v>
      </c>
      <c r="D145" s="172" t="s">
        <v>4</v>
      </c>
      <c r="E145" s="173"/>
      <c r="F145" s="174" t="s">
        <v>76</v>
      </c>
      <c r="G145" s="175">
        <v>523602</v>
      </c>
      <c r="H145" s="175">
        <v>466377</v>
      </c>
      <c r="I145" s="175">
        <v>553705</v>
      </c>
      <c r="J145" s="175">
        <v>634024</v>
      </c>
      <c r="K145" s="175">
        <v>678023</v>
      </c>
      <c r="L145" s="175">
        <v>661450</v>
      </c>
      <c r="M145" s="175">
        <v>702186</v>
      </c>
      <c r="O145" s="174" t="s">
        <v>76</v>
      </c>
      <c r="P145" s="176">
        <v>2.9</v>
      </c>
      <c r="Q145" s="176">
        <v>3.2</v>
      </c>
      <c r="R145" s="176">
        <v>3.2</v>
      </c>
      <c r="S145" s="176">
        <v>3.4</v>
      </c>
      <c r="T145" s="176">
        <v>3.9</v>
      </c>
      <c r="U145" s="176">
        <v>4.2</v>
      </c>
      <c r="V145" s="176">
        <v>4.3</v>
      </c>
      <c r="Y145" s="174" t="s">
        <v>76</v>
      </c>
      <c r="Z145" s="175">
        <v>30368.916000000001</v>
      </c>
      <c r="AA145" s="175">
        <v>29848.128000000004</v>
      </c>
      <c r="AB145" s="175">
        <v>35437.120000000003</v>
      </c>
      <c r="AC145" s="175">
        <v>43113.632000000005</v>
      </c>
      <c r="AD145" s="175">
        <v>52885.793999999994</v>
      </c>
      <c r="AE145" s="175">
        <v>55561.8</v>
      </c>
      <c r="AF145" s="175">
        <v>60387.995999999999</v>
      </c>
      <c r="AH145" s="174" t="s">
        <v>76</v>
      </c>
      <c r="AI145" s="177">
        <v>0.31768553984189807</v>
      </c>
      <c r="AJ145" s="177">
        <v>0.29748098234799591</v>
      </c>
      <c r="AK145" s="177">
        <v>0.32685377306978269</v>
      </c>
      <c r="AL145" s="177">
        <v>0.35462533629402587</v>
      </c>
      <c r="AM145" s="177">
        <v>0.34527830116616592</v>
      </c>
      <c r="AN145" s="177">
        <v>0.35866928246622615</v>
      </c>
      <c r="AO145" s="177">
        <v>0.39398606601390029</v>
      </c>
      <c r="AQ145" s="174" t="s">
        <v>76</v>
      </c>
      <c r="AR145" s="177">
        <v>1.8425761310830086E-2</v>
      </c>
      <c r="AS145" s="177">
        <v>1.9038782870271741E-2</v>
      </c>
      <c r="AT145" s="177">
        <v>2.0918641476466094E-2</v>
      </c>
      <c r="AU145" s="177">
        <v>2.411452286799376E-2</v>
      </c>
      <c r="AV145" s="177">
        <v>2.6931707490960945E-2</v>
      </c>
      <c r="AW145" s="177">
        <v>3.0128219727162998E-2</v>
      </c>
      <c r="AX145" s="177">
        <v>3.3882801677195422E-2</v>
      </c>
    </row>
    <row r="146" spans="3:50" s="161" customFormat="1" ht="12" x14ac:dyDescent="0.2">
      <c r="C146" s="164" t="s">
        <v>12</v>
      </c>
      <c r="D146" s="165" t="s">
        <v>4</v>
      </c>
      <c r="E146" s="173"/>
      <c r="F146" s="167" t="s">
        <v>8</v>
      </c>
      <c r="G146" s="168">
        <v>784046</v>
      </c>
      <c r="H146" s="168">
        <v>804500</v>
      </c>
      <c r="I146" s="168">
        <v>870295</v>
      </c>
      <c r="J146" s="168">
        <v>916432</v>
      </c>
      <c r="K146" s="168">
        <v>1048402</v>
      </c>
      <c r="L146" s="168">
        <v>959607</v>
      </c>
      <c r="M146" s="168">
        <v>965269</v>
      </c>
      <c r="O146" s="167" t="s">
        <v>8</v>
      </c>
      <c r="P146" s="169">
        <v>2.2999999999999998</v>
      </c>
      <c r="Q146" s="169">
        <v>2.5</v>
      </c>
      <c r="R146" s="169">
        <v>2.6</v>
      </c>
      <c r="S146" s="169">
        <v>2.8</v>
      </c>
      <c r="T146" s="169">
        <v>2.7</v>
      </c>
      <c r="U146" s="169">
        <v>3.5</v>
      </c>
      <c r="V146" s="169">
        <v>3.5</v>
      </c>
      <c r="Y146" s="167" t="s">
        <v>8</v>
      </c>
      <c r="Z146" s="168">
        <v>36066.115999999995</v>
      </c>
      <c r="AA146" s="168">
        <v>40225</v>
      </c>
      <c r="AB146" s="168">
        <v>45255.34</v>
      </c>
      <c r="AC146" s="168">
        <v>51320.191999999995</v>
      </c>
      <c r="AD146" s="168">
        <v>56613.708000000006</v>
      </c>
      <c r="AE146" s="168">
        <v>67172.490000000005</v>
      </c>
      <c r="AF146" s="168">
        <v>67568.83</v>
      </c>
      <c r="AH146" s="167" t="s">
        <v>8</v>
      </c>
      <c r="AI146" s="170">
        <v>1</v>
      </c>
      <c r="AJ146" s="170">
        <v>1</v>
      </c>
      <c r="AK146" s="170">
        <v>1</v>
      </c>
      <c r="AL146" s="170">
        <v>1</v>
      </c>
      <c r="AM146" s="170">
        <v>1</v>
      </c>
      <c r="AN146" s="170">
        <v>1</v>
      </c>
      <c r="AO146" s="170">
        <v>1</v>
      </c>
      <c r="AQ146" s="167" t="s">
        <v>8</v>
      </c>
      <c r="AR146" s="170">
        <v>4.5999999999999999E-2</v>
      </c>
      <c r="AS146" s="170">
        <v>0.05</v>
      </c>
      <c r="AT146" s="170">
        <v>5.2000000000000005E-2</v>
      </c>
      <c r="AU146" s="170">
        <v>5.5999999999999994E-2</v>
      </c>
      <c r="AV146" s="170">
        <v>5.4000000000000006E-2</v>
      </c>
      <c r="AW146" s="170">
        <v>7.0000000000000007E-2</v>
      </c>
      <c r="AX146" s="170">
        <v>7.0000000000000007E-2</v>
      </c>
    </row>
    <row r="147" spans="3:50" s="161" customFormat="1" ht="12" x14ac:dyDescent="0.2">
      <c r="C147" s="171" t="s">
        <v>12</v>
      </c>
      <c r="D147" s="172" t="s">
        <v>4</v>
      </c>
      <c r="E147" s="173"/>
      <c r="F147" s="174" t="s">
        <v>1</v>
      </c>
      <c r="G147" s="175">
        <v>133140</v>
      </c>
      <c r="H147" s="175">
        <v>131746</v>
      </c>
      <c r="I147" s="175">
        <v>139633</v>
      </c>
      <c r="J147" s="175">
        <v>126398</v>
      </c>
      <c r="K147" s="175">
        <v>148516</v>
      </c>
      <c r="L147" s="175">
        <v>132307</v>
      </c>
      <c r="M147" s="175">
        <v>107009</v>
      </c>
      <c r="O147" s="174" t="s">
        <v>1</v>
      </c>
      <c r="P147" s="176">
        <v>6.1</v>
      </c>
      <c r="Q147" s="176">
        <v>6.4</v>
      </c>
      <c r="R147" s="176">
        <v>6.8</v>
      </c>
      <c r="S147" s="176">
        <v>7.1</v>
      </c>
      <c r="T147" s="176">
        <v>7.4</v>
      </c>
      <c r="U147" s="176">
        <v>8.9</v>
      </c>
      <c r="V147" s="176">
        <v>9.8000000000000007</v>
      </c>
      <c r="Y147" s="174" t="s">
        <v>1</v>
      </c>
      <c r="Z147" s="175">
        <v>16243.08</v>
      </c>
      <c r="AA147" s="175">
        <v>16863.488000000001</v>
      </c>
      <c r="AB147" s="175">
        <v>18990.088</v>
      </c>
      <c r="AC147" s="175">
        <v>17948.516</v>
      </c>
      <c r="AD147" s="175">
        <v>21980.368000000002</v>
      </c>
      <c r="AE147" s="175">
        <v>23550.646000000001</v>
      </c>
      <c r="AF147" s="175">
        <v>20973.764000000003</v>
      </c>
      <c r="AH147" s="174" t="s">
        <v>1</v>
      </c>
      <c r="AI147" s="177">
        <v>0.16981146514362677</v>
      </c>
      <c r="AJ147" s="177">
        <v>0.16376134244872592</v>
      </c>
      <c r="AK147" s="177">
        <v>0.16044329796218523</v>
      </c>
      <c r="AL147" s="177">
        <v>0.13792403582589871</v>
      </c>
      <c r="AM147" s="177">
        <v>0.14165940164173665</v>
      </c>
      <c r="AN147" s="177">
        <v>0.13787623475026756</v>
      </c>
      <c r="AO147" s="177">
        <v>0.11085925270572244</v>
      </c>
      <c r="AQ147" s="174" t="s">
        <v>1</v>
      </c>
      <c r="AR147" s="177">
        <v>2.0716998747522464E-2</v>
      </c>
      <c r="AS147" s="177">
        <v>2.0961451833436916E-2</v>
      </c>
      <c r="AT147" s="177">
        <v>2.1820288522857192E-2</v>
      </c>
      <c r="AU147" s="177">
        <v>1.9585213087277616E-2</v>
      </c>
      <c r="AV147" s="177">
        <v>2.0965591442977029E-2</v>
      </c>
      <c r="AW147" s="177">
        <v>2.4541969785547627E-2</v>
      </c>
      <c r="AX147" s="177">
        <v>2.1728413530321601E-2</v>
      </c>
    </row>
    <row r="148" spans="3:50" s="161" customFormat="1" ht="12" x14ac:dyDescent="0.2">
      <c r="C148" s="171" t="s">
        <v>12</v>
      </c>
      <c r="D148" s="172" t="s">
        <v>4</v>
      </c>
      <c r="E148" s="166"/>
      <c r="F148" s="174" t="s">
        <v>77</v>
      </c>
      <c r="G148" s="175">
        <v>364399</v>
      </c>
      <c r="H148" s="175">
        <v>407209</v>
      </c>
      <c r="I148" s="175">
        <v>415361</v>
      </c>
      <c r="J148" s="175">
        <v>432692</v>
      </c>
      <c r="K148" s="175">
        <v>510502</v>
      </c>
      <c r="L148" s="175">
        <v>450873</v>
      </c>
      <c r="M148" s="175">
        <v>447565</v>
      </c>
      <c r="O148" s="174" t="s">
        <v>77</v>
      </c>
      <c r="P148" s="176">
        <v>3.6</v>
      </c>
      <c r="Q148" s="176">
        <v>3.4</v>
      </c>
      <c r="R148" s="176">
        <v>3.7</v>
      </c>
      <c r="S148" s="176">
        <v>3.9</v>
      </c>
      <c r="T148" s="176">
        <v>3.9</v>
      </c>
      <c r="U148" s="176">
        <v>4.7</v>
      </c>
      <c r="V148" s="176">
        <v>4.9000000000000004</v>
      </c>
      <c r="Y148" s="174" t="s">
        <v>77</v>
      </c>
      <c r="Z148" s="175">
        <v>26236.728000000003</v>
      </c>
      <c r="AA148" s="175">
        <v>27690.211999999996</v>
      </c>
      <c r="AB148" s="175">
        <v>30736.714000000004</v>
      </c>
      <c r="AC148" s="175">
        <v>33749.976000000002</v>
      </c>
      <c r="AD148" s="175">
        <v>39819.156000000003</v>
      </c>
      <c r="AE148" s="175">
        <v>42382.062000000005</v>
      </c>
      <c r="AF148" s="175">
        <v>43861.37</v>
      </c>
      <c r="AH148" s="174" t="s">
        <v>77</v>
      </c>
      <c r="AI148" s="177">
        <v>0.46476737334289059</v>
      </c>
      <c r="AJ148" s="177">
        <v>0.50616407706650091</v>
      </c>
      <c r="AK148" s="177">
        <v>0.47726460567968332</v>
      </c>
      <c r="AL148" s="177">
        <v>0.47214850638126998</v>
      </c>
      <c r="AM148" s="177">
        <v>0.48693344728453397</v>
      </c>
      <c r="AN148" s="177">
        <v>0.46985172054809937</v>
      </c>
      <c r="AO148" s="177">
        <v>0.4636686768144424</v>
      </c>
      <c r="AQ148" s="174" t="s">
        <v>77</v>
      </c>
      <c r="AR148" s="177">
        <v>3.3463250880688127E-2</v>
      </c>
      <c r="AS148" s="177">
        <v>3.4419157240522059E-2</v>
      </c>
      <c r="AT148" s="177">
        <v>3.5317580820296568E-2</v>
      </c>
      <c r="AU148" s="177">
        <v>3.6827583497739055E-2</v>
      </c>
      <c r="AV148" s="177">
        <v>3.7980808888193648E-2</v>
      </c>
      <c r="AW148" s="177">
        <v>4.4166061731521343E-2</v>
      </c>
      <c r="AX148" s="177">
        <v>4.5439530327815357E-2</v>
      </c>
    </row>
    <row r="149" spans="3:50" s="161" customFormat="1" ht="12" x14ac:dyDescent="0.2">
      <c r="C149" s="171" t="s">
        <v>12</v>
      </c>
      <c r="D149" s="172" t="s">
        <v>4</v>
      </c>
      <c r="E149" s="173"/>
      <c r="F149" s="174" t="s">
        <v>76</v>
      </c>
      <c r="G149" s="175">
        <v>286507</v>
      </c>
      <c r="H149" s="175">
        <v>265545</v>
      </c>
      <c r="I149" s="175">
        <v>315301</v>
      </c>
      <c r="J149" s="175">
        <v>357342</v>
      </c>
      <c r="K149" s="175">
        <v>389384</v>
      </c>
      <c r="L149" s="175">
        <v>376427</v>
      </c>
      <c r="M149" s="175">
        <v>410695</v>
      </c>
      <c r="O149" s="174" t="s">
        <v>76</v>
      </c>
      <c r="P149" s="176">
        <v>4.3</v>
      </c>
      <c r="Q149" s="176">
        <v>4.5</v>
      </c>
      <c r="R149" s="176">
        <v>4.3</v>
      </c>
      <c r="S149" s="176">
        <v>4.2</v>
      </c>
      <c r="T149" s="176">
        <v>4.8</v>
      </c>
      <c r="U149" s="176">
        <v>5.2</v>
      </c>
      <c r="V149" s="176">
        <v>4.9000000000000004</v>
      </c>
      <c r="Y149" s="174" t="s">
        <v>76</v>
      </c>
      <c r="Z149" s="175">
        <v>24639.601999999999</v>
      </c>
      <c r="AA149" s="175">
        <v>23899.05</v>
      </c>
      <c r="AB149" s="175">
        <v>27115.886000000002</v>
      </c>
      <c r="AC149" s="175">
        <v>30016.728000000003</v>
      </c>
      <c r="AD149" s="175">
        <v>37380.864000000001</v>
      </c>
      <c r="AE149" s="175">
        <v>39148.408000000003</v>
      </c>
      <c r="AF149" s="175">
        <v>40248.110000000008</v>
      </c>
      <c r="AH149" s="174" t="s">
        <v>76</v>
      </c>
      <c r="AI149" s="177">
        <v>0.36542116151348264</v>
      </c>
      <c r="AJ149" s="177">
        <v>0.33007458048477317</v>
      </c>
      <c r="AK149" s="177">
        <v>0.36229209635813142</v>
      </c>
      <c r="AL149" s="177">
        <v>0.38992745779283133</v>
      </c>
      <c r="AM149" s="177">
        <v>0.37140715107372935</v>
      </c>
      <c r="AN149" s="177">
        <v>0.39227204470163307</v>
      </c>
      <c r="AO149" s="177">
        <v>0.42547207047983515</v>
      </c>
      <c r="AQ149" s="174" t="s">
        <v>76</v>
      </c>
      <c r="AR149" s="177">
        <v>3.1426219890159507E-2</v>
      </c>
      <c r="AS149" s="177">
        <v>2.9706712243629588E-2</v>
      </c>
      <c r="AT149" s="177">
        <v>3.1157120286799303E-2</v>
      </c>
      <c r="AU149" s="177">
        <v>3.2753906454597831E-2</v>
      </c>
      <c r="AV149" s="177">
        <v>3.5655086503078019E-2</v>
      </c>
      <c r="AW149" s="177">
        <v>4.0796292648969841E-2</v>
      </c>
      <c r="AX149" s="177">
        <v>4.169626290702385E-2</v>
      </c>
    </row>
    <row r="150" spans="3:50" s="161" customFormat="1" ht="12" x14ac:dyDescent="0.2">
      <c r="C150" s="164" t="s">
        <v>11</v>
      </c>
      <c r="D150" s="165" t="s">
        <v>4</v>
      </c>
      <c r="E150" s="173"/>
      <c r="F150" s="167" t="s">
        <v>8</v>
      </c>
      <c r="G150" s="168">
        <v>864131</v>
      </c>
      <c r="H150" s="168">
        <v>763254</v>
      </c>
      <c r="I150" s="168">
        <v>823750</v>
      </c>
      <c r="J150" s="168">
        <v>871438</v>
      </c>
      <c r="K150" s="168">
        <v>915298</v>
      </c>
      <c r="L150" s="168">
        <v>884571</v>
      </c>
      <c r="M150" s="168">
        <v>816992</v>
      </c>
      <c r="O150" s="167" t="s">
        <v>8</v>
      </c>
      <c r="P150" s="169">
        <v>2.2999999999999998</v>
      </c>
      <c r="Q150" s="169">
        <v>2.5</v>
      </c>
      <c r="R150" s="169">
        <v>2.6</v>
      </c>
      <c r="S150" s="169">
        <v>2.8</v>
      </c>
      <c r="T150" s="169">
        <v>3.2</v>
      </c>
      <c r="U150" s="169">
        <v>3.5</v>
      </c>
      <c r="V150" s="169">
        <v>3.5</v>
      </c>
      <c r="Y150" s="167" t="s">
        <v>8</v>
      </c>
      <c r="Z150" s="168">
        <v>39750.025999999998</v>
      </c>
      <c r="AA150" s="168">
        <v>38162.699999999997</v>
      </c>
      <c r="AB150" s="168">
        <v>42835</v>
      </c>
      <c r="AC150" s="168">
        <v>48800.527999999998</v>
      </c>
      <c r="AD150" s="168">
        <v>58579.072</v>
      </c>
      <c r="AE150" s="168">
        <v>61919.97</v>
      </c>
      <c r="AF150" s="168">
        <v>57189.440000000002</v>
      </c>
      <c r="AH150" s="167" t="s">
        <v>8</v>
      </c>
      <c r="AI150" s="170">
        <v>1</v>
      </c>
      <c r="AJ150" s="170">
        <v>1</v>
      </c>
      <c r="AK150" s="170">
        <v>1</v>
      </c>
      <c r="AL150" s="170">
        <v>1</v>
      </c>
      <c r="AM150" s="170">
        <v>1</v>
      </c>
      <c r="AN150" s="170">
        <v>1</v>
      </c>
      <c r="AO150" s="170">
        <v>1</v>
      </c>
      <c r="AQ150" s="167" t="s">
        <v>8</v>
      </c>
      <c r="AR150" s="170">
        <v>4.5999999999999999E-2</v>
      </c>
      <c r="AS150" s="170">
        <v>0.05</v>
      </c>
      <c r="AT150" s="170">
        <v>5.2000000000000005E-2</v>
      </c>
      <c r="AU150" s="170">
        <v>5.5999999999999994E-2</v>
      </c>
      <c r="AV150" s="170">
        <v>6.4000000000000001E-2</v>
      </c>
      <c r="AW150" s="170">
        <v>7.0000000000000007E-2</v>
      </c>
      <c r="AX150" s="170">
        <v>7.0000000000000007E-2</v>
      </c>
    </row>
    <row r="151" spans="3:50" s="161" customFormat="1" ht="12" x14ac:dyDescent="0.2">
      <c r="C151" s="171" t="s">
        <v>11</v>
      </c>
      <c r="D151" s="172" t="s">
        <v>4</v>
      </c>
      <c r="E151" s="173"/>
      <c r="F151" s="174" t="s">
        <v>1</v>
      </c>
      <c r="G151" s="175">
        <v>182154</v>
      </c>
      <c r="H151" s="175">
        <v>139231</v>
      </c>
      <c r="I151" s="175">
        <v>136782</v>
      </c>
      <c r="J151" s="175">
        <v>153689</v>
      </c>
      <c r="K151" s="175">
        <v>157833</v>
      </c>
      <c r="L151" s="175">
        <v>157217</v>
      </c>
      <c r="M151" s="175">
        <v>112050</v>
      </c>
      <c r="O151" s="174" t="s">
        <v>1</v>
      </c>
      <c r="P151" s="176">
        <v>5.5</v>
      </c>
      <c r="Q151" s="176">
        <v>6.4</v>
      </c>
      <c r="R151" s="176">
        <v>6.8</v>
      </c>
      <c r="S151" s="176">
        <v>6.5</v>
      </c>
      <c r="T151" s="176">
        <v>7.4</v>
      </c>
      <c r="U151" s="176">
        <v>8.1</v>
      </c>
      <c r="V151" s="176">
        <v>9.8000000000000007</v>
      </c>
      <c r="Y151" s="174" t="s">
        <v>1</v>
      </c>
      <c r="Z151" s="175">
        <v>20036.939999999999</v>
      </c>
      <c r="AA151" s="175">
        <v>17821.567999999999</v>
      </c>
      <c r="AB151" s="175">
        <v>18602.351999999999</v>
      </c>
      <c r="AC151" s="175">
        <v>19979.57</v>
      </c>
      <c r="AD151" s="175">
        <v>23359.284</v>
      </c>
      <c r="AE151" s="175">
        <v>25469.153999999999</v>
      </c>
      <c r="AF151" s="175">
        <v>21961.8</v>
      </c>
      <c r="AH151" s="174" t="s">
        <v>1</v>
      </c>
      <c r="AI151" s="177">
        <v>0.21079442815961932</v>
      </c>
      <c r="AJ151" s="177">
        <v>0.18241764864645321</v>
      </c>
      <c r="AK151" s="177">
        <v>0.16604795144157816</v>
      </c>
      <c r="AL151" s="177">
        <v>0.17636251804488673</v>
      </c>
      <c r="AM151" s="177">
        <v>0.17243892153156676</v>
      </c>
      <c r="AN151" s="177">
        <v>0.17773248275152589</v>
      </c>
      <c r="AO151" s="177">
        <v>0.13714944577180682</v>
      </c>
      <c r="AQ151" s="174" t="s">
        <v>1</v>
      </c>
      <c r="AR151" s="177">
        <v>2.3187387097558125E-2</v>
      </c>
      <c r="AS151" s="177">
        <v>2.3349459026746011E-2</v>
      </c>
      <c r="AT151" s="177">
        <v>2.2582521396054628E-2</v>
      </c>
      <c r="AU151" s="177">
        <v>2.2927127345835276E-2</v>
      </c>
      <c r="AV151" s="177">
        <v>2.5520960386671884E-2</v>
      </c>
      <c r="AW151" s="177">
        <v>2.8792662205747194E-2</v>
      </c>
      <c r="AX151" s="177">
        <v>2.6881291371274138E-2</v>
      </c>
    </row>
    <row r="152" spans="3:50" s="161" customFormat="1" ht="12" x14ac:dyDescent="0.2">
      <c r="C152" s="171" t="s">
        <v>11</v>
      </c>
      <c r="D152" s="172" t="s">
        <v>4</v>
      </c>
      <c r="E152" s="173"/>
      <c r="F152" s="174" t="s">
        <v>77</v>
      </c>
      <c r="G152" s="175">
        <v>444882</v>
      </c>
      <c r="H152" s="175">
        <v>423191</v>
      </c>
      <c r="I152" s="175">
        <v>448564</v>
      </c>
      <c r="J152" s="175">
        <v>441067</v>
      </c>
      <c r="K152" s="175">
        <v>468826</v>
      </c>
      <c r="L152" s="175">
        <v>442331</v>
      </c>
      <c r="M152" s="175">
        <v>413451</v>
      </c>
      <c r="O152" s="174" t="s">
        <v>77</v>
      </c>
      <c r="P152" s="176">
        <v>3.3</v>
      </c>
      <c r="Q152" s="176">
        <v>3.4</v>
      </c>
      <c r="R152" s="176">
        <v>3.7</v>
      </c>
      <c r="S152" s="176">
        <v>3.9</v>
      </c>
      <c r="T152" s="176">
        <v>4.2</v>
      </c>
      <c r="U152" s="176">
        <v>4.9000000000000004</v>
      </c>
      <c r="V152" s="176">
        <v>4.9000000000000004</v>
      </c>
      <c r="Y152" s="174" t="s">
        <v>77</v>
      </c>
      <c r="Z152" s="175">
        <v>29362.211999999996</v>
      </c>
      <c r="AA152" s="175">
        <v>28776.987999999998</v>
      </c>
      <c r="AB152" s="175">
        <v>33193.736000000004</v>
      </c>
      <c r="AC152" s="175">
        <v>34403.226000000002</v>
      </c>
      <c r="AD152" s="175">
        <v>39381.384000000005</v>
      </c>
      <c r="AE152" s="175">
        <v>43348.438000000009</v>
      </c>
      <c r="AF152" s="175">
        <v>40518.198000000004</v>
      </c>
      <c r="AH152" s="174" t="s">
        <v>77</v>
      </c>
      <c r="AI152" s="177">
        <v>0.51483166325476115</v>
      </c>
      <c r="AJ152" s="177">
        <v>0.55445631467375212</v>
      </c>
      <c r="AK152" s="177">
        <v>0.54453899848254927</v>
      </c>
      <c r="AL152" s="177">
        <v>0.50613698278018626</v>
      </c>
      <c r="AM152" s="177">
        <v>0.51221132352523435</v>
      </c>
      <c r="AN152" s="177">
        <v>0.5000514373634225</v>
      </c>
      <c r="AO152" s="177">
        <v>0.50606493086835613</v>
      </c>
      <c r="AQ152" s="174" t="s">
        <v>77</v>
      </c>
      <c r="AR152" s="177">
        <v>3.3978889774814232E-2</v>
      </c>
      <c r="AS152" s="177">
        <v>3.7703029397815141E-2</v>
      </c>
      <c r="AT152" s="177">
        <v>4.0295885887708646E-2</v>
      </c>
      <c r="AU152" s="177">
        <v>3.9478684656854529E-2</v>
      </c>
      <c r="AV152" s="177">
        <v>4.3025751176119689E-2</v>
      </c>
      <c r="AW152" s="177">
        <v>4.9005040861615411E-2</v>
      </c>
      <c r="AX152" s="177">
        <v>4.95943632250989E-2</v>
      </c>
    </row>
    <row r="153" spans="3:50" s="161" customFormat="1" ht="12" x14ac:dyDescent="0.2">
      <c r="C153" s="171" t="s">
        <v>11</v>
      </c>
      <c r="D153" s="172" t="s">
        <v>4</v>
      </c>
      <c r="E153" s="173"/>
      <c r="F153" s="174" t="s">
        <v>76</v>
      </c>
      <c r="G153" s="175">
        <v>237095</v>
      </c>
      <c r="H153" s="175">
        <v>200832</v>
      </c>
      <c r="I153" s="175">
        <v>238404</v>
      </c>
      <c r="J153" s="175">
        <v>276682</v>
      </c>
      <c r="K153" s="175">
        <v>288639</v>
      </c>
      <c r="L153" s="175">
        <v>285023</v>
      </c>
      <c r="M153" s="175">
        <v>291491</v>
      </c>
      <c r="O153" s="174" t="s">
        <v>76</v>
      </c>
      <c r="P153" s="176">
        <v>4.8</v>
      </c>
      <c r="Q153" s="176">
        <v>5</v>
      </c>
      <c r="R153" s="176">
        <v>5.3</v>
      </c>
      <c r="S153" s="176">
        <v>5</v>
      </c>
      <c r="T153" s="176">
        <v>5.7</v>
      </c>
      <c r="U153" s="176">
        <v>6.2</v>
      </c>
      <c r="V153" s="176">
        <v>6.2</v>
      </c>
      <c r="Y153" s="174" t="s">
        <v>76</v>
      </c>
      <c r="Z153" s="175">
        <v>22761.119999999999</v>
      </c>
      <c r="AA153" s="175">
        <v>20083.2</v>
      </c>
      <c r="AB153" s="175">
        <v>25270.824000000001</v>
      </c>
      <c r="AC153" s="175">
        <v>27668.2</v>
      </c>
      <c r="AD153" s="175">
        <v>32904.845999999998</v>
      </c>
      <c r="AE153" s="175">
        <v>35342.851999999999</v>
      </c>
      <c r="AF153" s="175">
        <v>36144.883999999998</v>
      </c>
      <c r="AH153" s="174" t="s">
        <v>76</v>
      </c>
      <c r="AI153" s="177">
        <v>0.27437390858561955</v>
      </c>
      <c r="AJ153" s="177">
        <v>0.26312603667979467</v>
      </c>
      <c r="AK153" s="177">
        <v>0.28941305007587254</v>
      </c>
      <c r="AL153" s="177">
        <v>0.31750049917492695</v>
      </c>
      <c r="AM153" s="177">
        <v>0.31534975494319883</v>
      </c>
      <c r="AN153" s="177">
        <v>0.32221607988505163</v>
      </c>
      <c r="AO153" s="177">
        <v>0.35678562335983705</v>
      </c>
      <c r="AQ153" s="174" t="s">
        <v>76</v>
      </c>
      <c r="AR153" s="177">
        <v>2.6339895224219475E-2</v>
      </c>
      <c r="AS153" s="177">
        <v>2.6312603667979467E-2</v>
      </c>
      <c r="AT153" s="177">
        <v>3.0677783308042484E-2</v>
      </c>
      <c r="AU153" s="177">
        <v>3.1750049917492695E-2</v>
      </c>
      <c r="AV153" s="177">
        <v>3.5949872063524665E-2</v>
      </c>
      <c r="AW153" s="177">
        <v>3.9954793905746404E-2</v>
      </c>
      <c r="AX153" s="177">
        <v>4.4241417296619796E-2</v>
      </c>
    </row>
    <row r="154" spans="3:50" s="161" customFormat="1" ht="12" x14ac:dyDescent="0.2">
      <c r="C154" s="164" t="s">
        <v>7</v>
      </c>
      <c r="D154" s="165" t="s">
        <v>6</v>
      </c>
      <c r="E154" s="166"/>
      <c r="F154" s="167" t="s">
        <v>8</v>
      </c>
      <c r="G154" s="168">
        <v>434538</v>
      </c>
      <c r="H154" s="168">
        <v>432687</v>
      </c>
      <c r="I154" s="168">
        <v>459127</v>
      </c>
      <c r="J154" s="168">
        <v>495353</v>
      </c>
      <c r="K154" s="168">
        <v>562709</v>
      </c>
      <c r="L154" s="168">
        <v>610243</v>
      </c>
      <c r="M154" s="168">
        <v>758627</v>
      </c>
      <c r="O154" s="167" t="s">
        <v>8</v>
      </c>
      <c r="P154" s="169">
        <v>2.9</v>
      </c>
      <c r="Q154" s="169">
        <v>2.7</v>
      </c>
      <c r="R154" s="169">
        <v>2.6</v>
      </c>
      <c r="S154" s="169">
        <v>2.6</v>
      </c>
      <c r="T154" s="169">
        <v>2.6</v>
      </c>
      <c r="U154" s="169">
        <v>2.7</v>
      </c>
      <c r="V154" s="169">
        <v>2.2000000000000002</v>
      </c>
      <c r="Y154" s="167" t="s">
        <v>8</v>
      </c>
      <c r="Z154" s="168">
        <v>25203.203999999998</v>
      </c>
      <c r="AA154" s="168">
        <v>23365.098000000002</v>
      </c>
      <c r="AB154" s="168">
        <v>23874.603999999999</v>
      </c>
      <c r="AC154" s="168">
        <v>25758.356</v>
      </c>
      <c r="AD154" s="168">
        <v>29260.868000000002</v>
      </c>
      <c r="AE154" s="168">
        <v>32953.122000000003</v>
      </c>
      <c r="AF154" s="168">
        <v>33379.588000000003</v>
      </c>
      <c r="AH154" s="167" t="s">
        <v>8</v>
      </c>
      <c r="AI154" s="170">
        <v>1</v>
      </c>
      <c r="AJ154" s="170">
        <v>1</v>
      </c>
      <c r="AK154" s="170">
        <v>1</v>
      </c>
      <c r="AL154" s="170">
        <v>1</v>
      </c>
      <c r="AM154" s="170">
        <v>1</v>
      </c>
      <c r="AN154" s="170">
        <v>1</v>
      </c>
      <c r="AO154" s="170">
        <v>1</v>
      </c>
      <c r="AQ154" s="167" t="s">
        <v>8</v>
      </c>
      <c r="AR154" s="170">
        <v>5.7999999999999996E-2</v>
      </c>
      <c r="AS154" s="170">
        <v>5.4000000000000006E-2</v>
      </c>
      <c r="AT154" s="170">
        <v>5.2000000000000005E-2</v>
      </c>
      <c r="AU154" s="170">
        <v>5.2000000000000005E-2</v>
      </c>
      <c r="AV154" s="170">
        <v>5.2000000000000005E-2</v>
      </c>
      <c r="AW154" s="170">
        <v>5.4000000000000006E-2</v>
      </c>
      <c r="AX154" s="170">
        <v>4.4000000000000004E-2</v>
      </c>
    </row>
    <row r="155" spans="3:50" s="161" customFormat="1" ht="12" x14ac:dyDescent="0.2">
      <c r="C155" s="171" t="s">
        <v>7</v>
      </c>
      <c r="D155" s="172" t="s">
        <v>6</v>
      </c>
      <c r="E155" s="173"/>
      <c r="F155" s="174" t="s">
        <v>1</v>
      </c>
      <c r="G155" s="175">
        <v>54405</v>
      </c>
      <c r="H155" s="175">
        <v>40769</v>
      </c>
      <c r="I155" s="175">
        <v>42961</v>
      </c>
      <c r="J155" s="175">
        <v>41578</v>
      </c>
      <c r="K155" s="175">
        <v>45437</v>
      </c>
      <c r="L155" s="175">
        <v>48839</v>
      </c>
      <c r="M155" s="175">
        <v>55135</v>
      </c>
      <c r="O155" s="174" t="s">
        <v>1</v>
      </c>
      <c r="P155" s="176">
        <v>8.9</v>
      </c>
      <c r="Q155" s="176">
        <v>9.1999999999999993</v>
      </c>
      <c r="R155" s="176">
        <v>8.9</v>
      </c>
      <c r="S155" s="176">
        <v>9.5</v>
      </c>
      <c r="T155" s="176">
        <v>9.1</v>
      </c>
      <c r="U155" s="176">
        <v>9.6999999999999993</v>
      </c>
      <c r="V155" s="176">
        <v>8.4</v>
      </c>
      <c r="Y155" s="174" t="s">
        <v>1</v>
      </c>
      <c r="Z155" s="175">
        <v>9684.09</v>
      </c>
      <c r="AA155" s="175">
        <v>7501.4960000000001</v>
      </c>
      <c r="AB155" s="175">
        <v>7647.0580000000009</v>
      </c>
      <c r="AC155" s="175">
        <v>7899.82</v>
      </c>
      <c r="AD155" s="175">
        <v>8269.5339999999997</v>
      </c>
      <c r="AE155" s="175">
        <v>9474.7659999999996</v>
      </c>
      <c r="AF155" s="175">
        <v>9262.68</v>
      </c>
      <c r="AH155" s="174" t="s">
        <v>1</v>
      </c>
      <c r="AI155" s="177">
        <v>0.12520193861066237</v>
      </c>
      <c r="AJ155" s="177">
        <v>9.4222844689117069E-2</v>
      </c>
      <c r="AK155" s="177">
        <v>9.3571059859254624E-2</v>
      </c>
      <c r="AL155" s="177">
        <v>8.3936102133226206E-2</v>
      </c>
      <c r="AM155" s="177">
        <v>8.0746886934454573E-2</v>
      </c>
      <c r="AN155" s="177">
        <v>8.0032052805194001E-2</v>
      </c>
      <c r="AO155" s="177">
        <v>7.2677350002043159E-2</v>
      </c>
      <c r="AQ155" s="174" t="s">
        <v>1</v>
      </c>
      <c r="AR155" s="177">
        <v>2.2285945072697905E-2</v>
      </c>
      <c r="AS155" s="177">
        <v>1.733700342279754E-2</v>
      </c>
      <c r="AT155" s="177">
        <v>1.6655648654947324E-2</v>
      </c>
      <c r="AU155" s="177">
        <v>1.5947859405312979E-2</v>
      </c>
      <c r="AV155" s="177">
        <v>1.4695933422070732E-2</v>
      </c>
      <c r="AW155" s="177">
        <v>1.5526218244207635E-2</v>
      </c>
      <c r="AX155" s="177">
        <v>1.2209794800343253E-2</v>
      </c>
    </row>
    <row r="156" spans="3:50" s="161" customFormat="1" ht="12" x14ac:dyDescent="0.2">
      <c r="C156" s="171" t="s">
        <v>7</v>
      </c>
      <c r="D156" s="172" t="s">
        <v>6</v>
      </c>
      <c r="E156" s="173"/>
      <c r="F156" s="174" t="s">
        <v>77</v>
      </c>
      <c r="G156" s="175">
        <v>231176</v>
      </c>
      <c r="H156" s="175">
        <v>237361</v>
      </c>
      <c r="I156" s="175">
        <v>251743</v>
      </c>
      <c r="J156" s="175">
        <v>264556</v>
      </c>
      <c r="K156" s="175">
        <v>316852</v>
      </c>
      <c r="L156" s="175">
        <v>328468</v>
      </c>
      <c r="M156" s="175">
        <v>416929</v>
      </c>
      <c r="O156" s="174" t="s">
        <v>77</v>
      </c>
      <c r="P156" s="176">
        <v>4.3</v>
      </c>
      <c r="Q156" s="176">
        <v>3.9</v>
      </c>
      <c r="R156" s="176">
        <v>3.4</v>
      </c>
      <c r="S156" s="176">
        <v>3.6</v>
      </c>
      <c r="T156" s="176">
        <v>3.4</v>
      </c>
      <c r="U156" s="176">
        <v>3.6</v>
      </c>
      <c r="V156" s="176">
        <v>3.1</v>
      </c>
      <c r="Y156" s="174" t="s">
        <v>77</v>
      </c>
      <c r="Z156" s="175">
        <v>19881.135999999999</v>
      </c>
      <c r="AA156" s="175">
        <v>18514.157999999999</v>
      </c>
      <c r="AB156" s="175">
        <v>17118.523999999998</v>
      </c>
      <c r="AC156" s="175">
        <v>19048.031999999999</v>
      </c>
      <c r="AD156" s="175">
        <v>21545.936000000002</v>
      </c>
      <c r="AE156" s="175">
        <v>23649.696</v>
      </c>
      <c r="AF156" s="175">
        <v>25849.598000000002</v>
      </c>
      <c r="AH156" s="174" t="s">
        <v>77</v>
      </c>
      <c r="AI156" s="177">
        <v>0.53200410550975974</v>
      </c>
      <c r="AJ156" s="177">
        <v>0.54857437362342754</v>
      </c>
      <c r="AK156" s="177">
        <v>0.54830798450102036</v>
      </c>
      <c r="AL156" s="177">
        <v>0.53407569955163292</v>
      </c>
      <c r="AM156" s="177">
        <v>0.5630832277429364</v>
      </c>
      <c r="AN156" s="177">
        <v>0.53825771045304904</v>
      </c>
      <c r="AO156" s="177">
        <v>0.54958365573595458</v>
      </c>
      <c r="AQ156" s="174" t="s">
        <v>77</v>
      </c>
      <c r="AR156" s="177">
        <v>4.5752353073839333E-2</v>
      </c>
      <c r="AS156" s="177">
        <v>4.2788801142627342E-2</v>
      </c>
      <c r="AT156" s="177">
        <v>3.7284942946069384E-2</v>
      </c>
      <c r="AU156" s="177">
        <v>3.8453450367717572E-2</v>
      </c>
      <c r="AV156" s="177">
        <v>3.8289659486519675E-2</v>
      </c>
      <c r="AW156" s="177">
        <v>3.8754555152619531E-2</v>
      </c>
      <c r="AX156" s="177">
        <v>3.4074186655629182E-2</v>
      </c>
    </row>
    <row r="157" spans="3:50" s="161" customFormat="1" ht="12" x14ac:dyDescent="0.2">
      <c r="C157" s="171" t="s">
        <v>7</v>
      </c>
      <c r="D157" s="172" t="s">
        <v>6</v>
      </c>
      <c r="E157" s="173"/>
      <c r="F157" s="174" t="s">
        <v>76</v>
      </c>
      <c r="G157" s="175">
        <v>148957</v>
      </c>
      <c r="H157" s="175">
        <v>154557</v>
      </c>
      <c r="I157" s="175">
        <v>164423</v>
      </c>
      <c r="J157" s="175">
        <v>189219</v>
      </c>
      <c r="K157" s="175">
        <v>200420</v>
      </c>
      <c r="L157" s="175">
        <v>232936</v>
      </c>
      <c r="M157" s="175">
        <v>286563</v>
      </c>
      <c r="O157" s="174" t="s">
        <v>76</v>
      </c>
      <c r="P157" s="176">
        <v>5.6</v>
      </c>
      <c r="Q157" s="176">
        <v>5.0999999999999996</v>
      </c>
      <c r="R157" s="176">
        <v>4.5</v>
      </c>
      <c r="S157" s="176">
        <v>4.8</v>
      </c>
      <c r="T157" s="176">
        <v>4.3</v>
      </c>
      <c r="U157" s="176">
        <v>4.5</v>
      </c>
      <c r="V157" s="176">
        <v>3.9</v>
      </c>
      <c r="Y157" s="174" t="s">
        <v>76</v>
      </c>
      <c r="Z157" s="175">
        <v>16683.183999999997</v>
      </c>
      <c r="AA157" s="175">
        <v>15764.813999999998</v>
      </c>
      <c r="AB157" s="175">
        <v>14798.07</v>
      </c>
      <c r="AC157" s="175">
        <v>18165.023999999998</v>
      </c>
      <c r="AD157" s="175">
        <v>17236.12</v>
      </c>
      <c r="AE157" s="175">
        <v>20964.240000000002</v>
      </c>
      <c r="AF157" s="175">
        <v>22351.914000000001</v>
      </c>
      <c r="AH157" s="174" t="s">
        <v>76</v>
      </c>
      <c r="AI157" s="177">
        <v>0.34279395587957784</v>
      </c>
      <c r="AJ157" s="177">
        <v>0.35720278168745534</v>
      </c>
      <c r="AK157" s="177">
        <v>0.35812095563972496</v>
      </c>
      <c r="AL157" s="177">
        <v>0.38198819831514091</v>
      </c>
      <c r="AM157" s="177">
        <v>0.35616988532260901</v>
      </c>
      <c r="AN157" s="177">
        <v>0.38171023674175697</v>
      </c>
      <c r="AO157" s="177">
        <v>0.37773899426200225</v>
      </c>
      <c r="AQ157" s="174" t="s">
        <v>76</v>
      </c>
      <c r="AR157" s="177">
        <v>3.8392923058512711E-2</v>
      </c>
      <c r="AS157" s="177">
        <v>3.6434683732120443E-2</v>
      </c>
      <c r="AT157" s="177">
        <v>3.2230886007575246E-2</v>
      </c>
      <c r="AU157" s="177">
        <v>3.6670867038253528E-2</v>
      </c>
      <c r="AV157" s="177">
        <v>3.0630610137744374E-2</v>
      </c>
      <c r="AW157" s="177">
        <v>3.4353921306758128E-2</v>
      </c>
      <c r="AX157" s="177">
        <v>2.9463641552436175E-2</v>
      </c>
    </row>
    <row r="158" spans="3:50" s="161" customFormat="1" ht="12" x14ac:dyDescent="0.2">
      <c r="C158" s="164" t="s">
        <v>12</v>
      </c>
      <c r="D158" s="165" t="s">
        <v>6</v>
      </c>
      <c r="E158" s="173"/>
      <c r="F158" s="167" t="s">
        <v>8</v>
      </c>
      <c r="G158" s="168">
        <v>224405</v>
      </c>
      <c r="H158" s="168">
        <v>218988</v>
      </c>
      <c r="I158" s="168">
        <v>241496</v>
      </c>
      <c r="J158" s="168">
        <v>269489</v>
      </c>
      <c r="K158" s="168">
        <v>299518</v>
      </c>
      <c r="L158" s="168">
        <v>322820</v>
      </c>
      <c r="M158" s="168">
        <v>421271</v>
      </c>
      <c r="O158" s="167" t="s">
        <v>8</v>
      </c>
      <c r="P158" s="169">
        <v>4.3</v>
      </c>
      <c r="Q158" s="169">
        <v>3.9</v>
      </c>
      <c r="R158" s="169">
        <v>3.8</v>
      </c>
      <c r="S158" s="169">
        <v>3.6</v>
      </c>
      <c r="T158" s="169">
        <v>3.7</v>
      </c>
      <c r="U158" s="169">
        <v>3.6</v>
      </c>
      <c r="V158" s="169">
        <v>3.1</v>
      </c>
      <c r="Y158" s="167" t="s">
        <v>8</v>
      </c>
      <c r="Z158" s="168">
        <v>19298.830000000002</v>
      </c>
      <c r="AA158" s="168">
        <v>17081.063999999998</v>
      </c>
      <c r="AB158" s="168">
        <v>18353.696</v>
      </c>
      <c r="AC158" s="168">
        <v>19403.207999999999</v>
      </c>
      <c r="AD158" s="168">
        <v>22164.332000000002</v>
      </c>
      <c r="AE158" s="168">
        <v>23243.040000000001</v>
      </c>
      <c r="AF158" s="168">
        <v>26118.802000000003</v>
      </c>
      <c r="AH158" s="167" t="s">
        <v>8</v>
      </c>
      <c r="AI158" s="170">
        <v>1</v>
      </c>
      <c r="AJ158" s="170">
        <v>1</v>
      </c>
      <c r="AK158" s="170">
        <v>1</v>
      </c>
      <c r="AL158" s="170">
        <v>1</v>
      </c>
      <c r="AM158" s="170">
        <v>1</v>
      </c>
      <c r="AN158" s="170">
        <v>1</v>
      </c>
      <c r="AO158" s="170">
        <v>1</v>
      </c>
      <c r="AQ158" s="167" t="s">
        <v>8</v>
      </c>
      <c r="AR158" s="170">
        <v>8.5999999999999993E-2</v>
      </c>
      <c r="AS158" s="170">
        <v>7.8E-2</v>
      </c>
      <c r="AT158" s="170">
        <v>7.5999999999999998E-2</v>
      </c>
      <c r="AU158" s="170">
        <v>7.2000000000000008E-2</v>
      </c>
      <c r="AV158" s="170">
        <v>7.400000000000001E-2</v>
      </c>
      <c r="AW158" s="170">
        <v>7.2000000000000008E-2</v>
      </c>
      <c r="AX158" s="170">
        <v>6.2E-2</v>
      </c>
    </row>
    <row r="159" spans="3:50" s="161" customFormat="1" ht="12" x14ac:dyDescent="0.2">
      <c r="C159" s="171" t="s">
        <v>12</v>
      </c>
      <c r="D159" s="172" t="s">
        <v>6</v>
      </c>
      <c r="E159" s="166"/>
      <c r="F159" s="174" t="s">
        <v>1</v>
      </c>
      <c r="G159" s="175">
        <v>27774</v>
      </c>
      <c r="H159" s="175">
        <v>19379</v>
      </c>
      <c r="I159" s="175">
        <v>19025</v>
      </c>
      <c r="J159" s="175">
        <v>21660</v>
      </c>
      <c r="K159" s="175">
        <v>23211</v>
      </c>
      <c r="L159" s="175">
        <v>27230</v>
      </c>
      <c r="M159" s="175">
        <v>27089</v>
      </c>
      <c r="O159" s="174" t="s">
        <v>1</v>
      </c>
      <c r="P159" s="176">
        <v>12.7</v>
      </c>
      <c r="Q159" s="176">
        <v>13.4</v>
      </c>
      <c r="R159" s="176">
        <v>13</v>
      </c>
      <c r="S159" s="176">
        <v>13.1</v>
      </c>
      <c r="T159" s="176">
        <v>13.1</v>
      </c>
      <c r="U159" s="176">
        <v>13.1</v>
      </c>
      <c r="V159" s="176">
        <v>12.6</v>
      </c>
      <c r="Y159" s="174" t="s">
        <v>1</v>
      </c>
      <c r="Z159" s="175">
        <v>7054.5959999999995</v>
      </c>
      <c r="AA159" s="175">
        <v>5193.5720000000001</v>
      </c>
      <c r="AB159" s="175">
        <v>4946.5</v>
      </c>
      <c r="AC159" s="175">
        <v>5674.92</v>
      </c>
      <c r="AD159" s="175">
        <v>6081.2819999999992</v>
      </c>
      <c r="AE159" s="175">
        <v>7134.26</v>
      </c>
      <c r="AF159" s="175">
        <v>6826.427999999999</v>
      </c>
      <c r="AH159" s="174" t="s">
        <v>1</v>
      </c>
      <c r="AI159" s="177">
        <v>0.12376729573761726</v>
      </c>
      <c r="AJ159" s="177">
        <v>8.8493433430142293E-2</v>
      </c>
      <c r="AK159" s="177">
        <v>7.8779772749859214E-2</v>
      </c>
      <c r="AL159" s="177">
        <v>8.0374338099143197E-2</v>
      </c>
      <c r="AM159" s="177">
        <v>7.7494507842600438E-2</v>
      </c>
      <c r="AN159" s="177">
        <v>8.4350411994300226E-2</v>
      </c>
      <c r="AO159" s="177">
        <v>6.4303025843222061E-2</v>
      </c>
      <c r="AQ159" s="174" t="s">
        <v>1</v>
      </c>
      <c r="AR159" s="177">
        <v>3.1436893117354779E-2</v>
      </c>
      <c r="AS159" s="177">
        <v>2.3716240159278135E-2</v>
      </c>
      <c r="AT159" s="177">
        <v>2.0482740914963396E-2</v>
      </c>
      <c r="AU159" s="177">
        <v>2.1058076581975515E-2</v>
      </c>
      <c r="AV159" s="177">
        <v>2.0303561054761311E-2</v>
      </c>
      <c r="AW159" s="177">
        <v>2.2099807942506659E-2</v>
      </c>
      <c r="AX159" s="177">
        <v>1.6204362512491959E-2</v>
      </c>
    </row>
    <row r="160" spans="3:50" s="161" customFormat="1" ht="12" x14ac:dyDescent="0.2">
      <c r="C160" s="171" t="s">
        <v>12</v>
      </c>
      <c r="D160" s="172" t="s">
        <v>6</v>
      </c>
      <c r="E160" s="173"/>
      <c r="F160" s="174" t="s">
        <v>77</v>
      </c>
      <c r="G160" s="175">
        <v>98384</v>
      </c>
      <c r="H160" s="175">
        <v>92417</v>
      </c>
      <c r="I160" s="175">
        <v>109396</v>
      </c>
      <c r="J160" s="175">
        <v>120476</v>
      </c>
      <c r="K160" s="175">
        <v>143047</v>
      </c>
      <c r="L160" s="175">
        <v>149467</v>
      </c>
      <c r="M160" s="175">
        <v>198766</v>
      </c>
      <c r="O160" s="174" t="s">
        <v>77</v>
      </c>
      <c r="P160" s="176">
        <v>6.4</v>
      </c>
      <c r="Q160" s="176">
        <v>6</v>
      </c>
      <c r="R160" s="176">
        <v>5.5</v>
      </c>
      <c r="S160" s="176">
        <v>5.9</v>
      </c>
      <c r="T160" s="176">
        <v>5.4</v>
      </c>
      <c r="U160" s="176">
        <v>5.7</v>
      </c>
      <c r="V160" s="176">
        <v>5.0999999999999996</v>
      </c>
      <c r="Y160" s="174" t="s">
        <v>77</v>
      </c>
      <c r="Z160" s="175">
        <v>12593.152000000002</v>
      </c>
      <c r="AA160" s="175">
        <v>11090.04</v>
      </c>
      <c r="AB160" s="175">
        <v>12033.56</v>
      </c>
      <c r="AC160" s="175">
        <v>14216.168</v>
      </c>
      <c r="AD160" s="175">
        <v>15449.076000000001</v>
      </c>
      <c r="AE160" s="175">
        <v>17039.238000000001</v>
      </c>
      <c r="AF160" s="175">
        <v>20274.131999999998</v>
      </c>
      <c r="AH160" s="174" t="s">
        <v>77</v>
      </c>
      <c r="AI160" s="177">
        <v>0.43842160379670686</v>
      </c>
      <c r="AJ160" s="177">
        <v>0.42201855809450745</v>
      </c>
      <c r="AK160" s="177">
        <v>0.45299301023619437</v>
      </c>
      <c r="AL160" s="177">
        <v>0.44705349754535434</v>
      </c>
      <c r="AM160" s="177">
        <v>0.47759066233081149</v>
      </c>
      <c r="AN160" s="177">
        <v>0.46300415092001734</v>
      </c>
      <c r="AO160" s="177">
        <v>0.47182454999276002</v>
      </c>
      <c r="AQ160" s="174" t="s">
        <v>77</v>
      </c>
      <c r="AR160" s="177">
        <v>5.6117965285978483E-2</v>
      </c>
      <c r="AS160" s="177">
        <v>5.0642226971340888E-2</v>
      </c>
      <c r="AT160" s="177">
        <v>4.9829231125981387E-2</v>
      </c>
      <c r="AU160" s="177">
        <v>5.2752312710351815E-2</v>
      </c>
      <c r="AV160" s="177">
        <v>5.1579791531727641E-2</v>
      </c>
      <c r="AW160" s="177">
        <v>5.2782473204881983E-2</v>
      </c>
      <c r="AX160" s="177">
        <v>4.8126104099261519E-2</v>
      </c>
    </row>
    <row r="161" spans="3:50" s="161" customFormat="1" ht="12" x14ac:dyDescent="0.2">
      <c r="C161" s="171" t="s">
        <v>12</v>
      </c>
      <c r="D161" s="172" t="s">
        <v>6</v>
      </c>
      <c r="E161" s="173"/>
      <c r="F161" s="174" t="s">
        <v>76</v>
      </c>
      <c r="G161" s="175">
        <v>98247</v>
      </c>
      <c r="H161" s="175">
        <v>107192</v>
      </c>
      <c r="I161" s="175">
        <v>113075</v>
      </c>
      <c r="J161" s="175">
        <v>127353</v>
      </c>
      <c r="K161" s="175">
        <v>133260</v>
      </c>
      <c r="L161" s="175">
        <v>146123</v>
      </c>
      <c r="M161" s="175">
        <v>195416</v>
      </c>
      <c r="O161" s="174" t="s">
        <v>76</v>
      </c>
      <c r="P161" s="176">
        <v>6.4</v>
      </c>
      <c r="Q161" s="176">
        <v>5.7</v>
      </c>
      <c r="R161" s="176">
        <v>5.5</v>
      </c>
      <c r="S161" s="176">
        <v>5.2</v>
      </c>
      <c r="T161" s="176">
        <v>5.4</v>
      </c>
      <c r="U161" s="176">
        <v>5.7</v>
      </c>
      <c r="V161" s="176">
        <v>5.0999999999999996</v>
      </c>
      <c r="Y161" s="174" t="s">
        <v>76</v>
      </c>
      <c r="Z161" s="175">
        <v>12575.616000000002</v>
      </c>
      <c r="AA161" s="175">
        <v>12219.888000000001</v>
      </c>
      <c r="AB161" s="175">
        <v>12438.25</v>
      </c>
      <c r="AC161" s="175">
        <v>13244.712</v>
      </c>
      <c r="AD161" s="175">
        <v>14392.08</v>
      </c>
      <c r="AE161" s="175">
        <v>16658.022000000001</v>
      </c>
      <c r="AF161" s="175">
        <v>19932.432000000001</v>
      </c>
      <c r="AH161" s="174" t="s">
        <v>76</v>
      </c>
      <c r="AI161" s="177">
        <v>0.4378111004656759</v>
      </c>
      <c r="AJ161" s="177">
        <v>0.48948800847535023</v>
      </c>
      <c r="AK161" s="177">
        <v>0.46822721701394643</v>
      </c>
      <c r="AL161" s="177">
        <v>0.47257216435550248</v>
      </c>
      <c r="AM161" s="177">
        <v>0.44491482982658803</v>
      </c>
      <c r="AN161" s="177">
        <v>0.45264543708568244</v>
      </c>
      <c r="AO161" s="177">
        <v>0.46387242416401792</v>
      </c>
      <c r="AQ161" s="174" t="s">
        <v>76</v>
      </c>
      <c r="AR161" s="177">
        <v>5.6039820859606522E-2</v>
      </c>
      <c r="AS161" s="177">
        <v>5.580163296618993E-2</v>
      </c>
      <c r="AT161" s="177">
        <v>5.1504993871534108E-2</v>
      </c>
      <c r="AU161" s="177">
        <v>4.9147505092972263E-2</v>
      </c>
      <c r="AV161" s="177">
        <v>4.8050801621271511E-2</v>
      </c>
      <c r="AW161" s="177">
        <v>5.16015798277678E-2</v>
      </c>
      <c r="AX161" s="177">
        <v>4.7314987264729824E-2</v>
      </c>
    </row>
    <row r="162" spans="3:50" s="161" customFormat="1" ht="12" x14ac:dyDescent="0.2">
      <c r="C162" s="164" t="s">
        <v>11</v>
      </c>
      <c r="D162" s="165" t="s">
        <v>6</v>
      </c>
      <c r="E162" s="173"/>
      <c r="F162" s="167" t="s">
        <v>8</v>
      </c>
      <c r="G162" s="168">
        <v>210133</v>
      </c>
      <c r="H162" s="168">
        <v>213699</v>
      </c>
      <c r="I162" s="168">
        <v>217631</v>
      </c>
      <c r="J162" s="168">
        <v>225864</v>
      </c>
      <c r="K162" s="168">
        <v>263191</v>
      </c>
      <c r="L162" s="168">
        <v>287423</v>
      </c>
      <c r="M162" s="168">
        <v>337356</v>
      </c>
      <c r="O162" s="167" t="s">
        <v>8</v>
      </c>
      <c r="P162" s="169">
        <v>4.3</v>
      </c>
      <c r="Q162" s="169">
        <v>3.9</v>
      </c>
      <c r="R162" s="169">
        <v>3.8</v>
      </c>
      <c r="S162" s="169">
        <v>4.0999999999999996</v>
      </c>
      <c r="T162" s="169">
        <v>3.7</v>
      </c>
      <c r="U162" s="169">
        <v>3.9</v>
      </c>
      <c r="V162" s="169">
        <v>3.5</v>
      </c>
      <c r="Y162" s="167" t="s">
        <v>8</v>
      </c>
      <c r="Z162" s="168">
        <v>18071.437999999998</v>
      </c>
      <c r="AA162" s="168">
        <v>16668.522000000001</v>
      </c>
      <c r="AB162" s="168">
        <v>16539.955999999998</v>
      </c>
      <c r="AC162" s="168">
        <v>18520.847999999998</v>
      </c>
      <c r="AD162" s="168">
        <v>19476.134000000002</v>
      </c>
      <c r="AE162" s="168">
        <v>22418.993999999999</v>
      </c>
      <c r="AF162" s="168">
        <v>23614.92</v>
      </c>
      <c r="AH162" s="167" t="s">
        <v>8</v>
      </c>
      <c r="AI162" s="170">
        <v>1</v>
      </c>
      <c r="AJ162" s="170">
        <v>1</v>
      </c>
      <c r="AK162" s="170">
        <v>1</v>
      </c>
      <c r="AL162" s="170">
        <v>1</v>
      </c>
      <c r="AM162" s="170">
        <v>1</v>
      </c>
      <c r="AN162" s="170">
        <v>1</v>
      </c>
      <c r="AO162" s="170">
        <v>1</v>
      </c>
      <c r="AQ162" s="167" t="s">
        <v>8</v>
      </c>
      <c r="AR162" s="170">
        <v>8.5999999999999993E-2</v>
      </c>
      <c r="AS162" s="170">
        <v>7.8E-2</v>
      </c>
      <c r="AT162" s="170">
        <v>7.5999999999999998E-2</v>
      </c>
      <c r="AU162" s="170">
        <v>8.199999999999999E-2</v>
      </c>
      <c r="AV162" s="170">
        <v>7.400000000000001E-2</v>
      </c>
      <c r="AW162" s="170">
        <v>7.8E-2</v>
      </c>
      <c r="AX162" s="170">
        <v>7.0000000000000007E-2</v>
      </c>
    </row>
    <row r="163" spans="3:50" s="161" customFormat="1" ht="12" x14ac:dyDescent="0.2">
      <c r="C163" s="171" t="s">
        <v>11</v>
      </c>
      <c r="D163" s="172" t="s">
        <v>6</v>
      </c>
      <c r="E163" s="173"/>
      <c r="F163" s="174" t="s">
        <v>1</v>
      </c>
      <c r="G163" s="175">
        <v>26631</v>
      </c>
      <c r="H163" s="175">
        <v>21390</v>
      </c>
      <c r="I163" s="175">
        <v>23936</v>
      </c>
      <c r="J163" s="175">
        <v>19918</v>
      </c>
      <c r="K163" s="175">
        <v>22226</v>
      </c>
      <c r="L163" s="175">
        <v>21609</v>
      </c>
      <c r="M163" s="175">
        <v>28046</v>
      </c>
      <c r="O163" s="174" t="s">
        <v>1</v>
      </c>
      <c r="P163" s="176">
        <v>12.7</v>
      </c>
      <c r="Q163" s="176">
        <v>12.7</v>
      </c>
      <c r="R163" s="176">
        <v>11.8</v>
      </c>
      <c r="S163" s="176">
        <v>13.7</v>
      </c>
      <c r="T163" s="176">
        <v>13.1</v>
      </c>
      <c r="U163" s="176">
        <v>14.3</v>
      </c>
      <c r="V163" s="176">
        <v>12.6</v>
      </c>
      <c r="Y163" s="174" t="s">
        <v>1</v>
      </c>
      <c r="Z163" s="175">
        <v>6764.2739999999994</v>
      </c>
      <c r="AA163" s="175">
        <v>5433.06</v>
      </c>
      <c r="AB163" s="175">
        <v>5648.8959999999997</v>
      </c>
      <c r="AC163" s="175">
        <v>5457.5319999999992</v>
      </c>
      <c r="AD163" s="175">
        <v>5823.2119999999995</v>
      </c>
      <c r="AE163" s="175">
        <v>6180.174</v>
      </c>
      <c r="AF163" s="175">
        <v>7067.5919999999996</v>
      </c>
      <c r="AH163" s="174" t="s">
        <v>1</v>
      </c>
      <c r="AI163" s="177">
        <v>0.12673402083442392</v>
      </c>
      <c r="AJ163" s="177">
        <v>0.10009405752951582</v>
      </c>
      <c r="AK163" s="177">
        <v>0.10998433127633471</v>
      </c>
      <c r="AL163" s="177">
        <v>8.8185810930471439E-2</v>
      </c>
      <c r="AM163" s="177">
        <v>8.444817641940644E-2</v>
      </c>
      <c r="AN163" s="177">
        <v>7.5181874797771928E-2</v>
      </c>
      <c r="AO163" s="177">
        <v>8.3134730077425625E-2</v>
      </c>
      <c r="AQ163" s="174" t="s">
        <v>1</v>
      </c>
      <c r="AR163" s="177">
        <v>3.2190441291943678E-2</v>
      </c>
      <c r="AS163" s="177">
        <v>2.5423890612497016E-2</v>
      </c>
      <c r="AT163" s="177">
        <v>2.5956302181214995E-2</v>
      </c>
      <c r="AU163" s="177">
        <v>2.416291219494917E-2</v>
      </c>
      <c r="AV163" s="177">
        <v>2.2125422221884485E-2</v>
      </c>
      <c r="AW163" s="177">
        <v>2.1502016192162774E-2</v>
      </c>
      <c r="AX163" s="177">
        <v>2.0949951979511258E-2</v>
      </c>
    </row>
    <row r="164" spans="3:50" s="161" customFormat="1" ht="12" x14ac:dyDescent="0.2">
      <c r="C164" s="171" t="s">
        <v>11</v>
      </c>
      <c r="D164" s="172" t="s">
        <v>6</v>
      </c>
      <c r="E164" s="166"/>
      <c r="F164" s="174" t="s">
        <v>77</v>
      </c>
      <c r="G164" s="175">
        <v>132792</v>
      </c>
      <c r="H164" s="175">
        <v>144944</v>
      </c>
      <c r="I164" s="175">
        <v>142347</v>
      </c>
      <c r="J164" s="175">
        <v>144080</v>
      </c>
      <c r="K164" s="175">
        <v>173805</v>
      </c>
      <c r="L164" s="175">
        <v>179001</v>
      </c>
      <c r="M164" s="175">
        <v>218163</v>
      </c>
      <c r="O164" s="174" t="s">
        <v>77</v>
      </c>
      <c r="P164" s="176">
        <v>5.6</v>
      </c>
      <c r="Q164" s="176">
        <v>5.0999999999999996</v>
      </c>
      <c r="R164" s="176">
        <v>5</v>
      </c>
      <c r="S164" s="176">
        <v>5.2</v>
      </c>
      <c r="T164" s="176">
        <v>4.9000000000000004</v>
      </c>
      <c r="U164" s="176">
        <v>5.2</v>
      </c>
      <c r="V164" s="176">
        <v>4.4000000000000004</v>
      </c>
      <c r="Y164" s="174" t="s">
        <v>77</v>
      </c>
      <c r="Z164" s="175">
        <v>14872.704</v>
      </c>
      <c r="AA164" s="175">
        <v>14784.287999999999</v>
      </c>
      <c r="AB164" s="175">
        <v>14234.7</v>
      </c>
      <c r="AC164" s="175">
        <v>14984.32</v>
      </c>
      <c r="AD164" s="175">
        <v>17032.890000000003</v>
      </c>
      <c r="AE164" s="175">
        <v>18616.104000000003</v>
      </c>
      <c r="AF164" s="175">
        <v>19198.344000000001</v>
      </c>
      <c r="AH164" s="174" t="s">
        <v>77</v>
      </c>
      <c r="AI164" s="177">
        <v>0.63194262681254254</v>
      </c>
      <c r="AJ164" s="177">
        <v>0.67826241582787006</v>
      </c>
      <c r="AK164" s="177">
        <v>0.65407501688638103</v>
      </c>
      <c r="AL164" s="177">
        <v>0.63790599652888469</v>
      </c>
      <c r="AM164" s="177">
        <v>0.66037592470867168</v>
      </c>
      <c r="AN164" s="177">
        <v>0.6227789703677159</v>
      </c>
      <c r="AO164" s="177">
        <v>0.64668480774019133</v>
      </c>
      <c r="AQ164" s="174" t="s">
        <v>77</v>
      </c>
      <c r="AR164" s="177">
        <v>7.0777574203004762E-2</v>
      </c>
      <c r="AS164" s="177">
        <v>6.9182766414442737E-2</v>
      </c>
      <c r="AT164" s="177">
        <v>6.5407501688638098E-2</v>
      </c>
      <c r="AU164" s="177">
        <v>6.6342223639004008E-2</v>
      </c>
      <c r="AV164" s="177">
        <v>6.4716840621449834E-2</v>
      </c>
      <c r="AW164" s="177">
        <v>6.4769012918242455E-2</v>
      </c>
      <c r="AX164" s="177">
        <v>5.6908263081136841E-2</v>
      </c>
    </row>
    <row r="165" spans="3:50" s="161" customFormat="1" ht="12" x14ac:dyDescent="0.2">
      <c r="C165" s="171" t="s">
        <v>11</v>
      </c>
      <c r="D165" s="172" t="s">
        <v>6</v>
      </c>
      <c r="E165" s="173"/>
      <c r="F165" s="174" t="s">
        <v>76</v>
      </c>
      <c r="G165" s="175">
        <v>50710</v>
      </c>
      <c r="H165" s="175">
        <v>47365</v>
      </c>
      <c r="I165" s="175">
        <v>51348</v>
      </c>
      <c r="J165" s="175">
        <v>61866</v>
      </c>
      <c r="K165" s="175">
        <v>67160</v>
      </c>
      <c r="L165" s="175">
        <v>86813</v>
      </c>
      <c r="M165" s="175">
        <v>91147</v>
      </c>
      <c r="O165" s="174" t="s">
        <v>76</v>
      </c>
      <c r="P165" s="176">
        <v>8.9</v>
      </c>
      <c r="Q165" s="176">
        <v>8.6</v>
      </c>
      <c r="R165" s="176">
        <v>8</v>
      </c>
      <c r="S165" s="176">
        <v>7.7</v>
      </c>
      <c r="T165" s="176">
        <v>7.9</v>
      </c>
      <c r="U165" s="176">
        <v>7.3</v>
      </c>
      <c r="V165" s="176">
        <v>6.6</v>
      </c>
      <c r="Y165" s="174" t="s">
        <v>76</v>
      </c>
      <c r="Z165" s="175">
        <v>9026.3799999999992</v>
      </c>
      <c r="AA165" s="175">
        <v>8146.78</v>
      </c>
      <c r="AB165" s="175">
        <v>8215.68</v>
      </c>
      <c r="AC165" s="175">
        <v>9527.3639999999996</v>
      </c>
      <c r="AD165" s="175">
        <v>10611.28</v>
      </c>
      <c r="AE165" s="175">
        <v>12674.698</v>
      </c>
      <c r="AF165" s="175">
        <v>12031.403999999999</v>
      </c>
      <c r="AH165" s="174" t="s">
        <v>76</v>
      </c>
      <c r="AI165" s="177">
        <v>0.24132335235303357</v>
      </c>
      <c r="AJ165" s="177">
        <v>0.22164352664261414</v>
      </c>
      <c r="AK165" s="177">
        <v>0.23594065183728422</v>
      </c>
      <c r="AL165" s="177">
        <v>0.27390819254064391</v>
      </c>
      <c r="AM165" s="177">
        <v>0.25517589887192194</v>
      </c>
      <c r="AN165" s="177">
        <v>0.30203915483451221</v>
      </c>
      <c r="AO165" s="177">
        <v>0.27018046218238301</v>
      </c>
      <c r="AQ165" s="174" t="s">
        <v>76</v>
      </c>
      <c r="AR165" s="177">
        <v>4.2955556718839973E-2</v>
      </c>
      <c r="AS165" s="177">
        <v>3.8122686582529625E-2</v>
      </c>
      <c r="AT165" s="177">
        <v>3.7750504293965474E-2</v>
      </c>
      <c r="AU165" s="177">
        <v>4.2181861651259166E-2</v>
      </c>
      <c r="AV165" s="177">
        <v>4.0317792021763665E-2</v>
      </c>
      <c r="AW165" s="177">
        <v>4.4097716605838784E-2</v>
      </c>
      <c r="AX165" s="177">
        <v>3.5663821008074553E-2</v>
      </c>
    </row>
    <row r="166" spans="3:50" s="161" customFormat="1" ht="12" x14ac:dyDescent="0.2">
      <c r="C166" s="164" t="s">
        <v>7</v>
      </c>
      <c r="D166" s="165" t="s">
        <v>13</v>
      </c>
      <c r="E166" s="166"/>
      <c r="F166" s="167" t="s">
        <v>8</v>
      </c>
      <c r="G166" s="168">
        <v>6571133</v>
      </c>
      <c r="H166" s="168">
        <v>5905325</v>
      </c>
      <c r="I166" s="168">
        <v>5897926</v>
      </c>
      <c r="J166" s="168">
        <v>6067955</v>
      </c>
      <c r="K166" s="168">
        <v>6469316</v>
      </c>
      <c r="L166" s="168">
        <v>6068720</v>
      </c>
      <c r="M166" s="168">
        <v>6165695</v>
      </c>
      <c r="O166" s="167" t="s">
        <v>8</v>
      </c>
      <c r="P166" s="169">
        <v>0.8</v>
      </c>
      <c r="Q166" s="169">
        <v>0.9</v>
      </c>
      <c r="R166" s="169">
        <v>0.9</v>
      </c>
      <c r="S166" s="169">
        <v>0.8</v>
      </c>
      <c r="T166" s="169">
        <v>0.9</v>
      </c>
      <c r="U166" s="169">
        <v>1</v>
      </c>
      <c r="V166" s="169">
        <v>1.1000000000000001</v>
      </c>
      <c r="Y166" s="167" t="s">
        <v>8</v>
      </c>
      <c r="Z166" s="168">
        <v>105138.12800000001</v>
      </c>
      <c r="AA166" s="168">
        <v>106295.85</v>
      </c>
      <c r="AB166" s="168">
        <v>106162.66800000001</v>
      </c>
      <c r="AC166" s="168">
        <v>97087.28</v>
      </c>
      <c r="AD166" s="168">
        <v>116447.68800000001</v>
      </c>
      <c r="AE166" s="168">
        <v>121374.39999999999</v>
      </c>
      <c r="AF166" s="168">
        <v>135645.29</v>
      </c>
      <c r="AH166" s="167" t="s">
        <v>8</v>
      </c>
      <c r="AI166" s="170">
        <v>1</v>
      </c>
      <c r="AJ166" s="170">
        <v>1</v>
      </c>
      <c r="AK166" s="170">
        <v>1</v>
      </c>
      <c r="AL166" s="170">
        <v>1</v>
      </c>
      <c r="AM166" s="170">
        <v>1</v>
      </c>
      <c r="AN166" s="170">
        <v>1</v>
      </c>
      <c r="AO166" s="170">
        <v>1</v>
      </c>
      <c r="AQ166" s="167" t="s">
        <v>8</v>
      </c>
      <c r="AR166" s="170">
        <v>1.6E-2</v>
      </c>
      <c r="AS166" s="170">
        <v>1.8000000000000002E-2</v>
      </c>
      <c r="AT166" s="170">
        <v>1.8000000000000002E-2</v>
      </c>
      <c r="AU166" s="170">
        <v>1.6E-2</v>
      </c>
      <c r="AV166" s="170">
        <v>1.8000000000000002E-2</v>
      </c>
      <c r="AW166" s="170">
        <v>0.02</v>
      </c>
      <c r="AX166" s="170">
        <v>2.2000000000000002E-2</v>
      </c>
    </row>
    <row r="167" spans="3:50" s="161" customFormat="1" ht="12" x14ac:dyDescent="0.2">
      <c r="C167" s="171" t="s">
        <v>7</v>
      </c>
      <c r="D167" s="172" t="s">
        <v>13</v>
      </c>
      <c r="E167" s="173"/>
      <c r="F167" s="174" t="s">
        <v>1</v>
      </c>
      <c r="G167" s="175">
        <v>1319701</v>
      </c>
      <c r="H167" s="175">
        <v>1023889</v>
      </c>
      <c r="I167" s="175">
        <v>918153</v>
      </c>
      <c r="J167" s="175">
        <v>945489</v>
      </c>
      <c r="K167" s="175">
        <v>969590</v>
      </c>
      <c r="L167" s="175">
        <v>885698</v>
      </c>
      <c r="M167" s="175">
        <v>784076</v>
      </c>
      <c r="O167" s="174" t="s">
        <v>1</v>
      </c>
      <c r="P167" s="176">
        <v>2.1</v>
      </c>
      <c r="Q167" s="176">
        <v>2.2999999999999998</v>
      </c>
      <c r="R167" s="176">
        <v>3.2</v>
      </c>
      <c r="S167" s="176">
        <v>2.7</v>
      </c>
      <c r="T167" s="176">
        <v>3</v>
      </c>
      <c r="U167" s="176">
        <v>3.2</v>
      </c>
      <c r="V167" s="176">
        <v>3.3</v>
      </c>
      <c r="Y167" s="174" t="s">
        <v>1</v>
      </c>
      <c r="Z167" s="175">
        <v>55427.442000000003</v>
      </c>
      <c r="AA167" s="175">
        <v>47098.893999999993</v>
      </c>
      <c r="AB167" s="175">
        <v>58761.792000000001</v>
      </c>
      <c r="AC167" s="175">
        <v>51056.406000000003</v>
      </c>
      <c r="AD167" s="175">
        <v>58175.4</v>
      </c>
      <c r="AE167" s="175">
        <v>56684.671999999999</v>
      </c>
      <c r="AF167" s="175">
        <v>51749.015999999996</v>
      </c>
      <c r="AH167" s="174" t="s">
        <v>1</v>
      </c>
      <c r="AI167" s="177">
        <v>0.20083309834087973</v>
      </c>
      <c r="AJ167" s="177">
        <v>0.17338402204789743</v>
      </c>
      <c r="AK167" s="177">
        <v>0.15567387586755072</v>
      </c>
      <c r="AL167" s="177">
        <v>0.15581674550981345</v>
      </c>
      <c r="AM167" s="177">
        <v>0.14987519546115849</v>
      </c>
      <c r="AN167" s="177">
        <v>0.14594477912970116</v>
      </c>
      <c r="AO167" s="177">
        <v>0.1271674969326248</v>
      </c>
      <c r="AQ167" s="174" t="s">
        <v>1</v>
      </c>
      <c r="AR167" s="177">
        <v>8.4349901303169498E-3</v>
      </c>
      <c r="AS167" s="177">
        <v>7.9756650142032808E-3</v>
      </c>
      <c r="AT167" s="177">
        <v>9.9631280555232456E-3</v>
      </c>
      <c r="AU167" s="177">
        <v>8.4141042575299266E-3</v>
      </c>
      <c r="AV167" s="177">
        <v>8.9925117276695096E-3</v>
      </c>
      <c r="AW167" s="177">
        <v>9.3404658643008748E-3</v>
      </c>
      <c r="AX167" s="177">
        <v>8.3930547975532357E-3</v>
      </c>
    </row>
    <row r="168" spans="3:50" s="161" customFormat="1" ht="12" x14ac:dyDescent="0.2">
      <c r="C168" s="171" t="s">
        <v>7</v>
      </c>
      <c r="D168" s="172" t="s">
        <v>13</v>
      </c>
      <c r="E168" s="173"/>
      <c r="F168" s="174" t="s">
        <v>77</v>
      </c>
      <c r="G168" s="175">
        <v>2411523</v>
      </c>
      <c r="H168" s="175">
        <v>2330778</v>
      </c>
      <c r="I168" s="175">
        <v>2272360</v>
      </c>
      <c r="J168" s="175">
        <v>2216362</v>
      </c>
      <c r="K168" s="175">
        <v>2357917</v>
      </c>
      <c r="L168" s="175">
        <v>2172812</v>
      </c>
      <c r="M168" s="175">
        <v>2244356</v>
      </c>
      <c r="O168" s="174" t="s">
        <v>77</v>
      </c>
      <c r="P168" s="176">
        <v>1.4</v>
      </c>
      <c r="Q168" s="176">
        <v>1.6</v>
      </c>
      <c r="R168" s="176">
        <v>1.5</v>
      </c>
      <c r="S168" s="176">
        <v>1.6</v>
      </c>
      <c r="T168" s="176">
        <v>1.8</v>
      </c>
      <c r="U168" s="176">
        <v>1.9</v>
      </c>
      <c r="V168" s="176">
        <v>2</v>
      </c>
      <c r="Y168" s="174" t="s">
        <v>77</v>
      </c>
      <c r="Z168" s="175">
        <v>67522.644</v>
      </c>
      <c r="AA168" s="175">
        <v>74584.896000000008</v>
      </c>
      <c r="AB168" s="175">
        <v>68170.8</v>
      </c>
      <c r="AC168" s="175">
        <v>70923.584000000003</v>
      </c>
      <c r="AD168" s="175">
        <v>84885.012000000017</v>
      </c>
      <c r="AE168" s="175">
        <v>82566.856</v>
      </c>
      <c r="AF168" s="175">
        <v>89774.24</v>
      </c>
      <c r="AH168" s="174" t="s">
        <v>77</v>
      </c>
      <c r="AI168" s="177">
        <v>0.36698739775926009</v>
      </c>
      <c r="AJ168" s="177">
        <v>0.3946908933885942</v>
      </c>
      <c r="AK168" s="177">
        <v>0.38528119884854439</v>
      </c>
      <c r="AL168" s="177">
        <v>0.36525682870093795</v>
      </c>
      <c r="AM168" s="177">
        <v>0.36447701735392118</v>
      </c>
      <c r="AN168" s="177">
        <v>0.3580346432196575</v>
      </c>
      <c r="AO168" s="177">
        <v>0.36400697731561488</v>
      </c>
      <c r="AQ168" s="174" t="s">
        <v>77</v>
      </c>
      <c r="AR168" s="177">
        <v>1.0275647137259283E-2</v>
      </c>
      <c r="AS168" s="177">
        <v>1.2630108588435017E-2</v>
      </c>
      <c r="AT168" s="177">
        <v>1.1558435965456334E-2</v>
      </c>
      <c r="AU168" s="177">
        <v>1.1688218518430016E-2</v>
      </c>
      <c r="AV168" s="177">
        <v>1.3121172624741162E-2</v>
      </c>
      <c r="AW168" s="177">
        <v>1.3605316442346985E-2</v>
      </c>
      <c r="AX168" s="177">
        <v>1.4560279092624594E-2</v>
      </c>
    </row>
    <row r="169" spans="3:50" s="161" customFormat="1" ht="12" x14ac:dyDescent="0.2">
      <c r="C169" s="171" t="s">
        <v>7</v>
      </c>
      <c r="D169" s="172" t="s">
        <v>13</v>
      </c>
      <c r="E169" s="173"/>
      <c r="F169" s="174" t="s">
        <v>76</v>
      </c>
      <c r="G169" s="175">
        <v>2839909</v>
      </c>
      <c r="H169" s="175">
        <v>2550658</v>
      </c>
      <c r="I169" s="175">
        <v>2707413</v>
      </c>
      <c r="J169" s="175">
        <v>2906104</v>
      </c>
      <c r="K169" s="175">
        <v>3141809</v>
      </c>
      <c r="L169" s="175">
        <v>3010210</v>
      </c>
      <c r="M169" s="175">
        <v>3137263</v>
      </c>
      <c r="O169" s="174" t="s">
        <v>76</v>
      </c>
      <c r="P169" s="176">
        <v>1.4</v>
      </c>
      <c r="Q169" s="176">
        <v>1.6</v>
      </c>
      <c r="R169" s="176">
        <v>1.5</v>
      </c>
      <c r="S169" s="176">
        <v>1.6</v>
      </c>
      <c r="T169" s="176">
        <v>1.4</v>
      </c>
      <c r="U169" s="176">
        <v>1.5</v>
      </c>
      <c r="V169" s="176">
        <v>1.6</v>
      </c>
      <c r="Y169" s="174" t="s">
        <v>76</v>
      </c>
      <c r="Z169" s="175">
        <v>79517.45199999999</v>
      </c>
      <c r="AA169" s="175">
        <v>81621.056000000011</v>
      </c>
      <c r="AB169" s="175">
        <v>81222.39</v>
      </c>
      <c r="AC169" s="175">
        <v>92995.328000000009</v>
      </c>
      <c r="AD169" s="175">
        <v>87970.651999999987</v>
      </c>
      <c r="AE169" s="175">
        <v>90306.3</v>
      </c>
      <c r="AF169" s="175">
        <v>100392.416</v>
      </c>
      <c r="AH169" s="174" t="s">
        <v>76</v>
      </c>
      <c r="AI169" s="177">
        <v>0.43217950389986021</v>
      </c>
      <c r="AJ169" s="177">
        <v>0.43192508456350837</v>
      </c>
      <c r="AK169" s="177">
        <v>0.45904492528390489</v>
      </c>
      <c r="AL169" s="177">
        <v>0.4789264257892486</v>
      </c>
      <c r="AM169" s="177">
        <v>0.4856477871849203</v>
      </c>
      <c r="AN169" s="177">
        <v>0.49602057765064134</v>
      </c>
      <c r="AO169" s="177">
        <v>0.50882552575176032</v>
      </c>
      <c r="AQ169" s="174" t="s">
        <v>76</v>
      </c>
      <c r="AR169" s="177">
        <v>1.2101026109196085E-2</v>
      </c>
      <c r="AS169" s="177">
        <v>1.3821602706032268E-2</v>
      </c>
      <c r="AT169" s="177">
        <v>1.3771347758517148E-2</v>
      </c>
      <c r="AU169" s="177">
        <v>1.5325645625255957E-2</v>
      </c>
      <c r="AV169" s="177">
        <v>1.3598138041177767E-2</v>
      </c>
      <c r="AW169" s="177">
        <v>1.4880617329519241E-2</v>
      </c>
      <c r="AX169" s="177">
        <v>1.6282416824056331E-2</v>
      </c>
    </row>
    <row r="170" spans="3:50" s="161" customFormat="1" ht="12" x14ac:dyDescent="0.2">
      <c r="C170" s="164" t="s">
        <v>12</v>
      </c>
      <c r="D170" s="165" t="s">
        <v>13</v>
      </c>
      <c r="E170" s="173"/>
      <c r="F170" s="167" t="s">
        <v>8</v>
      </c>
      <c r="G170" s="168">
        <v>3129870</v>
      </c>
      <c r="H170" s="168">
        <v>2888176</v>
      </c>
      <c r="I170" s="168">
        <v>2918217</v>
      </c>
      <c r="J170" s="168">
        <v>3007787</v>
      </c>
      <c r="K170" s="168">
        <v>3223798</v>
      </c>
      <c r="L170" s="168">
        <v>3001492</v>
      </c>
      <c r="M170" s="168">
        <v>3116444</v>
      </c>
      <c r="O170" s="167" t="s">
        <v>8</v>
      </c>
      <c r="P170" s="169">
        <v>1.1000000000000001</v>
      </c>
      <c r="Q170" s="169">
        <v>1.6</v>
      </c>
      <c r="R170" s="169">
        <v>1.5</v>
      </c>
      <c r="S170" s="169">
        <v>1.3</v>
      </c>
      <c r="T170" s="169">
        <v>1.4</v>
      </c>
      <c r="U170" s="169">
        <v>1.5</v>
      </c>
      <c r="V170" s="169">
        <v>1.6</v>
      </c>
      <c r="Y170" s="167" t="s">
        <v>8</v>
      </c>
      <c r="Z170" s="168">
        <v>68857.140000000014</v>
      </c>
      <c r="AA170" s="168">
        <v>92421.632000000012</v>
      </c>
      <c r="AB170" s="168">
        <v>87546.51</v>
      </c>
      <c r="AC170" s="168">
        <v>78202.462</v>
      </c>
      <c r="AD170" s="168">
        <v>90266.343999999983</v>
      </c>
      <c r="AE170" s="168">
        <v>90044.76</v>
      </c>
      <c r="AF170" s="168">
        <v>99726.208000000013</v>
      </c>
      <c r="AH170" s="167" t="s">
        <v>8</v>
      </c>
      <c r="AI170" s="170">
        <v>1</v>
      </c>
      <c r="AJ170" s="170">
        <v>1</v>
      </c>
      <c r="AK170" s="170">
        <v>1</v>
      </c>
      <c r="AL170" s="170">
        <v>1</v>
      </c>
      <c r="AM170" s="170">
        <v>1</v>
      </c>
      <c r="AN170" s="170">
        <v>1</v>
      </c>
      <c r="AO170" s="170">
        <v>1</v>
      </c>
      <c r="AQ170" s="167" t="s">
        <v>8</v>
      </c>
      <c r="AR170" s="170">
        <v>2.2000000000000002E-2</v>
      </c>
      <c r="AS170" s="170">
        <v>3.2000000000000001E-2</v>
      </c>
      <c r="AT170" s="170">
        <v>0.03</v>
      </c>
      <c r="AU170" s="170">
        <v>2.6000000000000002E-2</v>
      </c>
      <c r="AV170" s="170">
        <v>2.7999999999999997E-2</v>
      </c>
      <c r="AW170" s="170">
        <v>0.03</v>
      </c>
      <c r="AX170" s="170">
        <v>3.2000000000000001E-2</v>
      </c>
    </row>
    <row r="171" spans="3:50" s="161" customFormat="1" ht="12" x14ac:dyDescent="0.2">
      <c r="C171" s="171" t="s">
        <v>12</v>
      </c>
      <c r="D171" s="172" t="s">
        <v>13</v>
      </c>
      <c r="E171" s="166"/>
      <c r="F171" s="174" t="s">
        <v>1</v>
      </c>
      <c r="G171" s="175">
        <v>564373</v>
      </c>
      <c r="H171" s="175">
        <v>465602</v>
      </c>
      <c r="I171" s="175">
        <v>422182</v>
      </c>
      <c r="J171" s="175">
        <v>396647</v>
      </c>
      <c r="K171" s="175">
        <v>408920</v>
      </c>
      <c r="L171" s="175">
        <v>355308</v>
      </c>
      <c r="M171" s="175">
        <v>307928</v>
      </c>
      <c r="O171" s="174" t="s">
        <v>1</v>
      </c>
      <c r="P171" s="176">
        <v>3</v>
      </c>
      <c r="Q171" s="176">
        <v>3.5</v>
      </c>
      <c r="R171" s="176">
        <v>3.6</v>
      </c>
      <c r="S171" s="176">
        <v>4.0999999999999996</v>
      </c>
      <c r="T171" s="176">
        <v>4.2</v>
      </c>
      <c r="U171" s="176">
        <v>4.8</v>
      </c>
      <c r="V171" s="176">
        <v>5.2</v>
      </c>
      <c r="Y171" s="174" t="s">
        <v>1</v>
      </c>
      <c r="Z171" s="175">
        <v>33862.379999999997</v>
      </c>
      <c r="AA171" s="175">
        <v>32592.14</v>
      </c>
      <c r="AB171" s="175">
        <v>30397.103999999999</v>
      </c>
      <c r="AC171" s="175">
        <v>32525.054</v>
      </c>
      <c r="AD171" s="175">
        <v>34349.279999999999</v>
      </c>
      <c r="AE171" s="175">
        <v>34109.567999999999</v>
      </c>
      <c r="AF171" s="175">
        <v>32024.512000000002</v>
      </c>
      <c r="AH171" s="174" t="s">
        <v>1</v>
      </c>
      <c r="AI171" s="177">
        <v>0.18031835188042955</v>
      </c>
      <c r="AJ171" s="177">
        <v>0.16120970467173745</v>
      </c>
      <c r="AK171" s="177">
        <v>0.14467121533456903</v>
      </c>
      <c r="AL171" s="177">
        <v>0.13187336736278202</v>
      </c>
      <c r="AM171" s="177">
        <v>0.12684417572068721</v>
      </c>
      <c r="AN171" s="177">
        <v>0.11837712710878456</v>
      </c>
      <c r="AO171" s="177">
        <v>9.880748699479279E-2</v>
      </c>
      <c r="AQ171" s="174" t="s">
        <v>1</v>
      </c>
      <c r="AR171" s="177">
        <v>1.0819101112825772E-2</v>
      </c>
      <c r="AS171" s="177">
        <v>1.1284679327021622E-2</v>
      </c>
      <c r="AT171" s="177">
        <v>1.0416327504088971E-2</v>
      </c>
      <c r="AU171" s="177">
        <v>1.0813616123748124E-2</v>
      </c>
      <c r="AV171" s="177">
        <v>1.0654910760537727E-2</v>
      </c>
      <c r="AW171" s="177">
        <v>1.1364204202443318E-2</v>
      </c>
      <c r="AX171" s="177">
        <v>1.027597864745845E-2</v>
      </c>
    </row>
    <row r="172" spans="3:50" s="161" customFormat="1" ht="12" x14ac:dyDescent="0.2">
      <c r="C172" s="171" t="s">
        <v>12</v>
      </c>
      <c r="D172" s="172" t="s">
        <v>13</v>
      </c>
      <c r="E172" s="173"/>
      <c r="F172" s="174" t="s">
        <v>77</v>
      </c>
      <c r="G172" s="175">
        <v>1139412</v>
      </c>
      <c r="H172" s="175">
        <v>1106672</v>
      </c>
      <c r="I172" s="175">
        <v>1089872</v>
      </c>
      <c r="J172" s="175">
        <v>1081876</v>
      </c>
      <c r="K172" s="175">
        <v>1165926</v>
      </c>
      <c r="L172" s="175">
        <v>1046507</v>
      </c>
      <c r="M172" s="175">
        <v>1077060</v>
      </c>
      <c r="O172" s="174" t="s">
        <v>77</v>
      </c>
      <c r="P172" s="176">
        <v>2.1</v>
      </c>
      <c r="Q172" s="176">
        <v>2.2999999999999998</v>
      </c>
      <c r="R172" s="176">
        <v>2.2000000000000002</v>
      </c>
      <c r="S172" s="176">
        <v>2.4</v>
      </c>
      <c r="T172" s="176">
        <v>2.6</v>
      </c>
      <c r="U172" s="176">
        <v>2.8</v>
      </c>
      <c r="V172" s="176">
        <v>2.8</v>
      </c>
      <c r="Y172" s="174" t="s">
        <v>77</v>
      </c>
      <c r="Z172" s="175">
        <v>47855.304000000004</v>
      </c>
      <c r="AA172" s="175">
        <v>50906.911999999989</v>
      </c>
      <c r="AB172" s="175">
        <v>47954.368000000009</v>
      </c>
      <c r="AC172" s="175">
        <v>51930.047999999995</v>
      </c>
      <c r="AD172" s="175">
        <v>60628.152000000002</v>
      </c>
      <c r="AE172" s="175">
        <v>58604.391999999993</v>
      </c>
      <c r="AF172" s="175">
        <v>60315.360000000001</v>
      </c>
      <c r="AH172" s="174" t="s">
        <v>77</v>
      </c>
      <c r="AI172" s="177">
        <v>0.36404451303089264</v>
      </c>
      <c r="AJ172" s="177">
        <v>0.38317332461733633</v>
      </c>
      <c r="AK172" s="177">
        <v>0.37347188368788203</v>
      </c>
      <c r="AL172" s="177">
        <v>0.3596916935939945</v>
      </c>
      <c r="AM172" s="177">
        <v>0.36166223814271242</v>
      </c>
      <c r="AN172" s="177">
        <v>0.34866226530005745</v>
      </c>
      <c r="AO172" s="177">
        <v>0.34560544004641186</v>
      </c>
      <c r="AQ172" s="174" t="s">
        <v>77</v>
      </c>
      <c r="AR172" s="177">
        <v>1.5289869547297491E-2</v>
      </c>
      <c r="AS172" s="177">
        <v>1.7625972932397468E-2</v>
      </c>
      <c r="AT172" s="177">
        <v>1.6432762882266812E-2</v>
      </c>
      <c r="AU172" s="177">
        <v>1.7265201292511734E-2</v>
      </c>
      <c r="AV172" s="177">
        <v>1.8806436383421044E-2</v>
      </c>
      <c r="AW172" s="177">
        <v>1.9525086856803216E-2</v>
      </c>
      <c r="AX172" s="177">
        <v>1.9353904642599062E-2</v>
      </c>
    </row>
    <row r="173" spans="3:50" s="161" customFormat="1" ht="12" x14ac:dyDescent="0.2">
      <c r="C173" s="171" t="s">
        <v>12</v>
      </c>
      <c r="D173" s="172" t="s">
        <v>13</v>
      </c>
      <c r="E173" s="173"/>
      <c r="F173" s="174" t="s">
        <v>76</v>
      </c>
      <c r="G173" s="175">
        <v>1426085</v>
      </c>
      <c r="H173" s="175">
        <v>1315902</v>
      </c>
      <c r="I173" s="175">
        <v>1406163</v>
      </c>
      <c r="J173" s="175">
        <v>1529264</v>
      </c>
      <c r="K173" s="175">
        <v>1648952</v>
      </c>
      <c r="L173" s="175">
        <v>1599677</v>
      </c>
      <c r="M173" s="175">
        <v>1731456</v>
      </c>
      <c r="O173" s="174" t="s">
        <v>76</v>
      </c>
      <c r="P173" s="176">
        <v>2.1</v>
      </c>
      <c r="Q173" s="176">
        <v>2.2999999999999998</v>
      </c>
      <c r="R173" s="176">
        <v>2.2000000000000002</v>
      </c>
      <c r="S173" s="176">
        <v>1.9</v>
      </c>
      <c r="T173" s="176">
        <v>2.1</v>
      </c>
      <c r="U173" s="176">
        <v>2.2000000000000002</v>
      </c>
      <c r="V173" s="176">
        <v>2.2999999999999998</v>
      </c>
      <c r="Y173" s="174" t="s">
        <v>76</v>
      </c>
      <c r="Z173" s="175">
        <v>59895.57</v>
      </c>
      <c r="AA173" s="175">
        <v>60531.491999999991</v>
      </c>
      <c r="AB173" s="175">
        <v>61871.171999999999</v>
      </c>
      <c r="AC173" s="175">
        <v>58112.031999999999</v>
      </c>
      <c r="AD173" s="175">
        <v>69255.983999999997</v>
      </c>
      <c r="AE173" s="175">
        <v>70385.788</v>
      </c>
      <c r="AF173" s="175">
        <v>79646.975999999995</v>
      </c>
      <c r="AH173" s="174" t="s">
        <v>76</v>
      </c>
      <c r="AI173" s="177">
        <v>0.45563713508867781</v>
      </c>
      <c r="AJ173" s="177">
        <v>0.45561697071092622</v>
      </c>
      <c r="AK173" s="177">
        <v>0.48185690097754896</v>
      </c>
      <c r="AL173" s="177">
        <v>0.50843493904322346</v>
      </c>
      <c r="AM173" s="177">
        <v>0.51149358613660034</v>
      </c>
      <c r="AN173" s="177">
        <v>0.53296060759115804</v>
      </c>
      <c r="AO173" s="177">
        <v>0.55558707295879539</v>
      </c>
      <c r="AQ173" s="174" t="s">
        <v>76</v>
      </c>
      <c r="AR173" s="177">
        <v>1.9136759673724468E-2</v>
      </c>
      <c r="AS173" s="177">
        <v>2.0958380652702602E-2</v>
      </c>
      <c r="AT173" s="177">
        <v>2.1201703643012156E-2</v>
      </c>
      <c r="AU173" s="177">
        <v>1.932052768364249E-2</v>
      </c>
      <c r="AV173" s="177">
        <v>2.1482730617737214E-2</v>
      </c>
      <c r="AW173" s="177">
        <v>2.3450266734010957E-2</v>
      </c>
      <c r="AX173" s="177">
        <v>2.5557005356104584E-2</v>
      </c>
    </row>
    <row r="174" spans="3:50" s="161" customFormat="1" ht="12" x14ac:dyDescent="0.2">
      <c r="C174" s="164" t="s">
        <v>11</v>
      </c>
      <c r="D174" s="165" t="s">
        <v>13</v>
      </c>
      <c r="E174" s="173"/>
      <c r="F174" s="167" t="s">
        <v>8</v>
      </c>
      <c r="G174" s="168">
        <v>3441263</v>
      </c>
      <c r="H174" s="168">
        <v>3017149</v>
      </c>
      <c r="I174" s="168">
        <v>2979709</v>
      </c>
      <c r="J174" s="168">
        <v>3060168</v>
      </c>
      <c r="K174" s="168">
        <v>3245518</v>
      </c>
      <c r="L174" s="168">
        <v>3067228</v>
      </c>
      <c r="M174" s="168">
        <v>3049251</v>
      </c>
      <c r="O174" s="167" t="s">
        <v>8</v>
      </c>
      <c r="P174" s="169">
        <v>1.1000000000000001</v>
      </c>
      <c r="Q174" s="169">
        <v>1.2</v>
      </c>
      <c r="R174" s="169">
        <v>1.5</v>
      </c>
      <c r="S174" s="169">
        <v>1.3</v>
      </c>
      <c r="T174" s="169">
        <v>1.4</v>
      </c>
      <c r="U174" s="169">
        <v>1.5</v>
      </c>
      <c r="V174" s="169">
        <v>1.6</v>
      </c>
      <c r="Y174" s="167" t="s">
        <v>8</v>
      </c>
      <c r="Z174" s="168">
        <v>75707.786000000007</v>
      </c>
      <c r="AA174" s="168">
        <v>72411.576000000001</v>
      </c>
      <c r="AB174" s="168">
        <v>89391.27</v>
      </c>
      <c r="AC174" s="168">
        <v>79564.368000000002</v>
      </c>
      <c r="AD174" s="168">
        <v>90874.503999999986</v>
      </c>
      <c r="AE174" s="168">
        <v>92016.84</v>
      </c>
      <c r="AF174" s="168">
        <v>97576.032000000007</v>
      </c>
      <c r="AH174" s="167" t="s">
        <v>8</v>
      </c>
      <c r="AI174" s="170">
        <v>1</v>
      </c>
      <c r="AJ174" s="170">
        <v>1</v>
      </c>
      <c r="AK174" s="170">
        <v>1</v>
      </c>
      <c r="AL174" s="170">
        <v>1</v>
      </c>
      <c r="AM174" s="170">
        <v>1</v>
      </c>
      <c r="AN174" s="170">
        <v>1</v>
      </c>
      <c r="AO174" s="170">
        <v>1</v>
      </c>
      <c r="AQ174" s="167" t="s">
        <v>8</v>
      </c>
      <c r="AR174" s="170">
        <v>2.2000000000000002E-2</v>
      </c>
      <c r="AS174" s="170">
        <v>2.4E-2</v>
      </c>
      <c r="AT174" s="170">
        <v>0.03</v>
      </c>
      <c r="AU174" s="170">
        <v>2.6000000000000002E-2</v>
      </c>
      <c r="AV174" s="170">
        <v>2.7999999999999997E-2</v>
      </c>
      <c r="AW174" s="170">
        <v>0.03</v>
      </c>
      <c r="AX174" s="170">
        <v>3.2000000000000001E-2</v>
      </c>
    </row>
    <row r="175" spans="3:50" s="161" customFormat="1" ht="12" x14ac:dyDescent="0.2">
      <c r="C175" s="171" t="s">
        <v>11</v>
      </c>
      <c r="D175" s="172" t="s">
        <v>13</v>
      </c>
      <c r="E175" s="173"/>
      <c r="F175" s="174" t="s">
        <v>1</v>
      </c>
      <c r="G175" s="175">
        <v>755328</v>
      </c>
      <c r="H175" s="175">
        <v>558287</v>
      </c>
      <c r="I175" s="175">
        <v>495971</v>
      </c>
      <c r="J175" s="175">
        <v>548842</v>
      </c>
      <c r="K175" s="175">
        <v>560670</v>
      </c>
      <c r="L175" s="175">
        <v>530390</v>
      </c>
      <c r="M175" s="175">
        <v>476148</v>
      </c>
      <c r="O175" s="174" t="s">
        <v>1</v>
      </c>
      <c r="P175" s="176">
        <v>2.4</v>
      </c>
      <c r="Q175" s="176">
        <v>3.3</v>
      </c>
      <c r="R175" s="176">
        <v>3.3</v>
      </c>
      <c r="S175" s="176">
        <v>3.4</v>
      </c>
      <c r="T175" s="176">
        <v>3.7</v>
      </c>
      <c r="U175" s="176">
        <v>4</v>
      </c>
      <c r="V175" s="176">
        <v>4.2</v>
      </c>
      <c r="Y175" s="174" t="s">
        <v>1</v>
      </c>
      <c r="Z175" s="175">
        <v>36255.743999999999</v>
      </c>
      <c r="AA175" s="175">
        <v>36846.941999999995</v>
      </c>
      <c r="AB175" s="175">
        <v>32734.085999999996</v>
      </c>
      <c r="AC175" s="175">
        <v>37321.256000000001</v>
      </c>
      <c r="AD175" s="175">
        <v>41489.58</v>
      </c>
      <c r="AE175" s="175">
        <v>42431.199999999997</v>
      </c>
      <c r="AF175" s="175">
        <v>39996.432000000001</v>
      </c>
      <c r="AH175" s="174" t="s">
        <v>1</v>
      </c>
      <c r="AI175" s="177">
        <v>0.21949150646143581</v>
      </c>
      <c r="AJ175" s="177">
        <v>0.18503792818982423</v>
      </c>
      <c r="AK175" s="177">
        <v>0.16644947543535291</v>
      </c>
      <c r="AL175" s="177">
        <v>0.1793502840366934</v>
      </c>
      <c r="AM175" s="177">
        <v>0.17275208456708604</v>
      </c>
      <c r="AN175" s="177">
        <v>0.17292160869684289</v>
      </c>
      <c r="AO175" s="177">
        <v>0.15615244530542091</v>
      </c>
      <c r="AQ175" s="174" t="s">
        <v>1</v>
      </c>
      <c r="AR175" s="177">
        <v>1.0535592310148919E-2</v>
      </c>
      <c r="AS175" s="177">
        <v>1.2212503260528397E-2</v>
      </c>
      <c r="AT175" s="177">
        <v>1.0985665378733292E-2</v>
      </c>
      <c r="AU175" s="177">
        <v>1.2195819314495151E-2</v>
      </c>
      <c r="AV175" s="177">
        <v>1.2783654257964367E-2</v>
      </c>
      <c r="AW175" s="177">
        <v>1.3833728695747432E-2</v>
      </c>
      <c r="AX175" s="177">
        <v>1.3116805405655357E-2</v>
      </c>
    </row>
    <row r="176" spans="3:50" s="161" customFormat="1" ht="12" x14ac:dyDescent="0.2">
      <c r="C176" s="171" t="s">
        <v>11</v>
      </c>
      <c r="D176" s="172" t="s">
        <v>13</v>
      </c>
      <c r="E176" s="166"/>
      <c r="F176" s="174" t="s">
        <v>77</v>
      </c>
      <c r="G176" s="175">
        <v>1272111</v>
      </c>
      <c r="H176" s="175">
        <v>1224106</v>
      </c>
      <c r="I176" s="175">
        <v>1182488</v>
      </c>
      <c r="J176" s="175">
        <v>1134486</v>
      </c>
      <c r="K176" s="175">
        <v>1191991</v>
      </c>
      <c r="L176" s="175">
        <v>1126305</v>
      </c>
      <c r="M176" s="175">
        <v>1167296</v>
      </c>
      <c r="O176" s="174" t="s">
        <v>77</v>
      </c>
      <c r="P176" s="176">
        <v>2.1</v>
      </c>
      <c r="Q176" s="176">
        <v>2.2999999999999998</v>
      </c>
      <c r="R176" s="176">
        <v>2.2000000000000002</v>
      </c>
      <c r="S176" s="176">
        <v>2.4</v>
      </c>
      <c r="T176" s="176">
        <v>2.6</v>
      </c>
      <c r="U176" s="176">
        <v>2.8</v>
      </c>
      <c r="V176" s="176">
        <v>2.8</v>
      </c>
      <c r="Y176" s="174" t="s">
        <v>77</v>
      </c>
      <c r="Z176" s="175">
        <v>53428.662000000004</v>
      </c>
      <c r="AA176" s="175">
        <v>56308.875999999997</v>
      </c>
      <c r="AB176" s="175">
        <v>52029.472000000002</v>
      </c>
      <c r="AC176" s="175">
        <v>54455.328000000001</v>
      </c>
      <c r="AD176" s="175">
        <v>61983.531999999999</v>
      </c>
      <c r="AE176" s="175">
        <v>63073.08</v>
      </c>
      <c r="AF176" s="175">
        <v>65368.575999999994</v>
      </c>
      <c r="AH176" s="174" t="s">
        <v>77</v>
      </c>
      <c r="AI176" s="177">
        <v>0.36966398673975226</v>
      </c>
      <c r="AJ176" s="177">
        <v>0.40571612472569302</v>
      </c>
      <c r="AK176" s="177">
        <v>0.396846806181409</v>
      </c>
      <c r="AL176" s="177">
        <v>0.37072670520049877</v>
      </c>
      <c r="AM176" s="177">
        <v>0.36727295920096575</v>
      </c>
      <c r="AN176" s="177">
        <v>0.36720615487339059</v>
      </c>
      <c r="AO176" s="177">
        <v>0.38281400907960678</v>
      </c>
      <c r="AQ176" s="174" t="s">
        <v>77</v>
      </c>
      <c r="AR176" s="177">
        <v>1.5525887443069595E-2</v>
      </c>
      <c r="AS176" s="177">
        <v>1.8662941737381877E-2</v>
      </c>
      <c r="AT176" s="177">
        <v>1.7461259471981998E-2</v>
      </c>
      <c r="AU176" s="177">
        <v>1.7794881849623939E-2</v>
      </c>
      <c r="AV176" s="177">
        <v>1.9098193878450222E-2</v>
      </c>
      <c r="AW176" s="177">
        <v>2.056354467290987E-2</v>
      </c>
      <c r="AX176" s="177">
        <v>2.1437584508457976E-2</v>
      </c>
    </row>
    <row r="177" spans="2:50" s="161" customFormat="1" ht="12" x14ac:dyDescent="0.2">
      <c r="C177" s="171" t="s">
        <v>11</v>
      </c>
      <c r="D177" s="172" t="s">
        <v>13</v>
      </c>
      <c r="E177" s="173"/>
      <c r="F177" s="174" t="s">
        <v>76</v>
      </c>
      <c r="G177" s="175">
        <v>1413824</v>
      </c>
      <c r="H177" s="175">
        <v>1234756</v>
      </c>
      <c r="I177" s="175">
        <v>1301250</v>
      </c>
      <c r="J177" s="175">
        <v>1376840</v>
      </c>
      <c r="K177" s="175">
        <v>1492857</v>
      </c>
      <c r="L177" s="175">
        <v>1410533</v>
      </c>
      <c r="M177" s="175">
        <v>1405807</v>
      </c>
      <c r="O177" s="174" t="s">
        <v>76</v>
      </c>
      <c r="P177" s="176">
        <v>2.1</v>
      </c>
      <c r="Q177" s="176">
        <v>2.2999999999999998</v>
      </c>
      <c r="R177" s="176">
        <v>2.2000000000000002</v>
      </c>
      <c r="S177" s="176">
        <v>2.4</v>
      </c>
      <c r="T177" s="176">
        <v>2.6</v>
      </c>
      <c r="U177" s="176">
        <v>2.8</v>
      </c>
      <c r="V177" s="176">
        <v>2.8</v>
      </c>
      <c r="Y177" s="174" t="s">
        <v>76</v>
      </c>
      <c r="Z177" s="175">
        <v>59380.608</v>
      </c>
      <c r="AA177" s="175">
        <v>56798.775999999998</v>
      </c>
      <c r="AB177" s="175">
        <v>57255</v>
      </c>
      <c r="AC177" s="175">
        <v>66088.320000000007</v>
      </c>
      <c r="AD177" s="175">
        <v>77628.563999999998</v>
      </c>
      <c r="AE177" s="175">
        <v>78989.847999999998</v>
      </c>
      <c r="AF177" s="175">
        <v>78725.191999999995</v>
      </c>
      <c r="AH177" s="174" t="s">
        <v>76</v>
      </c>
      <c r="AI177" s="177">
        <v>0.41084450679881196</v>
      </c>
      <c r="AJ177" s="177">
        <v>0.40924594708448275</v>
      </c>
      <c r="AK177" s="177">
        <v>0.43670371838323807</v>
      </c>
      <c r="AL177" s="177">
        <v>0.44992301076280777</v>
      </c>
      <c r="AM177" s="177">
        <v>0.45997495623194817</v>
      </c>
      <c r="AN177" s="177">
        <v>0.45987223642976655</v>
      </c>
      <c r="AO177" s="177">
        <v>0.46103354561497234</v>
      </c>
      <c r="AQ177" s="174" t="s">
        <v>76</v>
      </c>
      <c r="AR177" s="177">
        <v>1.7255469285550103E-2</v>
      </c>
      <c r="AS177" s="177">
        <v>1.8825313565886206E-2</v>
      </c>
      <c r="AT177" s="177">
        <v>1.9214963608862476E-2</v>
      </c>
      <c r="AU177" s="177">
        <v>2.1596304516614772E-2</v>
      </c>
      <c r="AV177" s="177">
        <v>2.3918697724061303E-2</v>
      </c>
      <c r="AW177" s="177">
        <v>2.5752845240066925E-2</v>
      </c>
      <c r="AX177" s="177">
        <v>2.5817878554438449E-2</v>
      </c>
    </row>
    <row r="178" spans="2:50" s="161" customFormat="1" ht="12" x14ac:dyDescent="0.2">
      <c r="N178" s="167"/>
      <c r="O178" s="169"/>
      <c r="P178" s="169"/>
      <c r="Q178" s="169"/>
      <c r="R178" s="169"/>
      <c r="S178" s="169"/>
      <c r="T178" s="169"/>
    </row>
    <row r="179" spans="2:50" s="161" customFormat="1" ht="12" x14ac:dyDescent="0.2">
      <c r="N179" s="174"/>
      <c r="O179" s="176"/>
      <c r="P179" s="176"/>
      <c r="Q179" s="176"/>
      <c r="R179" s="176"/>
      <c r="S179" s="176"/>
      <c r="T179" s="176"/>
    </row>
    <row r="180" spans="2:50" s="179" customFormat="1" ht="21" x14ac:dyDescent="0.35">
      <c r="E180" s="180" t="s">
        <v>96</v>
      </c>
      <c r="G180" s="180" t="s">
        <v>71</v>
      </c>
      <c r="N180" s="181"/>
      <c r="O180" s="182"/>
      <c r="P180" s="182"/>
      <c r="Q180" s="182"/>
      <c r="R180" s="182"/>
      <c r="S180" s="182"/>
      <c r="T180" s="182"/>
    </row>
    <row r="181" spans="2:50" s="161" customFormat="1" ht="12" x14ac:dyDescent="0.2">
      <c r="N181" s="174"/>
      <c r="O181" s="176"/>
      <c r="P181" s="176"/>
      <c r="Q181" s="176"/>
      <c r="R181" s="176"/>
      <c r="S181" s="176"/>
      <c r="T181" s="176"/>
    </row>
    <row r="182" spans="2:50" s="166" customFormat="1" ht="12" x14ac:dyDescent="0.25">
      <c r="B182" s="178"/>
      <c r="C182" s="164"/>
      <c r="D182" s="165"/>
      <c r="G182" s="166" t="s">
        <v>25</v>
      </c>
      <c r="O182" s="166" t="s">
        <v>26</v>
      </c>
      <c r="Y182" s="166" t="s">
        <v>27</v>
      </c>
      <c r="AH182" s="166" t="s">
        <v>28</v>
      </c>
      <c r="AQ182" s="166" t="s">
        <v>29</v>
      </c>
    </row>
    <row r="183" spans="2:50" s="161" customFormat="1" ht="12" x14ac:dyDescent="0.2">
      <c r="F183" s="162" t="s">
        <v>24</v>
      </c>
      <c r="G183" s="163" t="s">
        <v>15</v>
      </c>
      <c r="H183" s="163" t="s">
        <v>16</v>
      </c>
      <c r="I183" s="163" t="s">
        <v>17</v>
      </c>
      <c r="J183" s="163" t="s">
        <v>18</v>
      </c>
      <c r="K183" s="163" t="s">
        <v>19</v>
      </c>
      <c r="L183" s="163" t="s">
        <v>14</v>
      </c>
      <c r="M183" s="163" t="s">
        <v>20</v>
      </c>
      <c r="O183" s="162" t="s">
        <v>24</v>
      </c>
      <c r="P183" s="162" t="s">
        <v>15</v>
      </c>
      <c r="Q183" s="162" t="s">
        <v>16</v>
      </c>
      <c r="R183" s="162" t="s">
        <v>17</v>
      </c>
      <c r="S183" s="162" t="s">
        <v>18</v>
      </c>
      <c r="T183" s="162" t="s">
        <v>19</v>
      </c>
      <c r="U183" s="162" t="s">
        <v>14</v>
      </c>
      <c r="V183" s="162" t="s">
        <v>99</v>
      </c>
      <c r="Y183" s="162" t="s">
        <v>24</v>
      </c>
      <c r="Z183" s="163" t="s">
        <v>15</v>
      </c>
      <c r="AA183" s="163" t="s">
        <v>16</v>
      </c>
      <c r="AB183" s="163" t="s">
        <v>17</v>
      </c>
      <c r="AC183" s="163" t="s">
        <v>18</v>
      </c>
      <c r="AD183" s="163" t="s">
        <v>19</v>
      </c>
      <c r="AE183" s="163" t="s">
        <v>14</v>
      </c>
      <c r="AF183" s="163" t="s">
        <v>20</v>
      </c>
      <c r="AH183" s="162" t="s">
        <v>24</v>
      </c>
      <c r="AI183" s="163" t="s">
        <v>15</v>
      </c>
      <c r="AJ183" s="163" t="s">
        <v>16</v>
      </c>
      <c r="AK183" s="163" t="s">
        <v>17</v>
      </c>
      <c r="AL183" s="163" t="s">
        <v>18</v>
      </c>
      <c r="AM183" s="163" t="s">
        <v>19</v>
      </c>
      <c r="AN183" s="163" t="s">
        <v>14</v>
      </c>
      <c r="AO183" s="163" t="s">
        <v>20</v>
      </c>
      <c r="AQ183" s="162" t="s">
        <v>24</v>
      </c>
      <c r="AR183" s="163" t="s">
        <v>15</v>
      </c>
      <c r="AS183" s="163" t="s">
        <v>16</v>
      </c>
      <c r="AT183" s="163" t="s">
        <v>17</v>
      </c>
      <c r="AU183" s="163" t="s">
        <v>18</v>
      </c>
      <c r="AV183" s="163" t="s">
        <v>19</v>
      </c>
      <c r="AW183" s="163" t="s">
        <v>14</v>
      </c>
      <c r="AX183" s="163" t="s">
        <v>20</v>
      </c>
    </row>
    <row r="184" spans="2:50" s="161" customFormat="1" ht="12" x14ac:dyDescent="0.2">
      <c r="C184" s="164" t="s">
        <v>7</v>
      </c>
      <c r="D184" s="165" t="s">
        <v>0</v>
      </c>
      <c r="E184" s="166"/>
      <c r="F184" s="167" t="s">
        <v>8</v>
      </c>
      <c r="G184" s="168">
        <v>1317842</v>
      </c>
      <c r="H184" s="168">
        <v>1379920</v>
      </c>
      <c r="I184" s="168">
        <v>1461428</v>
      </c>
      <c r="J184" s="168">
        <v>1455089</v>
      </c>
      <c r="K184" s="168">
        <v>1446225</v>
      </c>
      <c r="L184" s="168">
        <v>1446319</v>
      </c>
      <c r="M184" s="168">
        <v>1424304</v>
      </c>
      <c r="O184" s="167" t="s">
        <v>8</v>
      </c>
      <c r="P184" s="169">
        <v>1.6</v>
      </c>
      <c r="Q184" s="169">
        <v>1.7</v>
      </c>
      <c r="R184" s="169">
        <v>1.8</v>
      </c>
      <c r="S184" s="169">
        <v>1.9</v>
      </c>
      <c r="T184" s="169">
        <v>2</v>
      </c>
      <c r="U184" s="169">
        <v>2</v>
      </c>
      <c r="V184" s="169">
        <v>2</v>
      </c>
      <c r="Y184" s="167" t="s">
        <v>8</v>
      </c>
      <c r="Z184" s="168">
        <v>42170.944000000003</v>
      </c>
      <c r="AA184" s="168">
        <v>46917.279999999999</v>
      </c>
      <c r="AB184" s="168">
        <v>52611.407999999996</v>
      </c>
      <c r="AC184" s="168">
        <v>55293.382000000005</v>
      </c>
      <c r="AD184" s="168">
        <v>57849</v>
      </c>
      <c r="AE184" s="168">
        <v>57852.76</v>
      </c>
      <c r="AF184" s="168">
        <v>56972.160000000003</v>
      </c>
      <c r="AH184" s="167" t="s">
        <v>8</v>
      </c>
      <c r="AI184" s="170">
        <v>1</v>
      </c>
      <c r="AJ184" s="170">
        <v>1</v>
      </c>
      <c r="AK184" s="170">
        <v>1</v>
      </c>
      <c r="AL184" s="170">
        <v>1</v>
      </c>
      <c r="AM184" s="170">
        <v>1</v>
      </c>
      <c r="AN184" s="170">
        <v>1</v>
      </c>
      <c r="AO184" s="170">
        <v>1</v>
      </c>
      <c r="AQ184" s="167" t="s">
        <v>10</v>
      </c>
      <c r="AR184" s="170">
        <v>3.2000000000000001E-2</v>
      </c>
      <c r="AS184" s="170">
        <v>3.4000000000000002E-2</v>
      </c>
      <c r="AT184" s="170">
        <v>3.6000000000000004E-2</v>
      </c>
      <c r="AU184" s="170">
        <v>3.7999999999999999E-2</v>
      </c>
      <c r="AV184" s="170">
        <v>0.04</v>
      </c>
      <c r="AW184" s="170">
        <v>0.04</v>
      </c>
      <c r="AX184" s="170">
        <v>0.04</v>
      </c>
    </row>
    <row r="185" spans="2:50" s="161" customFormat="1" ht="12" x14ac:dyDescent="0.2">
      <c r="C185" s="171" t="s">
        <v>7</v>
      </c>
      <c r="D185" s="172" t="s">
        <v>0</v>
      </c>
      <c r="E185" s="173"/>
      <c r="F185" s="174" t="s">
        <v>1</v>
      </c>
      <c r="G185" s="175">
        <v>225123</v>
      </c>
      <c r="H185" s="175">
        <v>167033</v>
      </c>
      <c r="I185" s="175">
        <v>153463</v>
      </c>
      <c r="J185" s="175">
        <v>146967</v>
      </c>
      <c r="K185" s="175">
        <v>139734</v>
      </c>
      <c r="L185" s="175">
        <v>106667</v>
      </c>
      <c r="M185" s="175">
        <v>91597</v>
      </c>
      <c r="O185" s="174" t="s">
        <v>1</v>
      </c>
      <c r="P185" s="176">
        <v>4.2</v>
      </c>
      <c r="Q185" s="176">
        <v>5.3</v>
      </c>
      <c r="R185" s="176">
        <v>5.3</v>
      </c>
      <c r="S185" s="176">
        <v>6.3</v>
      </c>
      <c r="T185" s="176">
        <v>6.6</v>
      </c>
      <c r="U185" s="176">
        <v>7.7</v>
      </c>
      <c r="V185" s="176">
        <v>8</v>
      </c>
      <c r="Y185" s="174" t="s">
        <v>1</v>
      </c>
      <c r="Z185" s="175">
        <v>18910.332000000002</v>
      </c>
      <c r="AA185" s="175">
        <v>17705.498</v>
      </c>
      <c r="AB185" s="175">
        <v>16267.078000000001</v>
      </c>
      <c r="AC185" s="175">
        <v>18517.842000000001</v>
      </c>
      <c r="AD185" s="175">
        <v>18444.887999999999</v>
      </c>
      <c r="AE185" s="175">
        <v>16426.718000000001</v>
      </c>
      <c r="AF185" s="175">
        <v>14655.52</v>
      </c>
      <c r="AH185" s="174" t="s">
        <v>1</v>
      </c>
      <c r="AI185" s="177">
        <v>0.1708270035406369</v>
      </c>
      <c r="AJ185" s="177">
        <v>0.12104542292306801</v>
      </c>
      <c r="AK185" s="177">
        <v>0.1050089364648823</v>
      </c>
      <c r="AL185" s="177">
        <v>0.10100206928923249</v>
      </c>
      <c r="AM185" s="177">
        <v>9.6619820567339101E-2</v>
      </c>
      <c r="AN185" s="177">
        <v>7.3750673260878127E-2</v>
      </c>
      <c r="AO185" s="177">
        <v>6.4310006852469695E-2</v>
      </c>
      <c r="AQ185" s="174" t="s">
        <v>8</v>
      </c>
      <c r="AR185" s="177">
        <v>1.4349468297413501E-2</v>
      </c>
      <c r="AS185" s="177">
        <v>1.2830814829845209E-2</v>
      </c>
      <c r="AT185" s="177">
        <v>1.1130947265277523E-2</v>
      </c>
      <c r="AU185" s="177">
        <v>1.2726260730443292E-2</v>
      </c>
      <c r="AV185" s="177">
        <v>1.2753816314888762E-2</v>
      </c>
      <c r="AW185" s="177">
        <v>1.1357603682175232E-2</v>
      </c>
      <c r="AX185" s="177">
        <v>1.0289601096395151E-2</v>
      </c>
    </row>
    <row r="186" spans="2:50" s="161" customFormat="1" ht="12" x14ac:dyDescent="0.2">
      <c r="C186" s="171" t="s">
        <v>7</v>
      </c>
      <c r="D186" s="172" t="s">
        <v>0</v>
      </c>
      <c r="E186" s="173"/>
      <c r="F186" s="174" t="s">
        <v>77</v>
      </c>
      <c r="G186" s="175">
        <v>205537</v>
      </c>
      <c r="H186" s="175">
        <v>196796</v>
      </c>
      <c r="I186" s="175">
        <v>173227</v>
      </c>
      <c r="J186" s="175">
        <v>140901</v>
      </c>
      <c r="K186" s="175">
        <v>143042</v>
      </c>
      <c r="L186" s="175">
        <v>121072</v>
      </c>
      <c r="M186" s="175">
        <v>110240</v>
      </c>
      <c r="O186" s="174" t="s">
        <v>77</v>
      </c>
      <c r="P186" s="176">
        <v>4.2</v>
      </c>
      <c r="Q186" s="176">
        <v>5.3</v>
      </c>
      <c r="R186" s="176">
        <v>5.3</v>
      </c>
      <c r="S186" s="176">
        <v>6.3</v>
      </c>
      <c r="T186" s="176">
        <v>6.6</v>
      </c>
      <c r="U186" s="176">
        <v>7.7</v>
      </c>
      <c r="V186" s="176">
        <v>7.6</v>
      </c>
      <c r="Y186" s="174" t="s">
        <v>77</v>
      </c>
      <c r="Z186" s="175">
        <v>17265.108</v>
      </c>
      <c r="AA186" s="175">
        <v>20860.376</v>
      </c>
      <c r="AB186" s="175">
        <v>18362.061999999998</v>
      </c>
      <c r="AC186" s="175">
        <v>17753.525999999998</v>
      </c>
      <c r="AD186" s="175">
        <v>18881.543999999998</v>
      </c>
      <c r="AE186" s="175">
        <v>18645.088</v>
      </c>
      <c r="AF186" s="175">
        <v>16756.48</v>
      </c>
      <c r="AH186" s="174" t="s">
        <v>77</v>
      </c>
      <c r="AI186" s="177">
        <v>0.15596482734652561</v>
      </c>
      <c r="AJ186" s="177">
        <v>0.1426140645834541</v>
      </c>
      <c r="AK186" s="177">
        <v>0.11853269541845374</v>
      </c>
      <c r="AL186" s="177">
        <v>9.683325212409688E-2</v>
      </c>
      <c r="AM186" s="177">
        <v>9.8907154834137145E-2</v>
      </c>
      <c r="AN186" s="177">
        <v>8.371044008963445E-2</v>
      </c>
      <c r="AO186" s="177">
        <v>7.73992069108842E-2</v>
      </c>
      <c r="AQ186" s="174" t="s">
        <v>1</v>
      </c>
      <c r="AR186" s="177">
        <v>1.3101045497108152E-2</v>
      </c>
      <c r="AS186" s="177">
        <v>1.5117090845846136E-2</v>
      </c>
      <c r="AT186" s="177">
        <v>1.2564465714356097E-2</v>
      </c>
      <c r="AU186" s="177">
        <v>1.2200989767636205E-2</v>
      </c>
      <c r="AV186" s="177">
        <v>1.3055744438106103E-2</v>
      </c>
      <c r="AW186" s="177">
        <v>1.2891407773803704E-2</v>
      </c>
      <c r="AX186" s="177">
        <v>1.1764679450454398E-2</v>
      </c>
    </row>
    <row r="187" spans="2:50" s="161" customFormat="1" ht="12" x14ac:dyDescent="0.2">
      <c r="C187" s="171" t="s">
        <v>7</v>
      </c>
      <c r="D187" s="172" t="s">
        <v>0</v>
      </c>
      <c r="E187" s="173"/>
      <c r="F187" s="174" t="s">
        <v>76</v>
      </c>
      <c r="G187" s="175">
        <v>887182</v>
      </c>
      <c r="H187" s="175">
        <v>1016091</v>
      </c>
      <c r="I187" s="175">
        <v>1134738</v>
      </c>
      <c r="J187" s="175">
        <v>1167221</v>
      </c>
      <c r="K187" s="175">
        <v>1163449</v>
      </c>
      <c r="L187" s="175">
        <v>1218580</v>
      </c>
      <c r="M187" s="175">
        <v>1222467</v>
      </c>
      <c r="O187" s="174" t="s">
        <v>76</v>
      </c>
      <c r="P187" s="176">
        <v>2</v>
      </c>
      <c r="Q187" s="176">
        <v>1.7</v>
      </c>
      <c r="R187" s="176">
        <v>1.8</v>
      </c>
      <c r="S187" s="176">
        <v>1.9</v>
      </c>
      <c r="T187" s="176">
        <v>2</v>
      </c>
      <c r="U187" s="176">
        <v>2</v>
      </c>
      <c r="V187" s="176">
        <v>2</v>
      </c>
      <c r="Y187" s="174" t="s">
        <v>76</v>
      </c>
      <c r="Z187" s="175">
        <v>35487.279999999999</v>
      </c>
      <c r="AA187" s="175">
        <v>34547.093999999997</v>
      </c>
      <c r="AB187" s="175">
        <v>40850.567999999999</v>
      </c>
      <c r="AC187" s="175">
        <v>44354.398000000001</v>
      </c>
      <c r="AD187" s="175">
        <v>46537.96</v>
      </c>
      <c r="AE187" s="175">
        <v>48743.199999999997</v>
      </c>
      <c r="AF187" s="175">
        <v>48898.68</v>
      </c>
      <c r="AH187" s="174" t="s">
        <v>76</v>
      </c>
      <c r="AI187" s="177">
        <v>0.67320816911283754</v>
      </c>
      <c r="AJ187" s="177">
        <v>0.73634051249347787</v>
      </c>
      <c r="AK187" s="177">
        <v>0.77645836811666402</v>
      </c>
      <c r="AL187" s="177">
        <v>0.80216467858667062</v>
      </c>
      <c r="AM187" s="177">
        <v>0.80447302459852377</v>
      </c>
      <c r="AN187" s="177">
        <v>0.8425388866494874</v>
      </c>
      <c r="AO187" s="177">
        <v>0.85829078623664612</v>
      </c>
      <c r="AQ187" s="174" t="s">
        <v>9</v>
      </c>
      <c r="AR187" s="177">
        <v>2.69283267645135E-2</v>
      </c>
      <c r="AS187" s="177">
        <v>2.5035577424778247E-2</v>
      </c>
      <c r="AT187" s="177">
        <v>2.7952501252199904E-2</v>
      </c>
      <c r="AU187" s="177">
        <v>3.048225778629348E-2</v>
      </c>
      <c r="AV187" s="177">
        <v>3.2178920983940949E-2</v>
      </c>
      <c r="AW187" s="177">
        <v>3.3701555465979499E-2</v>
      </c>
      <c r="AX187" s="177">
        <v>3.4331631449465848E-2</v>
      </c>
    </row>
    <row r="188" spans="2:50" s="161" customFormat="1" ht="12" x14ac:dyDescent="0.2">
      <c r="C188" s="164" t="s">
        <v>12</v>
      </c>
      <c r="D188" s="165" t="s">
        <v>0</v>
      </c>
      <c r="E188" s="173"/>
      <c r="F188" s="167" t="s">
        <v>8</v>
      </c>
      <c r="G188" s="168">
        <v>639034</v>
      </c>
      <c r="H188" s="168">
        <v>688044</v>
      </c>
      <c r="I188" s="168">
        <v>727093</v>
      </c>
      <c r="J188" s="168">
        <v>725113</v>
      </c>
      <c r="K188" s="168">
        <v>720538</v>
      </c>
      <c r="L188" s="168">
        <v>715042</v>
      </c>
      <c r="M188" s="168">
        <v>691385</v>
      </c>
      <c r="O188" s="167" t="s">
        <v>8</v>
      </c>
      <c r="P188" s="169">
        <v>2.5</v>
      </c>
      <c r="Q188" s="169">
        <v>2.7</v>
      </c>
      <c r="R188" s="169">
        <v>2.8</v>
      </c>
      <c r="S188" s="169">
        <v>3</v>
      </c>
      <c r="T188" s="169">
        <v>3.1</v>
      </c>
      <c r="U188" s="169">
        <v>3.1</v>
      </c>
      <c r="V188" s="169">
        <v>3.2</v>
      </c>
      <c r="Y188" s="167" t="s">
        <v>8</v>
      </c>
      <c r="Z188" s="168">
        <v>31951.7</v>
      </c>
      <c r="AA188" s="168">
        <v>37154.376000000004</v>
      </c>
      <c r="AB188" s="168">
        <v>40717.207999999999</v>
      </c>
      <c r="AC188" s="168">
        <v>43506.78</v>
      </c>
      <c r="AD188" s="168">
        <v>44673.356000000007</v>
      </c>
      <c r="AE188" s="168">
        <v>44332.604000000007</v>
      </c>
      <c r="AF188" s="168">
        <v>44248.639999999999</v>
      </c>
      <c r="AH188" s="167" t="s">
        <v>8</v>
      </c>
      <c r="AI188" s="170">
        <v>1</v>
      </c>
      <c r="AJ188" s="170">
        <v>1</v>
      </c>
      <c r="AK188" s="170">
        <v>1</v>
      </c>
      <c r="AL188" s="170">
        <v>1</v>
      </c>
      <c r="AM188" s="170">
        <v>1</v>
      </c>
      <c r="AN188" s="170">
        <v>1</v>
      </c>
      <c r="AO188" s="170">
        <v>1</v>
      </c>
      <c r="AQ188" s="167" t="s">
        <v>10</v>
      </c>
      <c r="AR188" s="170">
        <v>0.05</v>
      </c>
      <c r="AS188" s="170">
        <v>5.4000000000000006E-2</v>
      </c>
      <c r="AT188" s="170">
        <v>5.5999999999999994E-2</v>
      </c>
      <c r="AU188" s="170">
        <v>0.06</v>
      </c>
      <c r="AV188" s="170">
        <v>6.2E-2</v>
      </c>
      <c r="AW188" s="170">
        <v>6.2E-2</v>
      </c>
      <c r="AX188" s="170">
        <v>6.4000000000000001E-2</v>
      </c>
    </row>
    <row r="189" spans="2:50" s="161" customFormat="1" ht="12" x14ac:dyDescent="0.2">
      <c r="C189" s="171" t="s">
        <v>12</v>
      </c>
      <c r="D189" s="172" t="s">
        <v>0</v>
      </c>
      <c r="E189" s="166"/>
      <c r="F189" s="174" t="s">
        <v>1</v>
      </c>
      <c r="G189" s="175">
        <v>109112</v>
      </c>
      <c r="H189" s="175">
        <v>88071</v>
      </c>
      <c r="I189" s="175">
        <v>74170</v>
      </c>
      <c r="J189" s="175">
        <v>63879</v>
      </c>
      <c r="K189" s="175">
        <v>57461</v>
      </c>
      <c r="L189" s="175">
        <v>45649</v>
      </c>
      <c r="M189" s="175">
        <v>34088</v>
      </c>
      <c r="O189" s="174" t="s">
        <v>1</v>
      </c>
      <c r="P189" s="176">
        <v>6.1</v>
      </c>
      <c r="Q189" s="176">
        <v>7.1</v>
      </c>
      <c r="R189" s="176">
        <v>7.8</v>
      </c>
      <c r="S189" s="176">
        <v>9.3000000000000007</v>
      </c>
      <c r="T189" s="176">
        <v>10.199999999999999</v>
      </c>
      <c r="U189" s="176">
        <v>11.6</v>
      </c>
      <c r="V189" s="176">
        <v>14</v>
      </c>
      <c r="Y189" s="174" t="s">
        <v>1</v>
      </c>
      <c r="Z189" s="175">
        <v>13311.663999999999</v>
      </c>
      <c r="AA189" s="175">
        <v>12506.082</v>
      </c>
      <c r="AB189" s="175">
        <v>11570.52</v>
      </c>
      <c r="AC189" s="175">
        <v>11881.494000000001</v>
      </c>
      <c r="AD189" s="175">
        <v>11722.044</v>
      </c>
      <c r="AE189" s="175">
        <v>10590.568000000001</v>
      </c>
      <c r="AF189" s="175">
        <v>9544.64</v>
      </c>
      <c r="AH189" s="174" t="s">
        <v>1</v>
      </c>
      <c r="AI189" s="177">
        <v>0.17074521856427044</v>
      </c>
      <c r="AJ189" s="177">
        <v>0.12800198824493783</v>
      </c>
      <c r="AK189" s="177">
        <v>0.10200895896398397</v>
      </c>
      <c r="AL189" s="177">
        <v>8.8095234811677622E-2</v>
      </c>
      <c r="AM189" s="177">
        <v>7.9747355448290022E-2</v>
      </c>
      <c r="AN189" s="177">
        <v>6.3841005143753793E-2</v>
      </c>
      <c r="AO189" s="177">
        <v>4.9303933409026807E-2</v>
      </c>
      <c r="AQ189" s="174" t="s">
        <v>8</v>
      </c>
      <c r="AR189" s="177">
        <v>2.0830916664840989E-2</v>
      </c>
      <c r="AS189" s="177">
        <v>1.8176282330781172E-2</v>
      </c>
      <c r="AT189" s="177">
        <v>1.59133975983815E-2</v>
      </c>
      <c r="AU189" s="177">
        <v>1.638571367497204E-2</v>
      </c>
      <c r="AV189" s="177">
        <v>1.6268460511451165E-2</v>
      </c>
      <c r="AW189" s="177">
        <v>1.4811113193350879E-2</v>
      </c>
      <c r="AX189" s="177">
        <v>1.3805101354527505E-2</v>
      </c>
    </row>
    <row r="190" spans="2:50" s="161" customFormat="1" ht="12" x14ac:dyDescent="0.2">
      <c r="C190" s="171" t="s">
        <v>12</v>
      </c>
      <c r="D190" s="172" t="s">
        <v>0</v>
      </c>
      <c r="E190" s="173"/>
      <c r="F190" s="174" t="s">
        <v>77</v>
      </c>
      <c r="G190" s="175">
        <v>98836</v>
      </c>
      <c r="H190" s="175">
        <v>92016</v>
      </c>
      <c r="I190" s="175">
        <v>88447</v>
      </c>
      <c r="J190" s="175">
        <v>66695</v>
      </c>
      <c r="K190" s="175">
        <v>68812</v>
      </c>
      <c r="L190" s="175">
        <v>55822</v>
      </c>
      <c r="M190" s="175">
        <v>43806</v>
      </c>
      <c r="O190" s="174" t="s">
        <v>77</v>
      </c>
      <c r="P190" s="176">
        <v>6.3</v>
      </c>
      <c r="Q190" s="176">
        <v>6.9</v>
      </c>
      <c r="R190" s="176">
        <v>7.1</v>
      </c>
      <c r="S190" s="176">
        <v>8.9</v>
      </c>
      <c r="T190" s="176">
        <v>9.3000000000000007</v>
      </c>
      <c r="U190" s="176">
        <v>10.5</v>
      </c>
      <c r="V190" s="176">
        <v>12.1</v>
      </c>
      <c r="Y190" s="174" t="s">
        <v>77</v>
      </c>
      <c r="Z190" s="175">
        <v>12453.335999999999</v>
      </c>
      <c r="AA190" s="175">
        <v>12698.208000000001</v>
      </c>
      <c r="AB190" s="175">
        <v>12559.473999999998</v>
      </c>
      <c r="AC190" s="175">
        <v>11871.71</v>
      </c>
      <c r="AD190" s="175">
        <v>12799.032000000001</v>
      </c>
      <c r="AE190" s="175">
        <v>11722.62</v>
      </c>
      <c r="AF190" s="175">
        <v>10601.052</v>
      </c>
      <c r="AH190" s="174" t="s">
        <v>77</v>
      </c>
      <c r="AI190" s="177">
        <v>0.15466469702707525</v>
      </c>
      <c r="AJ190" s="177">
        <v>0.1337356331862497</v>
      </c>
      <c r="AK190" s="177">
        <v>0.12164468644313726</v>
      </c>
      <c r="AL190" s="177">
        <v>9.1978767447280632E-2</v>
      </c>
      <c r="AM190" s="177">
        <v>9.5500861856002039E-2</v>
      </c>
      <c r="AN190" s="177">
        <v>7.8068141451830803E-2</v>
      </c>
      <c r="AO190" s="177">
        <v>6.3359777837239742E-2</v>
      </c>
      <c r="AQ190" s="174" t="s">
        <v>1</v>
      </c>
      <c r="AR190" s="177">
        <v>1.948775182541148E-2</v>
      </c>
      <c r="AS190" s="177">
        <v>1.8455517379702458E-2</v>
      </c>
      <c r="AT190" s="177">
        <v>1.7273545474925493E-2</v>
      </c>
      <c r="AU190" s="177">
        <v>1.6372220605615953E-2</v>
      </c>
      <c r="AV190" s="177">
        <v>1.776316030521638E-2</v>
      </c>
      <c r="AW190" s="177">
        <v>1.639430970488447E-2</v>
      </c>
      <c r="AX190" s="177">
        <v>1.5333066236612016E-2</v>
      </c>
    </row>
    <row r="191" spans="2:50" s="161" customFormat="1" ht="12" x14ac:dyDescent="0.2">
      <c r="C191" s="171" t="s">
        <v>12</v>
      </c>
      <c r="D191" s="172" t="s">
        <v>0</v>
      </c>
      <c r="E191" s="173"/>
      <c r="F191" s="174" t="s">
        <v>76</v>
      </c>
      <c r="G191" s="175">
        <v>431086</v>
      </c>
      <c r="H191" s="175">
        <v>507957</v>
      </c>
      <c r="I191" s="175">
        <v>564476</v>
      </c>
      <c r="J191" s="175">
        <v>594539</v>
      </c>
      <c r="K191" s="175">
        <v>594265</v>
      </c>
      <c r="L191" s="175">
        <v>613571</v>
      </c>
      <c r="M191" s="175">
        <v>613491</v>
      </c>
      <c r="O191" s="174" t="s">
        <v>76</v>
      </c>
      <c r="P191" s="176">
        <v>2.9</v>
      </c>
      <c r="Q191" s="176">
        <v>2.7</v>
      </c>
      <c r="R191" s="176">
        <v>2.8</v>
      </c>
      <c r="S191" s="176">
        <v>3</v>
      </c>
      <c r="T191" s="176">
        <v>3.1</v>
      </c>
      <c r="U191" s="176">
        <v>3.1</v>
      </c>
      <c r="V191" s="176">
        <v>3.2</v>
      </c>
      <c r="Y191" s="174" t="s">
        <v>76</v>
      </c>
      <c r="Z191" s="175">
        <v>25002.987999999998</v>
      </c>
      <c r="AA191" s="175">
        <v>27429.678000000004</v>
      </c>
      <c r="AB191" s="175">
        <v>31610.655999999995</v>
      </c>
      <c r="AC191" s="175">
        <v>35672.339999999997</v>
      </c>
      <c r="AD191" s="175">
        <v>36844.43</v>
      </c>
      <c r="AE191" s="175">
        <v>38041.402000000002</v>
      </c>
      <c r="AF191" s="175">
        <v>39263.424000000006</v>
      </c>
      <c r="AH191" s="174" t="s">
        <v>76</v>
      </c>
      <c r="AI191" s="177">
        <v>0.67459008440865431</v>
      </c>
      <c r="AJ191" s="177">
        <v>0.73826237856881249</v>
      </c>
      <c r="AK191" s="177">
        <v>0.77634635459287882</v>
      </c>
      <c r="AL191" s="177">
        <v>0.81992599774104169</v>
      </c>
      <c r="AM191" s="177">
        <v>0.82475178269570792</v>
      </c>
      <c r="AN191" s="177">
        <v>0.85809085340441538</v>
      </c>
      <c r="AO191" s="177">
        <v>0.88733628875373349</v>
      </c>
      <c r="AQ191" s="174" t="s">
        <v>9</v>
      </c>
      <c r="AR191" s="177">
        <v>3.9126224895701951E-2</v>
      </c>
      <c r="AS191" s="177">
        <v>3.9866168442715878E-2</v>
      </c>
      <c r="AT191" s="177">
        <v>4.3475395857201206E-2</v>
      </c>
      <c r="AU191" s="177">
        <v>4.9195559864462501E-2</v>
      </c>
      <c r="AV191" s="177">
        <v>5.1134610527133889E-2</v>
      </c>
      <c r="AW191" s="177">
        <v>5.3201632911073757E-2</v>
      </c>
      <c r="AX191" s="177">
        <v>5.6789522480238948E-2</v>
      </c>
    </row>
    <row r="192" spans="2:50" s="161" customFormat="1" ht="12" x14ac:dyDescent="0.2">
      <c r="C192" s="164" t="s">
        <v>11</v>
      </c>
      <c r="D192" s="165" t="s">
        <v>0</v>
      </c>
      <c r="E192" s="173"/>
      <c r="F192" s="167" t="s">
        <v>8</v>
      </c>
      <c r="G192" s="168">
        <v>678808</v>
      </c>
      <c r="H192" s="168">
        <v>691876</v>
      </c>
      <c r="I192" s="168">
        <v>734335</v>
      </c>
      <c r="J192" s="168">
        <v>729976</v>
      </c>
      <c r="K192" s="168">
        <v>725687</v>
      </c>
      <c r="L192" s="168">
        <v>731277</v>
      </c>
      <c r="M192" s="168">
        <v>732919</v>
      </c>
      <c r="O192" s="167" t="s">
        <v>8</v>
      </c>
      <c r="P192" s="169">
        <v>2.5</v>
      </c>
      <c r="Q192" s="169">
        <v>2.7</v>
      </c>
      <c r="R192" s="169">
        <v>2.8</v>
      </c>
      <c r="S192" s="169">
        <v>3</v>
      </c>
      <c r="T192" s="169">
        <v>3.1</v>
      </c>
      <c r="U192" s="169">
        <v>3.1</v>
      </c>
      <c r="V192" s="169">
        <v>3.2</v>
      </c>
      <c r="Y192" s="167" t="s">
        <v>8</v>
      </c>
      <c r="Z192" s="168">
        <v>33940.400000000001</v>
      </c>
      <c r="AA192" s="168">
        <v>37361.304000000004</v>
      </c>
      <c r="AB192" s="168">
        <v>41122.759999999995</v>
      </c>
      <c r="AC192" s="168">
        <v>43798.559999999998</v>
      </c>
      <c r="AD192" s="168">
        <v>44992.594000000005</v>
      </c>
      <c r="AE192" s="168">
        <v>45339.174000000006</v>
      </c>
      <c r="AF192" s="168">
        <v>46906.816000000006</v>
      </c>
      <c r="AH192" s="167" t="s">
        <v>8</v>
      </c>
      <c r="AI192" s="170">
        <v>1</v>
      </c>
      <c r="AJ192" s="170">
        <v>1</v>
      </c>
      <c r="AK192" s="170">
        <v>1</v>
      </c>
      <c r="AL192" s="170">
        <v>1</v>
      </c>
      <c r="AM192" s="170">
        <v>1</v>
      </c>
      <c r="AN192" s="170">
        <v>1</v>
      </c>
      <c r="AO192" s="170">
        <v>1</v>
      </c>
      <c r="AQ192" s="167" t="s">
        <v>10</v>
      </c>
      <c r="AR192" s="170">
        <v>0.05</v>
      </c>
      <c r="AS192" s="170">
        <v>5.4000000000000006E-2</v>
      </c>
      <c r="AT192" s="170">
        <v>5.5999999999999994E-2</v>
      </c>
      <c r="AU192" s="170">
        <v>0.06</v>
      </c>
      <c r="AV192" s="170">
        <v>6.2E-2</v>
      </c>
      <c r="AW192" s="170">
        <v>6.2E-2</v>
      </c>
      <c r="AX192" s="170">
        <v>6.4000000000000001E-2</v>
      </c>
    </row>
    <row r="193" spans="3:50" s="161" customFormat="1" ht="12" x14ac:dyDescent="0.2">
      <c r="C193" s="171" t="s">
        <v>11</v>
      </c>
      <c r="D193" s="172" t="s">
        <v>0</v>
      </c>
      <c r="E193" s="173"/>
      <c r="F193" s="174" t="s">
        <v>1</v>
      </c>
      <c r="G193" s="175">
        <v>116011</v>
      </c>
      <c r="H193" s="175">
        <v>78962</v>
      </c>
      <c r="I193" s="175">
        <v>79293</v>
      </c>
      <c r="J193" s="175">
        <v>83088</v>
      </c>
      <c r="K193" s="175">
        <v>82273</v>
      </c>
      <c r="L193" s="175">
        <v>61018</v>
      </c>
      <c r="M193" s="175">
        <v>57509</v>
      </c>
      <c r="O193" s="174" t="s">
        <v>1</v>
      </c>
      <c r="P193" s="176">
        <v>6.1</v>
      </c>
      <c r="Q193" s="176">
        <v>7.5</v>
      </c>
      <c r="R193" s="176">
        <v>7.5</v>
      </c>
      <c r="S193" s="176">
        <v>7.9</v>
      </c>
      <c r="T193" s="176">
        <v>8.3000000000000007</v>
      </c>
      <c r="U193" s="176">
        <v>10</v>
      </c>
      <c r="V193" s="176">
        <v>10.3</v>
      </c>
      <c r="Y193" s="174" t="s">
        <v>1</v>
      </c>
      <c r="Z193" s="175">
        <v>14153.341999999999</v>
      </c>
      <c r="AA193" s="175">
        <v>11844.3</v>
      </c>
      <c r="AB193" s="175">
        <v>11893.95</v>
      </c>
      <c r="AC193" s="175">
        <v>13127.904000000002</v>
      </c>
      <c r="AD193" s="175">
        <v>13657.318000000001</v>
      </c>
      <c r="AE193" s="175">
        <v>12203.6</v>
      </c>
      <c r="AF193" s="175">
        <v>11846.854000000001</v>
      </c>
      <c r="AH193" s="174" t="s">
        <v>1</v>
      </c>
      <c r="AI193" s="177">
        <v>0.17090399641724907</v>
      </c>
      <c r="AJ193" s="177">
        <v>0.11412738698841988</v>
      </c>
      <c r="AK193" s="177">
        <v>0.10797932823575071</v>
      </c>
      <c r="AL193" s="177">
        <v>0.1138229202055958</v>
      </c>
      <c r="AM193" s="177">
        <v>0.11337256971669604</v>
      </c>
      <c r="AN193" s="177">
        <v>8.3440337929402947E-2</v>
      </c>
      <c r="AO193" s="177">
        <v>7.8465696755030234E-2</v>
      </c>
      <c r="AQ193" s="174" t="s">
        <v>8</v>
      </c>
      <c r="AR193" s="177">
        <v>2.0850287562904385E-2</v>
      </c>
      <c r="AS193" s="177">
        <v>1.7119108048262985E-2</v>
      </c>
      <c r="AT193" s="177">
        <v>1.6196899235362609E-2</v>
      </c>
      <c r="AU193" s="177">
        <v>1.7984021392484138E-2</v>
      </c>
      <c r="AV193" s="177">
        <v>1.8819846572971543E-2</v>
      </c>
      <c r="AW193" s="177">
        <v>1.6688067585880591E-2</v>
      </c>
      <c r="AX193" s="177">
        <v>1.616393353153623E-2</v>
      </c>
    </row>
    <row r="194" spans="3:50" s="161" customFormat="1" ht="12" x14ac:dyDescent="0.2">
      <c r="C194" s="171" t="s">
        <v>11</v>
      </c>
      <c r="D194" s="172" t="s">
        <v>0</v>
      </c>
      <c r="E194" s="166"/>
      <c r="F194" s="174" t="s">
        <v>77</v>
      </c>
      <c r="G194" s="175">
        <v>106701</v>
      </c>
      <c r="H194" s="175">
        <v>104780</v>
      </c>
      <c r="I194" s="175">
        <v>84780</v>
      </c>
      <c r="J194" s="175">
        <v>74206</v>
      </c>
      <c r="K194" s="175">
        <v>74230</v>
      </c>
      <c r="L194" s="175">
        <v>65250</v>
      </c>
      <c r="M194" s="175">
        <v>66434</v>
      </c>
      <c r="O194" s="174" t="s">
        <v>77</v>
      </c>
      <c r="P194" s="176">
        <v>6.1</v>
      </c>
      <c r="Q194" s="176">
        <v>6.5</v>
      </c>
      <c r="R194" s="176">
        <v>7.3</v>
      </c>
      <c r="S194" s="176">
        <v>8.4</v>
      </c>
      <c r="T194" s="176">
        <v>8.9</v>
      </c>
      <c r="U194" s="176">
        <v>9.5</v>
      </c>
      <c r="V194" s="176">
        <v>9.4</v>
      </c>
      <c r="Y194" s="174" t="s">
        <v>77</v>
      </c>
      <c r="Z194" s="175">
        <v>13017.521999999999</v>
      </c>
      <c r="AA194" s="175">
        <v>13621.4</v>
      </c>
      <c r="AB194" s="175">
        <v>12377.88</v>
      </c>
      <c r="AC194" s="175">
        <v>12466.608</v>
      </c>
      <c r="AD194" s="175">
        <v>13212.94</v>
      </c>
      <c r="AE194" s="175">
        <v>12397.5</v>
      </c>
      <c r="AF194" s="175">
        <v>12489.591999999999</v>
      </c>
      <c r="AH194" s="174" t="s">
        <v>77</v>
      </c>
      <c r="AI194" s="177">
        <v>0.15718877797551001</v>
      </c>
      <c r="AJ194" s="177">
        <v>0.1514433222138071</v>
      </c>
      <c r="AK194" s="177">
        <v>0.1154513947993763</v>
      </c>
      <c r="AL194" s="177">
        <v>0.10165539688976076</v>
      </c>
      <c r="AM194" s="177">
        <v>0.10228927898667056</v>
      </c>
      <c r="AN194" s="177">
        <v>8.9227474677858049E-2</v>
      </c>
      <c r="AO194" s="177">
        <v>9.0643031494612641E-2</v>
      </c>
      <c r="AQ194" s="174" t="s">
        <v>1</v>
      </c>
      <c r="AR194" s="177">
        <v>1.9177030913012219E-2</v>
      </c>
      <c r="AS194" s="177">
        <v>1.9687631887794921E-2</v>
      </c>
      <c r="AT194" s="177">
        <v>1.6855903640708939E-2</v>
      </c>
      <c r="AU194" s="177">
        <v>1.7078106677479808E-2</v>
      </c>
      <c r="AV194" s="177">
        <v>1.8207491659627362E-2</v>
      </c>
      <c r="AW194" s="177">
        <v>1.6953220188793031E-2</v>
      </c>
      <c r="AX194" s="177">
        <v>1.7040889920987175E-2</v>
      </c>
    </row>
    <row r="195" spans="3:50" s="161" customFormat="1" ht="12" x14ac:dyDescent="0.2">
      <c r="C195" s="171" t="s">
        <v>11</v>
      </c>
      <c r="D195" s="172" t="s">
        <v>0</v>
      </c>
      <c r="E195" s="173"/>
      <c r="F195" s="174" t="s">
        <v>76</v>
      </c>
      <c r="G195" s="175">
        <v>456096</v>
      </c>
      <c r="H195" s="175">
        <v>508134</v>
      </c>
      <c r="I195" s="175">
        <v>570262</v>
      </c>
      <c r="J195" s="175">
        <v>572682</v>
      </c>
      <c r="K195" s="175">
        <v>569184</v>
      </c>
      <c r="L195" s="175">
        <v>605009</v>
      </c>
      <c r="M195" s="175">
        <v>608976</v>
      </c>
      <c r="O195" s="174" t="s">
        <v>76</v>
      </c>
      <c r="P195" s="176">
        <v>2.7</v>
      </c>
      <c r="Q195" s="176">
        <v>2.7</v>
      </c>
      <c r="R195" s="176">
        <v>2.8</v>
      </c>
      <c r="S195" s="176">
        <v>3</v>
      </c>
      <c r="T195" s="176">
        <v>3.1</v>
      </c>
      <c r="U195" s="176">
        <v>3.1</v>
      </c>
      <c r="V195" s="176">
        <v>3.2</v>
      </c>
      <c r="Y195" s="174" t="s">
        <v>76</v>
      </c>
      <c r="Z195" s="175">
        <v>24629.184000000005</v>
      </c>
      <c r="AA195" s="175">
        <v>27439.236000000001</v>
      </c>
      <c r="AB195" s="175">
        <v>31934.671999999999</v>
      </c>
      <c r="AC195" s="175">
        <v>34360.92</v>
      </c>
      <c r="AD195" s="175">
        <v>35289.408000000003</v>
      </c>
      <c r="AE195" s="175">
        <v>37510.558000000005</v>
      </c>
      <c r="AF195" s="175">
        <v>38974.464000000007</v>
      </c>
      <c r="AH195" s="174" t="s">
        <v>76</v>
      </c>
      <c r="AI195" s="177">
        <v>0.67190722560724092</v>
      </c>
      <c r="AJ195" s="177">
        <v>0.73442929079777297</v>
      </c>
      <c r="AK195" s="177">
        <v>0.77656927696487299</v>
      </c>
      <c r="AL195" s="177">
        <v>0.78452168290464341</v>
      </c>
      <c r="AM195" s="177">
        <v>0.78433815129663342</v>
      </c>
      <c r="AN195" s="177">
        <v>0.82733218739273895</v>
      </c>
      <c r="AO195" s="177">
        <v>0.83089127175035715</v>
      </c>
      <c r="AQ195" s="174" t="s">
        <v>9</v>
      </c>
      <c r="AR195" s="177">
        <v>3.6282990182791013E-2</v>
      </c>
      <c r="AS195" s="177">
        <v>3.9659181703079742E-2</v>
      </c>
      <c r="AT195" s="177">
        <v>4.3487879510032884E-2</v>
      </c>
      <c r="AU195" s="177">
        <v>4.7071300974278606E-2</v>
      </c>
      <c r="AV195" s="177">
        <v>4.862896538039127E-2</v>
      </c>
      <c r="AW195" s="177">
        <v>5.1294595618349821E-2</v>
      </c>
      <c r="AX195" s="177">
        <v>5.317704139202286E-2</v>
      </c>
    </row>
    <row r="196" spans="3:50" s="161" customFormat="1" ht="12" x14ac:dyDescent="0.2">
      <c r="C196" s="164" t="s">
        <v>7</v>
      </c>
      <c r="D196" s="165" t="s">
        <v>2</v>
      </c>
      <c r="E196" s="173"/>
      <c r="F196" s="167" t="s">
        <v>8</v>
      </c>
      <c r="G196" s="168">
        <v>1726163</v>
      </c>
      <c r="H196" s="168">
        <v>1717352</v>
      </c>
      <c r="I196" s="168">
        <v>1870340</v>
      </c>
      <c r="J196" s="168">
        <v>1819572</v>
      </c>
      <c r="K196" s="168">
        <v>1941270</v>
      </c>
      <c r="L196" s="168">
        <v>2028766</v>
      </c>
      <c r="M196" s="168">
        <v>1952787</v>
      </c>
      <c r="O196" s="167" t="s">
        <v>8</v>
      </c>
      <c r="P196" s="169">
        <v>2</v>
      </c>
      <c r="Q196" s="169">
        <v>1.7</v>
      </c>
      <c r="R196" s="169">
        <v>2</v>
      </c>
      <c r="S196" s="169">
        <v>2.2999999999999998</v>
      </c>
      <c r="T196" s="169">
        <v>1.8</v>
      </c>
      <c r="U196" s="169">
        <v>1.5</v>
      </c>
      <c r="V196" s="169">
        <v>2.1</v>
      </c>
      <c r="Y196" s="167" t="s">
        <v>8</v>
      </c>
      <c r="Z196" s="168">
        <v>69046.52</v>
      </c>
      <c r="AA196" s="168">
        <v>58389.968000000001</v>
      </c>
      <c r="AB196" s="168">
        <v>74813.600000000006</v>
      </c>
      <c r="AC196" s="168">
        <v>83700.311999999991</v>
      </c>
      <c r="AD196" s="168">
        <v>69885.72</v>
      </c>
      <c r="AE196" s="168">
        <v>60862.98</v>
      </c>
      <c r="AF196" s="168">
        <v>82017.054000000004</v>
      </c>
      <c r="AH196" s="167" t="s">
        <v>8</v>
      </c>
      <c r="AI196" s="170">
        <v>1</v>
      </c>
      <c r="AJ196" s="170">
        <v>1</v>
      </c>
      <c r="AK196" s="170">
        <v>1</v>
      </c>
      <c r="AL196" s="170">
        <v>1</v>
      </c>
      <c r="AM196" s="170">
        <v>1</v>
      </c>
      <c r="AN196" s="170">
        <v>1</v>
      </c>
      <c r="AO196" s="170">
        <v>1</v>
      </c>
      <c r="AQ196" s="167" t="s">
        <v>10</v>
      </c>
      <c r="AR196" s="170">
        <v>0.04</v>
      </c>
      <c r="AS196" s="170">
        <v>3.4000000000000002E-2</v>
      </c>
      <c r="AT196" s="170">
        <v>0.04</v>
      </c>
      <c r="AU196" s="170">
        <v>4.5999999999999999E-2</v>
      </c>
      <c r="AV196" s="170">
        <v>3.6000000000000004E-2</v>
      </c>
      <c r="AW196" s="170">
        <v>0.03</v>
      </c>
      <c r="AX196" s="170">
        <v>4.2000000000000003E-2</v>
      </c>
    </row>
    <row r="197" spans="3:50" s="161" customFormat="1" ht="12" x14ac:dyDescent="0.2">
      <c r="C197" s="171" t="s">
        <v>7</v>
      </c>
      <c r="D197" s="172" t="s">
        <v>2</v>
      </c>
      <c r="E197" s="173"/>
      <c r="F197" s="174" t="s">
        <v>1</v>
      </c>
      <c r="G197" s="175">
        <v>598393</v>
      </c>
      <c r="H197" s="175">
        <v>534606</v>
      </c>
      <c r="I197" s="175">
        <v>543654</v>
      </c>
      <c r="J197" s="175">
        <v>531504</v>
      </c>
      <c r="K197" s="175">
        <v>489060</v>
      </c>
      <c r="L197" s="175">
        <v>510114</v>
      </c>
      <c r="M197" s="175">
        <v>460034</v>
      </c>
      <c r="O197" s="174" t="s">
        <v>1</v>
      </c>
      <c r="P197" s="176">
        <v>3.1</v>
      </c>
      <c r="Q197" s="176">
        <v>3.5</v>
      </c>
      <c r="R197" s="176">
        <v>3.1</v>
      </c>
      <c r="S197" s="176">
        <v>3.4</v>
      </c>
      <c r="T197" s="176">
        <v>3.9</v>
      </c>
      <c r="U197" s="176">
        <v>3.9</v>
      </c>
      <c r="V197" s="176">
        <v>4.4000000000000004</v>
      </c>
      <c r="Y197" s="174" t="s">
        <v>1</v>
      </c>
      <c r="Z197" s="175">
        <v>37100.366000000002</v>
      </c>
      <c r="AA197" s="175">
        <v>37422.42</v>
      </c>
      <c r="AB197" s="175">
        <v>33706.548000000003</v>
      </c>
      <c r="AC197" s="175">
        <v>36142.271999999997</v>
      </c>
      <c r="AD197" s="175">
        <v>38146.68</v>
      </c>
      <c r="AE197" s="175">
        <v>39788.892</v>
      </c>
      <c r="AF197" s="175">
        <v>40482.991999999998</v>
      </c>
      <c r="AH197" s="174" t="s">
        <v>1</v>
      </c>
      <c r="AI197" s="177">
        <v>0.34666077305561527</v>
      </c>
      <c r="AJ197" s="177">
        <v>0.3112966939800344</v>
      </c>
      <c r="AK197" s="177">
        <v>0.2906712148593304</v>
      </c>
      <c r="AL197" s="177">
        <v>0.2921038573906391</v>
      </c>
      <c r="AM197" s="177">
        <v>0.25192786165757469</v>
      </c>
      <c r="AN197" s="177">
        <v>0.2514405308448584</v>
      </c>
      <c r="AO197" s="177">
        <v>0.23557817621686339</v>
      </c>
      <c r="AQ197" s="174" t="s">
        <v>8</v>
      </c>
      <c r="AR197" s="177">
        <v>2.1492967929448149E-2</v>
      </c>
      <c r="AS197" s="177">
        <v>2.1790768578602408E-2</v>
      </c>
      <c r="AT197" s="177">
        <v>1.8021615321278484E-2</v>
      </c>
      <c r="AU197" s="177">
        <v>1.9863062302563458E-2</v>
      </c>
      <c r="AV197" s="177">
        <v>1.9650373209290826E-2</v>
      </c>
      <c r="AW197" s="177">
        <v>1.9612361405898955E-2</v>
      </c>
      <c r="AX197" s="177">
        <v>2.073087950708398E-2</v>
      </c>
    </row>
    <row r="198" spans="3:50" s="161" customFormat="1" ht="12" x14ac:dyDescent="0.2">
      <c r="C198" s="171" t="s">
        <v>7</v>
      </c>
      <c r="D198" s="172" t="s">
        <v>2</v>
      </c>
      <c r="E198" s="173"/>
      <c r="F198" s="174" t="s">
        <v>77</v>
      </c>
      <c r="G198" s="175">
        <v>483854</v>
      </c>
      <c r="H198" s="175">
        <v>528750</v>
      </c>
      <c r="I198" s="175">
        <v>556727</v>
      </c>
      <c r="J198" s="175">
        <v>506473</v>
      </c>
      <c r="K198" s="175">
        <v>530200</v>
      </c>
      <c r="L198" s="175">
        <v>523318</v>
      </c>
      <c r="M198" s="175">
        <v>497629</v>
      </c>
      <c r="O198" s="174" t="s">
        <v>77</v>
      </c>
      <c r="P198" s="176">
        <v>3.2</v>
      </c>
      <c r="Q198" s="176">
        <v>3.5</v>
      </c>
      <c r="R198" s="176">
        <v>3.1</v>
      </c>
      <c r="S198" s="176">
        <v>3.4</v>
      </c>
      <c r="T198" s="176">
        <v>3.6</v>
      </c>
      <c r="U198" s="176">
        <v>3.9</v>
      </c>
      <c r="V198" s="176">
        <v>4.4000000000000004</v>
      </c>
      <c r="Y198" s="174" t="s">
        <v>77</v>
      </c>
      <c r="Z198" s="175">
        <v>30966.656000000003</v>
      </c>
      <c r="AA198" s="175">
        <v>37012.5</v>
      </c>
      <c r="AB198" s="175">
        <v>34517.074000000001</v>
      </c>
      <c r="AC198" s="175">
        <v>34440.163999999997</v>
      </c>
      <c r="AD198" s="175">
        <v>38174.400000000001</v>
      </c>
      <c r="AE198" s="175">
        <v>40818.803999999996</v>
      </c>
      <c r="AF198" s="175">
        <v>43791.351999999999</v>
      </c>
      <c r="AH198" s="174" t="s">
        <v>77</v>
      </c>
      <c r="AI198" s="177">
        <v>0.28030608928589013</v>
      </c>
      <c r="AJ198" s="177">
        <v>0.307886793155975</v>
      </c>
      <c r="AK198" s="177">
        <v>0.29766085310692175</v>
      </c>
      <c r="AL198" s="177">
        <v>0.27834732563481962</v>
      </c>
      <c r="AM198" s="177">
        <v>0.27312017390677235</v>
      </c>
      <c r="AN198" s="177">
        <v>0.25794892067394665</v>
      </c>
      <c r="AO198" s="177">
        <v>0.25483014788607256</v>
      </c>
      <c r="AQ198" s="174" t="s">
        <v>1</v>
      </c>
      <c r="AR198" s="177">
        <v>1.7939589714296968E-2</v>
      </c>
      <c r="AS198" s="177">
        <v>2.155207552091825E-2</v>
      </c>
      <c r="AT198" s="177">
        <v>1.8454972892629148E-2</v>
      </c>
      <c r="AU198" s="177">
        <v>1.8927618143167731E-2</v>
      </c>
      <c r="AV198" s="177">
        <v>1.9664652521287608E-2</v>
      </c>
      <c r="AW198" s="177">
        <v>2.0120015812567837E-2</v>
      </c>
      <c r="AX198" s="177">
        <v>2.2425053013974384E-2</v>
      </c>
    </row>
    <row r="199" spans="3:50" s="161" customFormat="1" ht="12" x14ac:dyDescent="0.2">
      <c r="C199" s="171" t="s">
        <v>7</v>
      </c>
      <c r="D199" s="172" t="s">
        <v>2</v>
      </c>
      <c r="E199" s="173"/>
      <c r="F199" s="174" t="s">
        <v>76</v>
      </c>
      <c r="G199" s="175">
        <v>643916</v>
      </c>
      <c r="H199" s="175">
        <v>653996</v>
      </c>
      <c r="I199" s="175">
        <v>769959</v>
      </c>
      <c r="J199" s="175">
        <v>781595</v>
      </c>
      <c r="K199" s="175">
        <v>922010</v>
      </c>
      <c r="L199" s="175">
        <v>995334</v>
      </c>
      <c r="M199" s="175">
        <v>995124</v>
      </c>
      <c r="O199" s="174" t="s">
        <v>76</v>
      </c>
      <c r="P199" s="176">
        <v>3.1</v>
      </c>
      <c r="Q199" s="176">
        <v>3.5</v>
      </c>
      <c r="R199" s="176">
        <v>2.4</v>
      </c>
      <c r="S199" s="176">
        <v>2.7</v>
      </c>
      <c r="T199" s="176">
        <v>2.9</v>
      </c>
      <c r="U199" s="176">
        <v>3.1</v>
      </c>
      <c r="V199" s="176">
        <v>3.2</v>
      </c>
      <c r="Y199" s="174" t="s">
        <v>76</v>
      </c>
      <c r="Z199" s="175">
        <v>39922.792000000001</v>
      </c>
      <c r="AA199" s="175">
        <v>45779.72</v>
      </c>
      <c r="AB199" s="175">
        <v>36958.031999999999</v>
      </c>
      <c r="AC199" s="175">
        <v>42206.13</v>
      </c>
      <c r="AD199" s="175">
        <v>53476.58</v>
      </c>
      <c r="AE199" s="175">
        <v>61710.707999999999</v>
      </c>
      <c r="AF199" s="175">
        <v>63687.936000000009</v>
      </c>
      <c r="AH199" s="174" t="s">
        <v>76</v>
      </c>
      <c r="AI199" s="177">
        <v>0.37303313765849461</v>
      </c>
      <c r="AJ199" s="177">
        <v>0.3808165128639906</v>
      </c>
      <c r="AK199" s="177">
        <v>0.41166793203374785</v>
      </c>
      <c r="AL199" s="177">
        <v>0.42954881697454128</v>
      </c>
      <c r="AM199" s="177">
        <v>0.47495196443565296</v>
      </c>
      <c r="AN199" s="177">
        <v>0.49061054848119495</v>
      </c>
      <c r="AO199" s="177">
        <v>0.509591675897064</v>
      </c>
      <c r="AQ199" s="174" t="s">
        <v>9</v>
      </c>
      <c r="AR199" s="177">
        <v>2.3128054534826664E-2</v>
      </c>
      <c r="AS199" s="177">
        <v>2.6657155900479342E-2</v>
      </c>
      <c r="AT199" s="177">
        <v>1.9760060737619895E-2</v>
      </c>
      <c r="AU199" s="177">
        <v>2.3195636116625229E-2</v>
      </c>
      <c r="AV199" s="177">
        <v>2.7547213937267872E-2</v>
      </c>
      <c r="AW199" s="177">
        <v>3.0417854005834088E-2</v>
      </c>
      <c r="AX199" s="177">
        <v>3.2613867257412096E-2</v>
      </c>
    </row>
    <row r="200" spans="3:50" s="161" customFormat="1" ht="12" x14ac:dyDescent="0.2">
      <c r="C200" s="164" t="s">
        <v>12</v>
      </c>
      <c r="D200" s="165" t="s">
        <v>2</v>
      </c>
      <c r="E200" s="166"/>
      <c r="F200" s="167" t="s">
        <v>8</v>
      </c>
      <c r="G200" s="168">
        <v>867371</v>
      </c>
      <c r="H200" s="168">
        <v>868847</v>
      </c>
      <c r="I200" s="168">
        <v>944945</v>
      </c>
      <c r="J200" s="168">
        <v>929985</v>
      </c>
      <c r="K200" s="168">
        <v>979372</v>
      </c>
      <c r="L200" s="168">
        <v>1034204</v>
      </c>
      <c r="M200" s="168">
        <v>988354</v>
      </c>
      <c r="O200" s="167" t="s">
        <v>8</v>
      </c>
      <c r="P200" s="169">
        <v>3.1</v>
      </c>
      <c r="Q200" s="169">
        <v>2.8</v>
      </c>
      <c r="R200" s="169">
        <v>2.4</v>
      </c>
      <c r="S200" s="169">
        <v>2.7</v>
      </c>
      <c r="T200" s="169">
        <v>2.9</v>
      </c>
      <c r="U200" s="169">
        <v>2.6</v>
      </c>
      <c r="V200" s="169">
        <v>3.2</v>
      </c>
      <c r="Y200" s="167" t="s">
        <v>8</v>
      </c>
      <c r="Z200" s="168">
        <v>53777.002</v>
      </c>
      <c r="AA200" s="168">
        <v>48655.431999999993</v>
      </c>
      <c r="AB200" s="168">
        <v>45357.36</v>
      </c>
      <c r="AC200" s="168">
        <v>50219.19</v>
      </c>
      <c r="AD200" s="168">
        <v>56803.575999999994</v>
      </c>
      <c r="AE200" s="168">
        <v>53778.608</v>
      </c>
      <c r="AF200" s="168">
        <v>63254.656000000003</v>
      </c>
      <c r="AH200" s="167" t="s">
        <v>8</v>
      </c>
      <c r="AI200" s="170">
        <v>1</v>
      </c>
      <c r="AJ200" s="170">
        <v>1</v>
      </c>
      <c r="AK200" s="170">
        <v>1</v>
      </c>
      <c r="AL200" s="170">
        <v>1</v>
      </c>
      <c r="AM200" s="170">
        <v>1</v>
      </c>
      <c r="AN200" s="170">
        <v>1</v>
      </c>
      <c r="AO200" s="170">
        <v>1</v>
      </c>
      <c r="AQ200" s="167" t="s">
        <v>10</v>
      </c>
      <c r="AR200" s="170">
        <v>6.2E-2</v>
      </c>
      <c r="AS200" s="170">
        <v>5.5999999999999994E-2</v>
      </c>
      <c r="AT200" s="170">
        <v>4.8000000000000001E-2</v>
      </c>
      <c r="AU200" s="170">
        <v>5.4000000000000006E-2</v>
      </c>
      <c r="AV200" s="170">
        <v>5.7999999999999996E-2</v>
      </c>
      <c r="AW200" s="170">
        <v>5.2000000000000005E-2</v>
      </c>
      <c r="AX200" s="170">
        <v>6.4000000000000001E-2</v>
      </c>
    </row>
    <row r="201" spans="3:50" s="161" customFormat="1" ht="12" x14ac:dyDescent="0.2">
      <c r="C201" s="171" t="s">
        <v>12</v>
      </c>
      <c r="D201" s="172" t="s">
        <v>2</v>
      </c>
      <c r="E201" s="173"/>
      <c r="F201" s="174" t="s">
        <v>1</v>
      </c>
      <c r="G201" s="175">
        <v>274032</v>
      </c>
      <c r="H201" s="175">
        <v>225528</v>
      </c>
      <c r="I201" s="175">
        <v>242905</v>
      </c>
      <c r="J201" s="175">
        <v>230431</v>
      </c>
      <c r="K201" s="175">
        <v>209290</v>
      </c>
      <c r="L201" s="175">
        <v>219874</v>
      </c>
      <c r="M201" s="175">
        <v>187921</v>
      </c>
      <c r="O201" s="174" t="s">
        <v>1</v>
      </c>
      <c r="P201" s="176">
        <v>4.5</v>
      </c>
      <c r="Q201" s="176">
        <v>5.9</v>
      </c>
      <c r="R201" s="176">
        <v>5.0999999999999996</v>
      </c>
      <c r="S201" s="176">
        <v>5.7</v>
      </c>
      <c r="T201" s="176">
        <v>6.1</v>
      </c>
      <c r="U201" s="176">
        <v>6.6</v>
      </c>
      <c r="V201" s="176">
        <v>7.7</v>
      </c>
      <c r="Y201" s="174" t="s">
        <v>1</v>
      </c>
      <c r="Z201" s="175">
        <v>24662.880000000001</v>
      </c>
      <c r="AA201" s="175">
        <v>26612.304000000004</v>
      </c>
      <c r="AB201" s="175">
        <v>24776.31</v>
      </c>
      <c r="AC201" s="175">
        <v>26269.133999999998</v>
      </c>
      <c r="AD201" s="175">
        <v>25533.38</v>
      </c>
      <c r="AE201" s="175">
        <v>29023.367999999999</v>
      </c>
      <c r="AF201" s="175">
        <v>28939.833999999999</v>
      </c>
      <c r="AH201" s="174" t="s">
        <v>1</v>
      </c>
      <c r="AI201" s="177">
        <v>0.3159340120894058</v>
      </c>
      <c r="AJ201" s="177">
        <v>0.25957159315736833</v>
      </c>
      <c r="AK201" s="177">
        <v>0.25705728904856895</v>
      </c>
      <c r="AL201" s="177">
        <v>0.2477792652569665</v>
      </c>
      <c r="AM201" s="177">
        <v>0.21369816576336673</v>
      </c>
      <c r="AN201" s="177">
        <v>0.21260215586093265</v>
      </c>
      <c r="AO201" s="177">
        <v>0.19013531588884144</v>
      </c>
      <c r="AQ201" s="174" t="s">
        <v>8</v>
      </c>
      <c r="AR201" s="177">
        <v>2.8434061088046522E-2</v>
      </c>
      <c r="AS201" s="177">
        <v>3.0629447992569461E-2</v>
      </c>
      <c r="AT201" s="177">
        <v>2.6219843482954031E-2</v>
      </c>
      <c r="AU201" s="177">
        <v>2.8246836239294183E-2</v>
      </c>
      <c r="AV201" s="177">
        <v>2.6071176223130741E-2</v>
      </c>
      <c r="AW201" s="177">
        <v>2.8063484573643108E-2</v>
      </c>
      <c r="AX201" s="177">
        <v>2.9280838646881583E-2</v>
      </c>
    </row>
    <row r="202" spans="3:50" s="161" customFormat="1" ht="12" x14ac:dyDescent="0.2">
      <c r="C202" s="171" t="s">
        <v>12</v>
      </c>
      <c r="D202" s="172" t="s">
        <v>2</v>
      </c>
      <c r="E202" s="173"/>
      <c r="F202" s="174" t="s">
        <v>77</v>
      </c>
      <c r="G202" s="175">
        <v>249271</v>
      </c>
      <c r="H202" s="175">
        <v>282547</v>
      </c>
      <c r="I202" s="175">
        <v>287458</v>
      </c>
      <c r="J202" s="175">
        <v>271591</v>
      </c>
      <c r="K202" s="175">
        <v>267134</v>
      </c>
      <c r="L202" s="175">
        <v>269639</v>
      </c>
      <c r="M202" s="175">
        <v>228992</v>
      </c>
      <c r="O202" s="174" t="s">
        <v>77</v>
      </c>
      <c r="P202" s="176">
        <v>5.0999999999999996</v>
      </c>
      <c r="Q202" s="176">
        <v>5.0999999999999996</v>
      </c>
      <c r="R202" s="176">
        <v>4.5</v>
      </c>
      <c r="S202" s="176">
        <v>5</v>
      </c>
      <c r="T202" s="176">
        <v>5.3</v>
      </c>
      <c r="U202" s="176">
        <v>5.7</v>
      </c>
      <c r="V202" s="176">
        <v>6.7</v>
      </c>
      <c r="Y202" s="174" t="s">
        <v>77</v>
      </c>
      <c r="Z202" s="175">
        <v>25425.641999999996</v>
      </c>
      <c r="AA202" s="175">
        <v>28819.793999999998</v>
      </c>
      <c r="AB202" s="175">
        <v>25871.22</v>
      </c>
      <c r="AC202" s="175">
        <v>27159.1</v>
      </c>
      <c r="AD202" s="175">
        <v>28316.203999999998</v>
      </c>
      <c r="AE202" s="175">
        <v>30738.846000000001</v>
      </c>
      <c r="AF202" s="175">
        <v>30684.928000000004</v>
      </c>
      <c r="AH202" s="174" t="s">
        <v>77</v>
      </c>
      <c r="AI202" s="177">
        <v>0.28738682755130157</v>
      </c>
      <c r="AJ202" s="177">
        <v>0.3251976469965368</v>
      </c>
      <c r="AK202" s="177">
        <v>0.30420606490324836</v>
      </c>
      <c r="AL202" s="177">
        <v>0.29203804362435953</v>
      </c>
      <c r="AM202" s="177">
        <v>0.27276050366969856</v>
      </c>
      <c r="AN202" s="177">
        <v>0.26072128903001729</v>
      </c>
      <c r="AO202" s="177">
        <v>0.23169026482414196</v>
      </c>
      <c r="AQ202" s="174" t="s">
        <v>1</v>
      </c>
      <c r="AR202" s="177">
        <v>2.9313456410232756E-2</v>
      </c>
      <c r="AS202" s="177">
        <v>3.3170159993646753E-2</v>
      </c>
      <c r="AT202" s="177">
        <v>2.7378545841292352E-2</v>
      </c>
      <c r="AU202" s="177">
        <v>2.9203804362435953E-2</v>
      </c>
      <c r="AV202" s="177">
        <v>2.8912613388988047E-2</v>
      </c>
      <c r="AW202" s="177">
        <v>2.9722226949421969E-2</v>
      </c>
      <c r="AX202" s="177">
        <v>3.1046495486435025E-2</v>
      </c>
    </row>
    <row r="203" spans="3:50" s="161" customFormat="1" ht="12" x14ac:dyDescent="0.2">
      <c r="C203" s="171" t="s">
        <v>12</v>
      </c>
      <c r="D203" s="172" t="s">
        <v>2</v>
      </c>
      <c r="E203" s="173"/>
      <c r="F203" s="174" t="s">
        <v>76</v>
      </c>
      <c r="G203" s="175">
        <v>344068</v>
      </c>
      <c r="H203" s="175">
        <v>360772</v>
      </c>
      <c r="I203" s="175">
        <v>414582</v>
      </c>
      <c r="J203" s="175">
        <v>427963</v>
      </c>
      <c r="K203" s="175">
        <v>502948</v>
      </c>
      <c r="L203" s="175">
        <v>544691</v>
      </c>
      <c r="M203" s="175">
        <v>571441</v>
      </c>
      <c r="O203" s="174" t="s">
        <v>76</v>
      </c>
      <c r="P203" s="176">
        <v>4.0999999999999996</v>
      </c>
      <c r="Q203" s="176">
        <v>4.3</v>
      </c>
      <c r="R203" s="176">
        <v>3.5</v>
      </c>
      <c r="S203" s="176">
        <v>3.9</v>
      </c>
      <c r="T203" s="176">
        <v>3.6</v>
      </c>
      <c r="U203" s="176">
        <v>3.9</v>
      </c>
      <c r="V203" s="176">
        <v>4.0999999999999996</v>
      </c>
      <c r="Y203" s="174" t="s">
        <v>76</v>
      </c>
      <c r="Z203" s="175">
        <v>28213.575999999997</v>
      </c>
      <c r="AA203" s="175">
        <v>31026.391999999996</v>
      </c>
      <c r="AB203" s="175">
        <v>29020.74</v>
      </c>
      <c r="AC203" s="175">
        <v>33381.114000000001</v>
      </c>
      <c r="AD203" s="175">
        <v>36212.256000000001</v>
      </c>
      <c r="AE203" s="175">
        <v>42485.898000000001</v>
      </c>
      <c r="AF203" s="175">
        <v>46858.161999999989</v>
      </c>
      <c r="AH203" s="174" t="s">
        <v>76</v>
      </c>
      <c r="AI203" s="177">
        <v>0.39667916035929263</v>
      </c>
      <c r="AJ203" s="177">
        <v>0.41523075984609487</v>
      </c>
      <c r="AK203" s="177">
        <v>0.43873664604818269</v>
      </c>
      <c r="AL203" s="177">
        <v>0.46018269111867394</v>
      </c>
      <c r="AM203" s="177">
        <v>0.51354133056693474</v>
      </c>
      <c r="AN203" s="177">
        <v>0.52667655510905009</v>
      </c>
      <c r="AO203" s="177">
        <v>0.57817441928701663</v>
      </c>
      <c r="AQ203" s="174" t="s">
        <v>9</v>
      </c>
      <c r="AR203" s="177">
        <v>3.2527691149461996E-2</v>
      </c>
      <c r="AS203" s="177">
        <v>3.5709845346764156E-2</v>
      </c>
      <c r="AT203" s="177">
        <v>3.0711565223372789E-2</v>
      </c>
      <c r="AU203" s="177">
        <v>3.5894249907256565E-2</v>
      </c>
      <c r="AV203" s="177">
        <v>3.69749758008193E-2</v>
      </c>
      <c r="AW203" s="177">
        <v>4.1080771298505903E-2</v>
      </c>
      <c r="AX203" s="177">
        <v>4.741030238153536E-2</v>
      </c>
    </row>
    <row r="204" spans="3:50" s="161" customFormat="1" ht="12" x14ac:dyDescent="0.2">
      <c r="C204" s="164" t="s">
        <v>11</v>
      </c>
      <c r="D204" s="165" t="s">
        <v>2</v>
      </c>
      <c r="E204" s="173"/>
      <c r="F204" s="167" t="s">
        <v>8</v>
      </c>
      <c r="G204" s="168">
        <v>858792</v>
      </c>
      <c r="H204" s="168">
        <v>848505</v>
      </c>
      <c r="I204" s="168">
        <v>925395</v>
      </c>
      <c r="J204" s="168">
        <v>889587</v>
      </c>
      <c r="K204" s="168">
        <v>961898</v>
      </c>
      <c r="L204" s="168">
        <v>994562</v>
      </c>
      <c r="M204" s="168">
        <v>964433</v>
      </c>
      <c r="O204" s="167" t="s">
        <v>8</v>
      </c>
      <c r="P204" s="169">
        <v>3.1</v>
      </c>
      <c r="Q204" s="169">
        <v>2.8</v>
      </c>
      <c r="R204" s="169">
        <v>2.4</v>
      </c>
      <c r="S204" s="169">
        <v>2.7</v>
      </c>
      <c r="T204" s="169">
        <v>2.9</v>
      </c>
      <c r="U204" s="169">
        <v>3.1</v>
      </c>
      <c r="V204" s="169">
        <v>3.2</v>
      </c>
      <c r="Y204" s="167" t="s">
        <v>8</v>
      </c>
      <c r="Z204" s="168">
        <v>53245.104000000007</v>
      </c>
      <c r="AA204" s="168">
        <v>47516.28</v>
      </c>
      <c r="AB204" s="168">
        <v>44418.96</v>
      </c>
      <c r="AC204" s="168">
        <v>48037.698000000004</v>
      </c>
      <c r="AD204" s="168">
        <v>55790.083999999995</v>
      </c>
      <c r="AE204" s="168">
        <v>61662.844000000005</v>
      </c>
      <c r="AF204" s="168">
        <v>61723.712</v>
      </c>
      <c r="AH204" s="167" t="s">
        <v>8</v>
      </c>
      <c r="AI204" s="170">
        <v>1</v>
      </c>
      <c r="AJ204" s="170">
        <v>1</v>
      </c>
      <c r="AK204" s="170">
        <v>1</v>
      </c>
      <c r="AL204" s="170">
        <v>1</v>
      </c>
      <c r="AM204" s="170">
        <v>1</v>
      </c>
      <c r="AN204" s="170">
        <v>1</v>
      </c>
      <c r="AO204" s="170">
        <v>1</v>
      </c>
      <c r="AQ204" s="167" t="s">
        <v>10</v>
      </c>
      <c r="AR204" s="170">
        <v>6.2E-2</v>
      </c>
      <c r="AS204" s="170">
        <v>5.5999999999999994E-2</v>
      </c>
      <c r="AT204" s="170">
        <v>4.8000000000000001E-2</v>
      </c>
      <c r="AU204" s="170">
        <v>5.4000000000000006E-2</v>
      </c>
      <c r="AV204" s="170">
        <v>5.7999999999999996E-2</v>
      </c>
      <c r="AW204" s="170">
        <v>6.2E-2</v>
      </c>
      <c r="AX204" s="170">
        <v>6.4000000000000001E-2</v>
      </c>
    </row>
    <row r="205" spans="3:50" s="161" customFormat="1" ht="12" x14ac:dyDescent="0.2">
      <c r="C205" s="171" t="s">
        <v>11</v>
      </c>
      <c r="D205" s="172" t="s">
        <v>2</v>
      </c>
      <c r="E205" s="166"/>
      <c r="F205" s="174" t="s">
        <v>1</v>
      </c>
      <c r="G205" s="175">
        <v>324361</v>
      </c>
      <c r="H205" s="175">
        <v>309078</v>
      </c>
      <c r="I205" s="175">
        <v>300749</v>
      </c>
      <c r="J205" s="175">
        <v>301073</v>
      </c>
      <c r="K205" s="175">
        <v>279770</v>
      </c>
      <c r="L205" s="175">
        <v>290240</v>
      </c>
      <c r="M205" s="175">
        <v>272113</v>
      </c>
      <c r="O205" s="174" t="s">
        <v>1</v>
      </c>
      <c r="P205" s="176">
        <v>4.0999999999999996</v>
      </c>
      <c r="Q205" s="176">
        <v>4.7</v>
      </c>
      <c r="R205" s="176">
        <v>4.0999999999999996</v>
      </c>
      <c r="S205" s="176">
        <v>4.5</v>
      </c>
      <c r="T205" s="176">
        <v>5.3</v>
      </c>
      <c r="U205" s="176">
        <v>5.7</v>
      </c>
      <c r="V205" s="176">
        <v>5.8</v>
      </c>
      <c r="Y205" s="174" t="s">
        <v>1</v>
      </c>
      <c r="Z205" s="175">
        <v>26597.601999999999</v>
      </c>
      <c r="AA205" s="175">
        <v>29053.332000000002</v>
      </c>
      <c r="AB205" s="175">
        <v>24661.417999999998</v>
      </c>
      <c r="AC205" s="175">
        <v>27096.57</v>
      </c>
      <c r="AD205" s="175">
        <v>29655.62</v>
      </c>
      <c r="AE205" s="175">
        <v>33087.360000000001</v>
      </c>
      <c r="AF205" s="175">
        <v>31565.107999999997</v>
      </c>
      <c r="AH205" s="174" t="s">
        <v>1</v>
      </c>
      <c r="AI205" s="177">
        <v>0.37769448248237059</v>
      </c>
      <c r="AJ205" s="177">
        <v>0.36426184878109147</v>
      </c>
      <c r="AK205" s="177">
        <v>0.32499527228913061</v>
      </c>
      <c r="AL205" s="177">
        <v>0.33844132164701146</v>
      </c>
      <c r="AM205" s="177">
        <v>0.29085204460348185</v>
      </c>
      <c r="AN205" s="177">
        <v>0.29182695498118771</v>
      </c>
      <c r="AO205" s="177">
        <v>0.28214816373973101</v>
      </c>
      <c r="AQ205" s="174" t="s">
        <v>8</v>
      </c>
      <c r="AR205" s="177">
        <v>3.0970947563554386E-2</v>
      </c>
      <c r="AS205" s="177">
        <v>3.4240613785422598E-2</v>
      </c>
      <c r="AT205" s="177">
        <v>2.664961232770871E-2</v>
      </c>
      <c r="AU205" s="177">
        <v>3.0459718948231032E-2</v>
      </c>
      <c r="AV205" s="177">
        <v>3.0830316727969077E-2</v>
      </c>
      <c r="AW205" s="177">
        <v>3.32682728678554E-2</v>
      </c>
      <c r="AX205" s="177">
        <v>3.27291869938088E-2</v>
      </c>
    </row>
    <row r="206" spans="3:50" s="161" customFormat="1" ht="12" x14ac:dyDescent="0.2">
      <c r="C206" s="171" t="s">
        <v>11</v>
      </c>
      <c r="D206" s="172" t="s">
        <v>2</v>
      </c>
      <c r="E206" s="173"/>
      <c r="F206" s="174" t="s">
        <v>77</v>
      </c>
      <c r="G206" s="175">
        <v>234583</v>
      </c>
      <c r="H206" s="175">
        <v>246203</v>
      </c>
      <c r="I206" s="175">
        <v>269269</v>
      </c>
      <c r="J206" s="175">
        <v>234882</v>
      </c>
      <c r="K206" s="175">
        <v>263066</v>
      </c>
      <c r="L206" s="175">
        <v>253679</v>
      </c>
      <c r="M206" s="175">
        <v>268637</v>
      </c>
      <c r="O206" s="174" t="s">
        <v>77</v>
      </c>
      <c r="P206" s="176">
        <v>5.0999999999999996</v>
      </c>
      <c r="Q206" s="176">
        <v>5.9</v>
      </c>
      <c r="R206" s="176">
        <v>4.5</v>
      </c>
      <c r="S206" s="176">
        <v>5.7</v>
      </c>
      <c r="T206" s="176">
        <v>5.3</v>
      </c>
      <c r="U206" s="176">
        <v>5.7</v>
      </c>
      <c r="V206" s="176">
        <v>5.8</v>
      </c>
      <c r="Y206" s="174" t="s">
        <v>77</v>
      </c>
      <c r="Z206" s="175">
        <v>23927.465999999997</v>
      </c>
      <c r="AA206" s="175">
        <v>29051.954000000005</v>
      </c>
      <c r="AB206" s="175">
        <v>24234.21</v>
      </c>
      <c r="AC206" s="175">
        <v>26776.548000000003</v>
      </c>
      <c r="AD206" s="175">
        <v>27884.995999999999</v>
      </c>
      <c r="AE206" s="175">
        <v>28919.406000000003</v>
      </c>
      <c r="AF206" s="175">
        <v>31161.891999999996</v>
      </c>
      <c r="AH206" s="174" t="s">
        <v>77</v>
      </c>
      <c r="AI206" s="177">
        <v>0.27315461718320616</v>
      </c>
      <c r="AJ206" s="177">
        <v>0.29016093010648142</v>
      </c>
      <c r="AK206" s="177">
        <v>0.2909773664219063</v>
      </c>
      <c r="AL206" s="177">
        <v>0.26403488360329008</v>
      </c>
      <c r="AM206" s="177">
        <v>0.27348637797354813</v>
      </c>
      <c r="AN206" s="177">
        <v>0.25506604917541592</v>
      </c>
      <c r="AO206" s="177">
        <v>0.27854397350567639</v>
      </c>
      <c r="AQ206" s="174" t="s">
        <v>1</v>
      </c>
      <c r="AR206" s="177">
        <v>2.7861770952687027E-2</v>
      </c>
      <c r="AS206" s="177">
        <v>3.4238989752564807E-2</v>
      </c>
      <c r="AT206" s="177">
        <v>2.6187962977971567E-2</v>
      </c>
      <c r="AU206" s="177">
        <v>3.0099976730775069E-2</v>
      </c>
      <c r="AV206" s="177">
        <v>2.8989556065196102E-2</v>
      </c>
      <c r="AW206" s="177">
        <v>2.9077529605997413E-2</v>
      </c>
      <c r="AX206" s="177">
        <v>3.2311100926658461E-2</v>
      </c>
    </row>
    <row r="207" spans="3:50" s="161" customFormat="1" ht="12" x14ac:dyDescent="0.2">
      <c r="C207" s="171" t="s">
        <v>11</v>
      </c>
      <c r="D207" s="172" t="s">
        <v>2</v>
      </c>
      <c r="E207" s="173"/>
      <c r="F207" s="174" t="s">
        <v>76</v>
      </c>
      <c r="G207" s="175">
        <v>299848</v>
      </c>
      <c r="H207" s="175">
        <v>293224</v>
      </c>
      <c r="I207" s="175">
        <v>355377</v>
      </c>
      <c r="J207" s="175">
        <v>353632</v>
      </c>
      <c r="K207" s="175">
        <v>419062</v>
      </c>
      <c r="L207" s="175">
        <v>450643</v>
      </c>
      <c r="M207" s="175">
        <v>423683</v>
      </c>
      <c r="O207" s="174" t="s">
        <v>76</v>
      </c>
      <c r="P207" s="176">
        <v>4.5</v>
      </c>
      <c r="Q207" s="176">
        <v>5.0999999999999996</v>
      </c>
      <c r="R207" s="176">
        <v>3.8</v>
      </c>
      <c r="S207" s="176">
        <v>4.2</v>
      </c>
      <c r="T207" s="176">
        <v>4.2</v>
      </c>
      <c r="U207" s="176">
        <v>4.5</v>
      </c>
      <c r="V207" s="176">
        <v>4.7</v>
      </c>
      <c r="Y207" s="174" t="s">
        <v>76</v>
      </c>
      <c r="Z207" s="175">
        <v>26986.32</v>
      </c>
      <c r="AA207" s="175">
        <v>29908.847999999998</v>
      </c>
      <c r="AB207" s="175">
        <v>27008.651999999998</v>
      </c>
      <c r="AC207" s="175">
        <v>29705.088000000003</v>
      </c>
      <c r="AD207" s="175">
        <v>35201.208000000006</v>
      </c>
      <c r="AE207" s="175">
        <v>40557.870000000003</v>
      </c>
      <c r="AF207" s="175">
        <v>39826.202000000005</v>
      </c>
      <c r="AH207" s="174" t="s">
        <v>76</v>
      </c>
      <c r="AI207" s="177">
        <v>0.34915090033442325</v>
      </c>
      <c r="AJ207" s="177">
        <v>0.34557722111242717</v>
      </c>
      <c r="AK207" s="177">
        <v>0.38402736128896309</v>
      </c>
      <c r="AL207" s="177">
        <v>0.39752379474969846</v>
      </c>
      <c r="AM207" s="177">
        <v>0.43566157742297001</v>
      </c>
      <c r="AN207" s="177">
        <v>0.45310699584339637</v>
      </c>
      <c r="AO207" s="177">
        <v>0.4393078627545926</v>
      </c>
      <c r="AQ207" s="174" t="s">
        <v>9</v>
      </c>
      <c r="AR207" s="177">
        <v>3.1423581030098097E-2</v>
      </c>
      <c r="AS207" s="177">
        <v>3.5248876553467569E-2</v>
      </c>
      <c r="AT207" s="177">
        <v>2.9186079457961193E-2</v>
      </c>
      <c r="AU207" s="177">
        <v>3.3391998758974674E-2</v>
      </c>
      <c r="AV207" s="177">
        <v>3.6595572503529482E-2</v>
      </c>
      <c r="AW207" s="177">
        <v>4.0779629625905672E-2</v>
      </c>
      <c r="AX207" s="177">
        <v>4.1294939098931706E-2</v>
      </c>
    </row>
    <row r="208" spans="3:50" s="161" customFormat="1" ht="12" x14ac:dyDescent="0.2">
      <c r="C208" s="164" t="s">
        <v>7</v>
      </c>
      <c r="D208" s="165" t="s">
        <v>3</v>
      </c>
      <c r="E208" s="173"/>
      <c r="F208" s="167" t="s">
        <v>8</v>
      </c>
      <c r="G208" s="168">
        <v>2868694</v>
      </c>
      <c r="H208" s="168">
        <v>2878203</v>
      </c>
      <c r="I208" s="168">
        <v>2950100</v>
      </c>
      <c r="J208" s="168">
        <v>2929101</v>
      </c>
      <c r="K208" s="168">
        <v>2788985</v>
      </c>
      <c r="L208" s="168">
        <v>2904368</v>
      </c>
      <c r="M208" s="168">
        <v>2909439</v>
      </c>
      <c r="O208" s="167" t="s">
        <v>8</v>
      </c>
      <c r="P208" s="169">
        <v>1.3</v>
      </c>
      <c r="Q208" s="169">
        <v>1.5</v>
      </c>
      <c r="R208" s="169">
        <v>1.3</v>
      </c>
      <c r="S208" s="169">
        <v>1.5</v>
      </c>
      <c r="T208" s="169">
        <v>1.7</v>
      </c>
      <c r="U208" s="169">
        <v>1.8</v>
      </c>
      <c r="V208" s="169">
        <v>1.9</v>
      </c>
      <c r="Y208" s="167" t="s">
        <v>8</v>
      </c>
      <c r="Z208" s="168">
        <v>74586.044000000009</v>
      </c>
      <c r="AA208" s="168">
        <v>86346.09</v>
      </c>
      <c r="AB208" s="168">
        <v>76702.600000000006</v>
      </c>
      <c r="AC208" s="168">
        <v>87873.03</v>
      </c>
      <c r="AD208" s="168">
        <v>94825.49</v>
      </c>
      <c r="AE208" s="168">
        <v>104557.24800000001</v>
      </c>
      <c r="AF208" s="168">
        <v>110558.68199999999</v>
      </c>
      <c r="AH208" s="167" t="s">
        <v>8</v>
      </c>
      <c r="AI208" s="170">
        <v>1</v>
      </c>
      <c r="AJ208" s="170">
        <v>1</v>
      </c>
      <c r="AK208" s="170">
        <v>1</v>
      </c>
      <c r="AL208" s="170">
        <v>1</v>
      </c>
      <c r="AM208" s="170">
        <v>1</v>
      </c>
      <c r="AN208" s="170">
        <v>1</v>
      </c>
      <c r="AO208" s="170">
        <v>1</v>
      </c>
      <c r="AQ208" s="167" t="s">
        <v>10</v>
      </c>
      <c r="AR208" s="170">
        <v>2.6000000000000002E-2</v>
      </c>
      <c r="AS208" s="170">
        <v>0.03</v>
      </c>
      <c r="AT208" s="170">
        <v>2.6000000000000002E-2</v>
      </c>
      <c r="AU208" s="170">
        <v>0.03</v>
      </c>
      <c r="AV208" s="170">
        <v>3.4000000000000002E-2</v>
      </c>
      <c r="AW208" s="170">
        <v>3.6000000000000004E-2</v>
      </c>
      <c r="AX208" s="170">
        <v>3.7999999999999999E-2</v>
      </c>
    </row>
    <row r="209" spans="3:50" s="161" customFormat="1" ht="12" x14ac:dyDescent="0.2">
      <c r="C209" s="171" t="s">
        <v>7</v>
      </c>
      <c r="D209" s="172" t="s">
        <v>3</v>
      </c>
      <c r="E209" s="173"/>
      <c r="F209" s="174" t="s">
        <v>1</v>
      </c>
      <c r="G209" s="175">
        <v>874940</v>
      </c>
      <c r="H209" s="175">
        <v>765447</v>
      </c>
      <c r="I209" s="175">
        <v>735470</v>
      </c>
      <c r="J209" s="175">
        <v>712427</v>
      </c>
      <c r="K209" s="175">
        <v>595730</v>
      </c>
      <c r="L209" s="175">
        <v>669429</v>
      </c>
      <c r="M209" s="175">
        <v>609970</v>
      </c>
      <c r="O209" s="174" t="s">
        <v>1</v>
      </c>
      <c r="P209" s="176">
        <v>2.2999999999999998</v>
      </c>
      <c r="Q209" s="176">
        <v>2.6</v>
      </c>
      <c r="R209" s="176">
        <v>3</v>
      </c>
      <c r="S209" s="176">
        <v>3.3</v>
      </c>
      <c r="T209" s="176">
        <v>3.8</v>
      </c>
      <c r="U209" s="176">
        <v>4.0999999999999996</v>
      </c>
      <c r="V209" s="176">
        <v>4.2</v>
      </c>
      <c r="Y209" s="174" t="s">
        <v>1</v>
      </c>
      <c r="Z209" s="175">
        <v>40247.24</v>
      </c>
      <c r="AA209" s="175">
        <v>39803.243999999999</v>
      </c>
      <c r="AB209" s="175">
        <v>44128.2</v>
      </c>
      <c r="AC209" s="175">
        <v>47020.182000000001</v>
      </c>
      <c r="AD209" s="175">
        <v>45275.48</v>
      </c>
      <c r="AE209" s="175">
        <v>54893.178</v>
      </c>
      <c r="AF209" s="175">
        <v>51237.48</v>
      </c>
      <c r="AH209" s="174" t="s">
        <v>1</v>
      </c>
      <c r="AI209" s="177">
        <v>0.30499593194673258</v>
      </c>
      <c r="AJ209" s="177">
        <v>0.26594614764837643</v>
      </c>
      <c r="AK209" s="177">
        <v>0.24930341344361209</v>
      </c>
      <c r="AL209" s="177">
        <v>0.2432237741204554</v>
      </c>
      <c r="AM209" s="177">
        <v>0.21360100538367902</v>
      </c>
      <c r="AN209" s="177">
        <v>0.2304904199467836</v>
      </c>
      <c r="AO209" s="177">
        <v>0.20965210131575193</v>
      </c>
      <c r="AQ209" s="174" t="s">
        <v>8</v>
      </c>
      <c r="AR209" s="177">
        <v>1.4029812869549699E-2</v>
      </c>
      <c r="AS209" s="177">
        <v>1.3829199677715575E-2</v>
      </c>
      <c r="AT209" s="177">
        <v>1.4958204806616726E-2</v>
      </c>
      <c r="AU209" s="177">
        <v>1.6052769091950057E-2</v>
      </c>
      <c r="AV209" s="177">
        <v>1.6233676409159604E-2</v>
      </c>
      <c r="AW209" s="177">
        <v>1.8900214435636255E-2</v>
      </c>
      <c r="AX209" s="177">
        <v>1.7610776510523164E-2</v>
      </c>
    </row>
    <row r="210" spans="3:50" s="161" customFormat="1" ht="12" x14ac:dyDescent="0.2">
      <c r="C210" s="171" t="s">
        <v>7</v>
      </c>
      <c r="D210" s="172" t="s">
        <v>3</v>
      </c>
      <c r="E210" s="166"/>
      <c r="F210" s="174" t="s">
        <v>77</v>
      </c>
      <c r="G210" s="175">
        <v>1056581</v>
      </c>
      <c r="H210" s="175">
        <v>1178803</v>
      </c>
      <c r="I210" s="175">
        <v>1145343</v>
      </c>
      <c r="J210" s="175">
        <v>1080247</v>
      </c>
      <c r="K210" s="175">
        <v>1003660</v>
      </c>
      <c r="L210" s="175">
        <v>1051858</v>
      </c>
      <c r="M210" s="175">
        <v>1099709</v>
      </c>
      <c r="O210" s="174" t="s">
        <v>77</v>
      </c>
      <c r="P210" s="176">
        <v>2</v>
      </c>
      <c r="Q210" s="176">
        <v>2.2999999999999998</v>
      </c>
      <c r="R210" s="176">
        <v>2</v>
      </c>
      <c r="S210" s="176">
        <v>2.2999999999999998</v>
      </c>
      <c r="T210" s="176">
        <v>2.6</v>
      </c>
      <c r="U210" s="176">
        <v>2.8</v>
      </c>
      <c r="V210" s="176">
        <v>2.9</v>
      </c>
      <c r="Y210" s="174" t="s">
        <v>77</v>
      </c>
      <c r="Z210" s="175">
        <v>42263.24</v>
      </c>
      <c r="AA210" s="175">
        <v>54224.937999999995</v>
      </c>
      <c r="AB210" s="175">
        <v>45813.72</v>
      </c>
      <c r="AC210" s="175">
        <v>49691.361999999994</v>
      </c>
      <c r="AD210" s="175">
        <v>52190.32</v>
      </c>
      <c r="AE210" s="175">
        <v>58904.047999999995</v>
      </c>
      <c r="AF210" s="175">
        <v>63783.122000000003</v>
      </c>
      <c r="AH210" s="174" t="s">
        <v>77</v>
      </c>
      <c r="AI210" s="177">
        <v>0.36831429214827377</v>
      </c>
      <c r="AJ210" s="177">
        <v>0.40956214693682136</v>
      </c>
      <c r="AK210" s="177">
        <v>0.38823870377275349</v>
      </c>
      <c r="AL210" s="177">
        <v>0.36879813977053028</v>
      </c>
      <c r="AM210" s="177">
        <v>0.35986568590365314</v>
      </c>
      <c r="AN210" s="177">
        <v>0.36216416101540849</v>
      </c>
      <c r="AO210" s="177">
        <v>0.3779797411116026</v>
      </c>
      <c r="AQ210" s="174" t="s">
        <v>1</v>
      </c>
      <c r="AR210" s="177">
        <v>1.4732571685930951E-2</v>
      </c>
      <c r="AS210" s="177">
        <v>1.8839858759093782E-2</v>
      </c>
      <c r="AT210" s="177">
        <v>1.5529548150910139E-2</v>
      </c>
      <c r="AU210" s="177">
        <v>1.6964714429444392E-2</v>
      </c>
      <c r="AV210" s="177">
        <v>1.8713015666989966E-2</v>
      </c>
      <c r="AW210" s="177">
        <v>2.0281193016862872E-2</v>
      </c>
      <c r="AX210" s="177">
        <v>2.1922824984472952E-2</v>
      </c>
    </row>
    <row r="211" spans="3:50" s="161" customFormat="1" ht="12" x14ac:dyDescent="0.2">
      <c r="C211" s="171" t="s">
        <v>7</v>
      </c>
      <c r="D211" s="172" t="s">
        <v>3</v>
      </c>
      <c r="E211" s="173"/>
      <c r="F211" s="174" t="s">
        <v>76</v>
      </c>
      <c r="G211" s="175">
        <v>937173</v>
      </c>
      <c r="H211" s="175">
        <v>933953</v>
      </c>
      <c r="I211" s="175">
        <v>1069287</v>
      </c>
      <c r="J211" s="175">
        <v>1136427</v>
      </c>
      <c r="K211" s="175">
        <v>1189595</v>
      </c>
      <c r="L211" s="175">
        <v>1183081</v>
      </c>
      <c r="M211" s="175">
        <v>1199760</v>
      </c>
      <c r="O211" s="174" t="s">
        <v>76</v>
      </c>
      <c r="P211" s="176">
        <v>2.2999999999999998</v>
      </c>
      <c r="Q211" s="176">
        <v>2.6</v>
      </c>
      <c r="R211" s="176">
        <v>2</v>
      </c>
      <c r="S211" s="176">
        <v>2.2999999999999998</v>
      </c>
      <c r="T211" s="176">
        <v>2.6</v>
      </c>
      <c r="U211" s="176">
        <v>2.8</v>
      </c>
      <c r="V211" s="176">
        <v>2.9</v>
      </c>
      <c r="Y211" s="174" t="s">
        <v>76</v>
      </c>
      <c r="Z211" s="175">
        <v>43109.957999999999</v>
      </c>
      <c r="AA211" s="175">
        <v>48565.556000000004</v>
      </c>
      <c r="AB211" s="175">
        <v>42771.48</v>
      </c>
      <c r="AC211" s="175">
        <v>52275.641999999993</v>
      </c>
      <c r="AD211" s="175">
        <v>61858.94</v>
      </c>
      <c r="AE211" s="175">
        <v>66252.535999999993</v>
      </c>
      <c r="AF211" s="175">
        <v>69586.080000000002</v>
      </c>
      <c r="AH211" s="174" t="s">
        <v>76</v>
      </c>
      <c r="AI211" s="177">
        <v>0.32668977590499371</v>
      </c>
      <c r="AJ211" s="177">
        <v>0.32449170541480221</v>
      </c>
      <c r="AK211" s="177">
        <v>0.36245788278363444</v>
      </c>
      <c r="AL211" s="177">
        <v>0.38797808610901435</v>
      </c>
      <c r="AM211" s="177">
        <v>0.42653330871266787</v>
      </c>
      <c r="AN211" s="177">
        <v>0.40734541903780785</v>
      </c>
      <c r="AO211" s="177">
        <v>0.41236815757264544</v>
      </c>
      <c r="AQ211" s="174" t="s">
        <v>9</v>
      </c>
      <c r="AR211" s="177">
        <v>1.502772969162971E-2</v>
      </c>
      <c r="AS211" s="177">
        <v>1.6873568681569716E-2</v>
      </c>
      <c r="AT211" s="177">
        <v>1.4498315311345378E-2</v>
      </c>
      <c r="AU211" s="177">
        <v>1.784699196101466E-2</v>
      </c>
      <c r="AV211" s="177">
        <v>2.2179732053058728E-2</v>
      </c>
      <c r="AW211" s="177">
        <v>2.281134346611724E-2</v>
      </c>
      <c r="AX211" s="177">
        <v>2.3917353139213435E-2</v>
      </c>
    </row>
    <row r="212" spans="3:50" s="161" customFormat="1" ht="12" x14ac:dyDescent="0.2">
      <c r="C212" s="164" t="s">
        <v>12</v>
      </c>
      <c r="D212" s="165" t="s">
        <v>3</v>
      </c>
      <c r="E212" s="173"/>
      <c r="F212" s="167" t="s">
        <v>8</v>
      </c>
      <c r="G212" s="168">
        <v>1419403</v>
      </c>
      <c r="H212" s="168">
        <v>1420395</v>
      </c>
      <c r="I212" s="168">
        <v>1472522</v>
      </c>
      <c r="J212" s="168">
        <v>1440360</v>
      </c>
      <c r="K212" s="168">
        <v>1426270</v>
      </c>
      <c r="L212" s="168">
        <v>1453527</v>
      </c>
      <c r="M212" s="168">
        <v>1470492</v>
      </c>
      <c r="O212" s="167" t="s">
        <v>8</v>
      </c>
      <c r="P212" s="169">
        <v>2</v>
      </c>
      <c r="Q212" s="169">
        <v>2.2999999999999998</v>
      </c>
      <c r="R212" s="169">
        <v>2</v>
      </c>
      <c r="S212" s="169">
        <v>2.2999999999999998</v>
      </c>
      <c r="T212" s="169">
        <v>2.6</v>
      </c>
      <c r="U212" s="169">
        <v>2.8</v>
      </c>
      <c r="V212" s="169">
        <v>2.9</v>
      </c>
      <c r="Y212" s="167" t="s">
        <v>8</v>
      </c>
      <c r="Z212" s="168">
        <v>56776.12</v>
      </c>
      <c r="AA212" s="168">
        <v>65338.169999999991</v>
      </c>
      <c r="AB212" s="168">
        <v>58900.88</v>
      </c>
      <c r="AC212" s="168">
        <v>66256.56</v>
      </c>
      <c r="AD212" s="168">
        <v>74166.039999999994</v>
      </c>
      <c r="AE212" s="168">
        <v>81397.511999999988</v>
      </c>
      <c r="AF212" s="168">
        <v>85288.535999999993</v>
      </c>
      <c r="AH212" s="167" t="s">
        <v>8</v>
      </c>
      <c r="AI212" s="170">
        <v>1</v>
      </c>
      <c r="AJ212" s="170">
        <v>1</v>
      </c>
      <c r="AK212" s="170">
        <v>1</v>
      </c>
      <c r="AL212" s="170">
        <v>1</v>
      </c>
      <c r="AM212" s="170">
        <v>1</v>
      </c>
      <c r="AN212" s="170">
        <v>1</v>
      </c>
      <c r="AO212" s="170">
        <v>1</v>
      </c>
      <c r="AQ212" s="167" t="s">
        <v>10</v>
      </c>
      <c r="AR212" s="170">
        <v>0.04</v>
      </c>
      <c r="AS212" s="170">
        <v>4.5999999999999999E-2</v>
      </c>
      <c r="AT212" s="170">
        <v>0.04</v>
      </c>
      <c r="AU212" s="170">
        <v>4.5999999999999999E-2</v>
      </c>
      <c r="AV212" s="170">
        <v>5.2000000000000005E-2</v>
      </c>
      <c r="AW212" s="170">
        <v>5.5999999999999994E-2</v>
      </c>
      <c r="AX212" s="170">
        <v>5.7999999999999996E-2</v>
      </c>
    </row>
    <row r="213" spans="3:50" s="161" customFormat="1" ht="12" x14ac:dyDescent="0.2">
      <c r="C213" s="171" t="s">
        <v>12</v>
      </c>
      <c r="D213" s="172" t="s">
        <v>3</v>
      </c>
      <c r="E213" s="173"/>
      <c r="F213" s="174" t="s">
        <v>1</v>
      </c>
      <c r="G213" s="175">
        <v>404667</v>
      </c>
      <c r="H213" s="175">
        <v>341969</v>
      </c>
      <c r="I213" s="175">
        <v>334299</v>
      </c>
      <c r="J213" s="175">
        <v>300168</v>
      </c>
      <c r="K213" s="175">
        <v>264169</v>
      </c>
      <c r="L213" s="175">
        <v>275532</v>
      </c>
      <c r="M213" s="175">
        <v>265611</v>
      </c>
      <c r="O213" s="174" t="s">
        <v>1</v>
      </c>
      <c r="P213" s="176">
        <v>3.2</v>
      </c>
      <c r="Q213" s="176">
        <v>4.4000000000000004</v>
      </c>
      <c r="R213" s="176">
        <v>4</v>
      </c>
      <c r="S213" s="176">
        <v>4.4000000000000004</v>
      </c>
      <c r="T213" s="176">
        <v>5.6</v>
      </c>
      <c r="U213" s="176">
        <v>5.9</v>
      </c>
      <c r="V213" s="176">
        <v>6.1</v>
      </c>
      <c r="Y213" s="174" t="s">
        <v>1</v>
      </c>
      <c r="Z213" s="175">
        <v>25898.688000000002</v>
      </c>
      <c r="AA213" s="175">
        <v>30093.272000000001</v>
      </c>
      <c r="AB213" s="175">
        <v>26743.919999999998</v>
      </c>
      <c r="AC213" s="175">
        <v>26414.784000000003</v>
      </c>
      <c r="AD213" s="175">
        <v>29586.928</v>
      </c>
      <c r="AE213" s="175">
        <v>32512.776000000002</v>
      </c>
      <c r="AF213" s="175">
        <v>32404.541999999998</v>
      </c>
      <c r="AH213" s="174" t="s">
        <v>1</v>
      </c>
      <c r="AI213" s="177">
        <v>0.28509662160781679</v>
      </c>
      <c r="AJ213" s="177">
        <v>0.24075626850277565</v>
      </c>
      <c r="AK213" s="177">
        <v>0.22702479148019519</v>
      </c>
      <c r="AL213" s="177">
        <v>0.20839790052486878</v>
      </c>
      <c r="AM213" s="177">
        <v>0.18521668407804973</v>
      </c>
      <c r="AN213" s="177">
        <v>0.18956097822744264</v>
      </c>
      <c r="AO213" s="177">
        <v>0.18062730025052839</v>
      </c>
      <c r="AQ213" s="174" t="s">
        <v>8</v>
      </c>
      <c r="AR213" s="177">
        <v>1.8246183782900275E-2</v>
      </c>
      <c r="AS213" s="177">
        <v>2.118655162824426E-2</v>
      </c>
      <c r="AT213" s="177">
        <v>1.8161983318415616E-2</v>
      </c>
      <c r="AU213" s="177">
        <v>1.8339015246188455E-2</v>
      </c>
      <c r="AV213" s="177">
        <v>2.0744268616741567E-2</v>
      </c>
      <c r="AW213" s="177">
        <v>2.2368195430838234E-2</v>
      </c>
      <c r="AX213" s="177">
        <v>2.2036530630564464E-2</v>
      </c>
    </row>
    <row r="214" spans="3:50" s="161" customFormat="1" ht="12" x14ac:dyDescent="0.2">
      <c r="C214" s="171" t="s">
        <v>12</v>
      </c>
      <c r="D214" s="172" t="s">
        <v>3</v>
      </c>
      <c r="E214" s="173"/>
      <c r="F214" s="174" t="s">
        <v>77</v>
      </c>
      <c r="G214" s="175">
        <v>520644</v>
      </c>
      <c r="H214" s="175">
        <v>576919</v>
      </c>
      <c r="I214" s="175">
        <v>563251</v>
      </c>
      <c r="J214" s="175">
        <v>501285</v>
      </c>
      <c r="K214" s="175">
        <v>495145</v>
      </c>
      <c r="L214" s="175">
        <v>506324</v>
      </c>
      <c r="M214" s="175">
        <v>533476</v>
      </c>
      <c r="O214" s="174" t="s">
        <v>77</v>
      </c>
      <c r="P214" s="176">
        <v>2.9</v>
      </c>
      <c r="Q214" s="176">
        <v>3.3</v>
      </c>
      <c r="R214" s="176">
        <v>3</v>
      </c>
      <c r="S214" s="176">
        <v>3.3</v>
      </c>
      <c r="T214" s="176">
        <v>4</v>
      </c>
      <c r="U214" s="176">
        <v>4.0999999999999996</v>
      </c>
      <c r="V214" s="176">
        <v>4.2</v>
      </c>
      <c r="Y214" s="174" t="s">
        <v>77</v>
      </c>
      <c r="Z214" s="175">
        <v>30197.351999999999</v>
      </c>
      <c r="AA214" s="175">
        <v>38076.654000000002</v>
      </c>
      <c r="AB214" s="175">
        <v>33795.06</v>
      </c>
      <c r="AC214" s="175">
        <v>33084.81</v>
      </c>
      <c r="AD214" s="175">
        <v>39611.599999999999</v>
      </c>
      <c r="AE214" s="175">
        <v>41518.567999999999</v>
      </c>
      <c r="AF214" s="175">
        <v>44811.984000000004</v>
      </c>
      <c r="AH214" s="174" t="s">
        <v>77</v>
      </c>
      <c r="AI214" s="177">
        <v>0.36680491727860232</v>
      </c>
      <c r="AJ214" s="177">
        <v>0.40616800256266744</v>
      </c>
      <c r="AK214" s="177">
        <v>0.38250769767786152</v>
      </c>
      <c r="AL214" s="177">
        <v>0.34802757643922355</v>
      </c>
      <c r="AM214" s="177">
        <v>0.34716077601015238</v>
      </c>
      <c r="AN214" s="177">
        <v>0.34834165447219073</v>
      </c>
      <c r="AO214" s="177">
        <v>0.36278742080881771</v>
      </c>
      <c r="AQ214" s="174" t="s">
        <v>1</v>
      </c>
      <c r="AR214" s="177">
        <v>2.1274685202158933E-2</v>
      </c>
      <c r="AS214" s="177">
        <v>2.6807088169136049E-2</v>
      </c>
      <c r="AT214" s="177">
        <v>2.2950461860671689E-2</v>
      </c>
      <c r="AU214" s="177">
        <v>2.2969820044988754E-2</v>
      </c>
      <c r="AV214" s="177">
        <v>2.7772862080812189E-2</v>
      </c>
      <c r="AW214" s="177">
        <v>2.8564015666719636E-2</v>
      </c>
      <c r="AX214" s="177">
        <v>3.0474143347940689E-2</v>
      </c>
    </row>
    <row r="215" spans="3:50" s="161" customFormat="1" ht="12" x14ac:dyDescent="0.2">
      <c r="C215" s="171" t="s">
        <v>12</v>
      </c>
      <c r="D215" s="172" t="s">
        <v>3</v>
      </c>
      <c r="E215" s="173"/>
      <c r="F215" s="174" t="s">
        <v>76</v>
      </c>
      <c r="G215" s="175">
        <v>494092</v>
      </c>
      <c r="H215" s="175">
        <v>501507</v>
      </c>
      <c r="I215" s="175">
        <v>574972</v>
      </c>
      <c r="J215" s="175">
        <v>638907</v>
      </c>
      <c r="K215" s="175">
        <v>666956</v>
      </c>
      <c r="L215" s="175">
        <v>671671</v>
      </c>
      <c r="M215" s="175">
        <v>671405</v>
      </c>
      <c r="O215" s="174" t="s">
        <v>76</v>
      </c>
      <c r="P215" s="176">
        <v>3</v>
      </c>
      <c r="Q215" s="176">
        <v>3.3</v>
      </c>
      <c r="R215" s="176">
        <v>3</v>
      </c>
      <c r="S215" s="176">
        <v>3.3</v>
      </c>
      <c r="T215" s="176">
        <v>3.8</v>
      </c>
      <c r="U215" s="176">
        <v>4.0999999999999996</v>
      </c>
      <c r="V215" s="176">
        <v>4.2</v>
      </c>
      <c r="Y215" s="174" t="s">
        <v>76</v>
      </c>
      <c r="Z215" s="175">
        <v>29645.52</v>
      </c>
      <c r="AA215" s="175">
        <v>33099.462</v>
      </c>
      <c r="AB215" s="175">
        <v>34498.32</v>
      </c>
      <c r="AC215" s="175">
        <v>42167.862000000001</v>
      </c>
      <c r="AD215" s="175">
        <v>50688.655999999995</v>
      </c>
      <c r="AE215" s="175">
        <v>55077.02199999999</v>
      </c>
      <c r="AF215" s="175">
        <v>56398.02</v>
      </c>
      <c r="AH215" s="174" t="s">
        <v>76</v>
      </c>
      <c r="AI215" s="177">
        <v>0.34809846111358084</v>
      </c>
      <c r="AJ215" s="177">
        <v>0.35307572893455691</v>
      </c>
      <c r="AK215" s="177">
        <v>0.39046751084194325</v>
      </c>
      <c r="AL215" s="177">
        <v>0.44357452303590766</v>
      </c>
      <c r="AM215" s="177">
        <v>0.46762253991179792</v>
      </c>
      <c r="AN215" s="177">
        <v>0.4620973673003666</v>
      </c>
      <c r="AO215" s="177">
        <v>0.45658527894065387</v>
      </c>
      <c r="AQ215" s="174" t="s">
        <v>9</v>
      </c>
      <c r="AR215" s="177">
        <v>2.0885907666814849E-2</v>
      </c>
      <c r="AS215" s="177">
        <v>2.3302998109680756E-2</v>
      </c>
      <c r="AT215" s="177">
        <v>2.3428050650516594E-2</v>
      </c>
      <c r="AU215" s="177">
        <v>2.9275918520369905E-2</v>
      </c>
      <c r="AV215" s="177">
        <v>3.5539313033296639E-2</v>
      </c>
      <c r="AW215" s="177">
        <v>3.7891984118630061E-2</v>
      </c>
      <c r="AX215" s="177">
        <v>3.8353163431014928E-2</v>
      </c>
    </row>
    <row r="216" spans="3:50" s="161" customFormat="1" ht="12" x14ac:dyDescent="0.2">
      <c r="C216" s="164" t="s">
        <v>11</v>
      </c>
      <c r="D216" s="165" t="s">
        <v>3</v>
      </c>
      <c r="E216" s="166"/>
      <c r="F216" s="167" t="s">
        <v>8</v>
      </c>
      <c r="G216" s="168">
        <v>1449291</v>
      </c>
      <c r="H216" s="168">
        <v>1457808</v>
      </c>
      <c r="I216" s="168">
        <v>1477578</v>
      </c>
      <c r="J216" s="168">
        <v>1488741</v>
      </c>
      <c r="K216" s="168">
        <v>1362715</v>
      </c>
      <c r="L216" s="168">
        <v>1450841</v>
      </c>
      <c r="M216" s="168">
        <v>1438947</v>
      </c>
      <c r="O216" s="167" t="s">
        <v>8</v>
      </c>
      <c r="P216" s="169">
        <v>2</v>
      </c>
      <c r="Q216" s="169">
        <v>2.2999999999999998</v>
      </c>
      <c r="R216" s="169">
        <v>2</v>
      </c>
      <c r="S216" s="169">
        <v>2.2999999999999998</v>
      </c>
      <c r="T216" s="169">
        <v>2.6</v>
      </c>
      <c r="U216" s="169">
        <v>2.8</v>
      </c>
      <c r="V216" s="169">
        <v>2.9</v>
      </c>
      <c r="Y216" s="167" t="s">
        <v>8</v>
      </c>
      <c r="Z216" s="168">
        <v>57971.64</v>
      </c>
      <c r="AA216" s="168">
        <v>67059.168000000005</v>
      </c>
      <c r="AB216" s="168">
        <v>59103.12</v>
      </c>
      <c r="AC216" s="168">
        <v>68482.085999999996</v>
      </c>
      <c r="AD216" s="168">
        <v>70861.179999999993</v>
      </c>
      <c r="AE216" s="168">
        <v>81247.09599999999</v>
      </c>
      <c r="AF216" s="168">
        <v>83458.925999999992</v>
      </c>
      <c r="AH216" s="167" t="s">
        <v>8</v>
      </c>
      <c r="AI216" s="170">
        <v>1</v>
      </c>
      <c r="AJ216" s="170">
        <v>1</v>
      </c>
      <c r="AK216" s="170">
        <v>1</v>
      </c>
      <c r="AL216" s="170">
        <v>1</v>
      </c>
      <c r="AM216" s="170">
        <v>1</v>
      </c>
      <c r="AN216" s="170">
        <v>1</v>
      </c>
      <c r="AO216" s="170">
        <v>1</v>
      </c>
      <c r="AQ216" s="167" t="s">
        <v>10</v>
      </c>
      <c r="AR216" s="170">
        <v>0.04</v>
      </c>
      <c r="AS216" s="170">
        <v>4.5999999999999999E-2</v>
      </c>
      <c r="AT216" s="170">
        <v>0.04</v>
      </c>
      <c r="AU216" s="170">
        <v>4.5999999999999999E-2</v>
      </c>
      <c r="AV216" s="170">
        <v>5.2000000000000005E-2</v>
      </c>
      <c r="AW216" s="170">
        <v>5.5999999999999994E-2</v>
      </c>
      <c r="AX216" s="170">
        <v>5.7999999999999996E-2</v>
      </c>
    </row>
    <row r="217" spans="3:50" s="161" customFormat="1" ht="12" x14ac:dyDescent="0.2">
      <c r="C217" s="171" t="s">
        <v>11</v>
      </c>
      <c r="D217" s="172" t="s">
        <v>3</v>
      </c>
      <c r="E217" s="173"/>
      <c r="F217" s="174" t="s">
        <v>1</v>
      </c>
      <c r="G217" s="175">
        <v>470273</v>
      </c>
      <c r="H217" s="175">
        <v>423478</v>
      </c>
      <c r="I217" s="175">
        <v>401171</v>
      </c>
      <c r="J217" s="175">
        <v>412259</v>
      </c>
      <c r="K217" s="175">
        <v>331561</v>
      </c>
      <c r="L217" s="175">
        <v>393897</v>
      </c>
      <c r="M217" s="175">
        <v>344359</v>
      </c>
      <c r="O217" s="174" t="s">
        <v>1</v>
      </c>
      <c r="P217" s="176">
        <v>3</v>
      </c>
      <c r="Q217" s="176">
        <v>3.7</v>
      </c>
      <c r="R217" s="176">
        <v>3.3</v>
      </c>
      <c r="S217" s="176">
        <v>3.7</v>
      </c>
      <c r="T217" s="176">
        <v>5.0999999999999996</v>
      </c>
      <c r="U217" s="176">
        <v>4.9000000000000004</v>
      </c>
      <c r="V217" s="176">
        <v>5.6</v>
      </c>
      <c r="Y217" s="174" t="s">
        <v>1</v>
      </c>
      <c r="Z217" s="175">
        <v>28216.38</v>
      </c>
      <c r="AA217" s="175">
        <v>31337.372000000003</v>
      </c>
      <c r="AB217" s="175">
        <v>26477.285999999996</v>
      </c>
      <c r="AC217" s="175">
        <v>30507.166000000001</v>
      </c>
      <c r="AD217" s="175">
        <v>33819.221999999994</v>
      </c>
      <c r="AE217" s="175">
        <v>38601.906000000003</v>
      </c>
      <c r="AF217" s="175">
        <v>38568.207999999999</v>
      </c>
      <c r="AH217" s="174" t="s">
        <v>1</v>
      </c>
      <c r="AI217" s="177">
        <v>0.32448486880826555</v>
      </c>
      <c r="AJ217" s="177">
        <v>0.29048955692381989</v>
      </c>
      <c r="AK217" s="177">
        <v>0.27150580206256453</v>
      </c>
      <c r="AL217" s="177">
        <v>0.27691787893260145</v>
      </c>
      <c r="AM217" s="177">
        <v>0.24330912920163056</v>
      </c>
      <c r="AN217" s="177">
        <v>0.27149563597940779</v>
      </c>
      <c r="AO217" s="177">
        <v>0.23931319221625258</v>
      </c>
      <c r="AQ217" s="174" t="s">
        <v>8</v>
      </c>
      <c r="AR217" s="177">
        <v>1.9469092128495933E-2</v>
      </c>
      <c r="AS217" s="177">
        <v>2.1496227212362676E-2</v>
      </c>
      <c r="AT217" s="177">
        <v>1.7919382936129259E-2</v>
      </c>
      <c r="AU217" s="177">
        <v>2.0491923041012508E-2</v>
      </c>
      <c r="AV217" s="177">
        <v>2.4817531178566315E-2</v>
      </c>
      <c r="AW217" s="177">
        <v>2.6606572325981969E-2</v>
      </c>
      <c r="AX217" s="177">
        <v>2.6803077528220288E-2</v>
      </c>
    </row>
    <row r="218" spans="3:50" s="161" customFormat="1" ht="12" x14ac:dyDescent="0.2">
      <c r="C218" s="171" t="s">
        <v>11</v>
      </c>
      <c r="D218" s="172" t="s">
        <v>3</v>
      </c>
      <c r="E218" s="173"/>
      <c r="F218" s="174" t="s">
        <v>77</v>
      </c>
      <c r="G218" s="175">
        <v>535937</v>
      </c>
      <c r="H218" s="175">
        <v>601884</v>
      </c>
      <c r="I218" s="175">
        <v>582092</v>
      </c>
      <c r="J218" s="175">
        <v>578962</v>
      </c>
      <c r="K218" s="175">
        <v>508515</v>
      </c>
      <c r="L218" s="175">
        <v>545534</v>
      </c>
      <c r="M218" s="175">
        <v>566233</v>
      </c>
      <c r="O218" s="174" t="s">
        <v>77</v>
      </c>
      <c r="P218" s="176">
        <v>2.9</v>
      </c>
      <c r="Q218" s="176">
        <v>3.3</v>
      </c>
      <c r="R218" s="176">
        <v>3</v>
      </c>
      <c r="S218" s="176">
        <v>3.3</v>
      </c>
      <c r="T218" s="176">
        <v>3.8</v>
      </c>
      <c r="U218" s="176">
        <v>4.0999999999999996</v>
      </c>
      <c r="V218" s="176">
        <v>4.2</v>
      </c>
      <c r="Y218" s="174" t="s">
        <v>77</v>
      </c>
      <c r="Z218" s="175">
        <v>31084.346000000001</v>
      </c>
      <c r="AA218" s="175">
        <v>39724.343999999997</v>
      </c>
      <c r="AB218" s="175">
        <v>34925.519999999997</v>
      </c>
      <c r="AC218" s="175">
        <v>38211.491999999998</v>
      </c>
      <c r="AD218" s="175">
        <v>38647.14</v>
      </c>
      <c r="AE218" s="175">
        <v>44733.788</v>
      </c>
      <c r="AF218" s="175">
        <v>47563.572</v>
      </c>
      <c r="AH218" s="174" t="s">
        <v>77</v>
      </c>
      <c r="AI218" s="177">
        <v>0.36979253993849404</v>
      </c>
      <c r="AJ218" s="177">
        <v>0.41286918441934739</v>
      </c>
      <c r="AK218" s="177">
        <v>0.39395009941945536</v>
      </c>
      <c r="AL218" s="177">
        <v>0.38889370279988261</v>
      </c>
      <c r="AM218" s="177">
        <v>0.37316313389079886</v>
      </c>
      <c r="AN218" s="177">
        <v>0.3760122577181097</v>
      </c>
      <c r="AO218" s="177">
        <v>0.39350511172405933</v>
      </c>
      <c r="AQ218" s="174" t="s">
        <v>1</v>
      </c>
      <c r="AR218" s="177">
        <v>2.1447967316432656E-2</v>
      </c>
      <c r="AS218" s="177">
        <v>2.7249366171676927E-2</v>
      </c>
      <c r="AT218" s="177">
        <v>2.363700596516732E-2</v>
      </c>
      <c r="AU218" s="177">
        <v>2.566698438479225E-2</v>
      </c>
      <c r="AV218" s="177">
        <v>2.8360398175700713E-2</v>
      </c>
      <c r="AW218" s="177">
        <v>3.0833005132884991E-2</v>
      </c>
      <c r="AX218" s="177">
        <v>3.3054429384820984E-2</v>
      </c>
    </row>
    <row r="219" spans="3:50" s="161" customFormat="1" ht="12" x14ac:dyDescent="0.2">
      <c r="C219" s="171" t="s">
        <v>11</v>
      </c>
      <c r="D219" s="172" t="s">
        <v>3</v>
      </c>
      <c r="E219" s="173"/>
      <c r="F219" s="174" t="s">
        <v>76</v>
      </c>
      <c r="G219" s="175">
        <v>443081</v>
      </c>
      <c r="H219" s="175">
        <v>432446</v>
      </c>
      <c r="I219" s="175">
        <v>494315</v>
      </c>
      <c r="J219" s="175">
        <v>497520</v>
      </c>
      <c r="K219" s="175">
        <v>522639</v>
      </c>
      <c r="L219" s="175">
        <v>511410</v>
      </c>
      <c r="M219" s="175">
        <v>528355</v>
      </c>
      <c r="O219" s="174" t="s">
        <v>76</v>
      </c>
      <c r="P219" s="176">
        <v>3.2</v>
      </c>
      <c r="Q219" s="176">
        <v>3.7</v>
      </c>
      <c r="R219" s="176">
        <v>3.1</v>
      </c>
      <c r="S219" s="176">
        <v>3.5</v>
      </c>
      <c r="T219" s="176">
        <v>3.8</v>
      </c>
      <c r="U219" s="176">
        <v>4.0999999999999996</v>
      </c>
      <c r="V219" s="176">
        <v>4.2</v>
      </c>
      <c r="Y219" s="174" t="s">
        <v>76</v>
      </c>
      <c r="Z219" s="175">
        <v>28357.184000000005</v>
      </c>
      <c r="AA219" s="175">
        <v>32001.004000000004</v>
      </c>
      <c r="AB219" s="175">
        <v>30647.53</v>
      </c>
      <c r="AC219" s="175">
        <v>34826.400000000001</v>
      </c>
      <c r="AD219" s="175">
        <v>39720.563999999998</v>
      </c>
      <c r="AE219" s="175">
        <v>41935.619999999995</v>
      </c>
      <c r="AF219" s="175">
        <v>44381.82</v>
      </c>
      <c r="AH219" s="174" t="s">
        <v>76</v>
      </c>
      <c r="AI219" s="177">
        <v>0.30572259125324036</v>
      </c>
      <c r="AJ219" s="177">
        <v>0.29664125865683272</v>
      </c>
      <c r="AK219" s="177">
        <v>0.33454409851798012</v>
      </c>
      <c r="AL219" s="177">
        <v>0.334188418267516</v>
      </c>
      <c r="AM219" s="177">
        <v>0.38352773690757053</v>
      </c>
      <c r="AN219" s="177">
        <v>0.35249210630248251</v>
      </c>
      <c r="AO219" s="177">
        <v>0.36718169605968809</v>
      </c>
      <c r="AQ219" s="174" t="s">
        <v>9</v>
      </c>
      <c r="AR219" s="177">
        <v>1.9566245840207382E-2</v>
      </c>
      <c r="AS219" s="177">
        <v>2.195145314060562E-2</v>
      </c>
      <c r="AT219" s="177">
        <v>2.0741734108114768E-2</v>
      </c>
      <c r="AU219" s="177">
        <v>2.339318927872612E-2</v>
      </c>
      <c r="AV219" s="177">
        <v>2.9148108004975359E-2</v>
      </c>
      <c r="AW219" s="177">
        <v>2.8904352716803566E-2</v>
      </c>
      <c r="AX219" s="177">
        <v>3.08432624690138E-2</v>
      </c>
    </row>
    <row r="220" spans="3:50" s="161" customFormat="1" ht="12" x14ac:dyDescent="0.2">
      <c r="C220" s="164" t="s">
        <v>7</v>
      </c>
      <c r="D220" s="165" t="s">
        <v>4</v>
      </c>
      <c r="E220" s="173"/>
      <c r="F220" s="167" t="s">
        <v>8</v>
      </c>
      <c r="G220" s="168">
        <v>2408873</v>
      </c>
      <c r="H220" s="168">
        <v>2606497</v>
      </c>
      <c r="I220" s="168">
        <v>2954307</v>
      </c>
      <c r="J220" s="168">
        <v>3137834</v>
      </c>
      <c r="K220" s="168">
        <v>3331358</v>
      </c>
      <c r="L220" s="168">
        <v>3557597</v>
      </c>
      <c r="M220" s="168">
        <v>3638671</v>
      </c>
      <c r="O220" s="167" t="s">
        <v>8</v>
      </c>
      <c r="P220" s="169">
        <v>1.3</v>
      </c>
      <c r="Q220" s="169">
        <v>1.4</v>
      </c>
      <c r="R220" s="169">
        <v>1.5</v>
      </c>
      <c r="S220" s="169">
        <v>1.2</v>
      </c>
      <c r="T220" s="169">
        <v>1.4</v>
      </c>
      <c r="U220" s="169">
        <v>1.9</v>
      </c>
      <c r="V220" s="169">
        <v>1.5</v>
      </c>
      <c r="Y220" s="167" t="s">
        <v>8</v>
      </c>
      <c r="Z220" s="168">
        <v>62630.697999999997</v>
      </c>
      <c r="AA220" s="168">
        <v>72981.915999999997</v>
      </c>
      <c r="AB220" s="168">
        <v>88629.21</v>
      </c>
      <c r="AC220" s="168">
        <v>75308.016000000003</v>
      </c>
      <c r="AD220" s="168">
        <v>93278.02399999999</v>
      </c>
      <c r="AE220" s="168">
        <v>135188.68599999999</v>
      </c>
      <c r="AF220" s="168">
        <v>109160.13</v>
      </c>
      <c r="AH220" s="167" t="s">
        <v>8</v>
      </c>
      <c r="AI220" s="170">
        <v>1</v>
      </c>
      <c r="AJ220" s="170">
        <v>1</v>
      </c>
      <c r="AK220" s="170">
        <v>1</v>
      </c>
      <c r="AL220" s="170">
        <v>1</v>
      </c>
      <c r="AM220" s="170">
        <v>1</v>
      </c>
      <c r="AN220" s="170">
        <v>1</v>
      </c>
      <c r="AO220" s="170">
        <v>1</v>
      </c>
      <c r="AQ220" s="167" t="s">
        <v>10</v>
      </c>
      <c r="AR220" s="170">
        <v>2.6000000000000002E-2</v>
      </c>
      <c r="AS220" s="170">
        <v>2.7999999999999997E-2</v>
      </c>
      <c r="AT220" s="170">
        <v>0.03</v>
      </c>
      <c r="AU220" s="170">
        <v>2.4E-2</v>
      </c>
      <c r="AV220" s="170">
        <v>2.7999999999999997E-2</v>
      </c>
      <c r="AW220" s="170">
        <v>3.7999999999999999E-2</v>
      </c>
      <c r="AX220" s="170">
        <v>0.03</v>
      </c>
    </row>
    <row r="221" spans="3:50" s="161" customFormat="1" ht="12" x14ac:dyDescent="0.2">
      <c r="C221" s="171" t="s">
        <v>7</v>
      </c>
      <c r="D221" s="172" t="s">
        <v>4</v>
      </c>
      <c r="E221" s="166"/>
      <c r="F221" s="174" t="s">
        <v>1</v>
      </c>
      <c r="G221" s="175">
        <v>587197</v>
      </c>
      <c r="H221" s="175">
        <v>553939</v>
      </c>
      <c r="I221" s="175">
        <v>586697</v>
      </c>
      <c r="J221" s="175">
        <v>626484</v>
      </c>
      <c r="K221" s="175">
        <v>667820</v>
      </c>
      <c r="L221" s="175">
        <v>692542</v>
      </c>
      <c r="M221" s="175">
        <v>636345</v>
      </c>
      <c r="O221" s="174" t="s">
        <v>1</v>
      </c>
      <c r="P221" s="176">
        <v>2.9</v>
      </c>
      <c r="Q221" s="176">
        <v>3.1</v>
      </c>
      <c r="R221" s="176">
        <v>3.2</v>
      </c>
      <c r="S221" s="176">
        <v>3.4</v>
      </c>
      <c r="T221" s="176">
        <v>3.9</v>
      </c>
      <c r="U221" s="176">
        <v>4.2</v>
      </c>
      <c r="V221" s="176">
        <v>4.3</v>
      </c>
      <c r="Y221" s="174" t="s">
        <v>1</v>
      </c>
      <c r="Z221" s="175">
        <v>34057.425999999999</v>
      </c>
      <c r="AA221" s="175">
        <v>34344.218000000001</v>
      </c>
      <c r="AB221" s="175">
        <v>37548.608</v>
      </c>
      <c r="AC221" s="175">
        <v>42600.912000000004</v>
      </c>
      <c r="AD221" s="175">
        <v>52089.96</v>
      </c>
      <c r="AE221" s="175">
        <v>58173.527999999998</v>
      </c>
      <c r="AF221" s="175">
        <v>54725.67</v>
      </c>
      <c r="AH221" s="174" t="s">
        <v>1</v>
      </c>
      <c r="AI221" s="177">
        <v>0.24376420010519442</v>
      </c>
      <c r="AJ221" s="177">
        <v>0.21252240075472942</v>
      </c>
      <c r="AK221" s="177">
        <v>0.19859039700342584</v>
      </c>
      <c r="AL221" s="177">
        <v>0.19965492119723349</v>
      </c>
      <c r="AM221" s="177">
        <v>0.20046479543777643</v>
      </c>
      <c r="AN221" s="177">
        <v>0.19466566898948925</v>
      </c>
      <c r="AO221" s="177">
        <v>0.17488390678904467</v>
      </c>
      <c r="AQ221" s="174" t="s">
        <v>8</v>
      </c>
      <c r="AR221" s="177">
        <v>1.4138323606101275E-2</v>
      </c>
      <c r="AS221" s="177">
        <v>1.3176388846793223E-2</v>
      </c>
      <c r="AT221" s="177">
        <v>1.2709785408219255E-2</v>
      </c>
      <c r="AU221" s="177">
        <v>1.3576534641411876E-2</v>
      </c>
      <c r="AV221" s="177">
        <v>1.563625404414656E-2</v>
      </c>
      <c r="AW221" s="177">
        <v>1.6351916195117097E-2</v>
      </c>
      <c r="AX221" s="177">
        <v>1.5040015983857841E-2</v>
      </c>
    </row>
    <row r="222" spans="3:50" s="161" customFormat="1" ht="12" x14ac:dyDescent="0.2">
      <c r="C222" s="171" t="s">
        <v>7</v>
      </c>
      <c r="D222" s="172" t="s">
        <v>4</v>
      </c>
      <c r="E222" s="173"/>
      <c r="F222" s="174" t="s">
        <v>77</v>
      </c>
      <c r="G222" s="175">
        <v>1159614</v>
      </c>
      <c r="H222" s="175">
        <v>1322612</v>
      </c>
      <c r="I222" s="175">
        <v>1528260</v>
      </c>
      <c r="J222" s="175">
        <v>1522773</v>
      </c>
      <c r="K222" s="175">
        <v>1643462</v>
      </c>
      <c r="L222" s="175">
        <v>1706420</v>
      </c>
      <c r="M222" s="175">
        <v>1750202</v>
      </c>
      <c r="O222" s="174" t="s">
        <v>77</v>
      </c>
      <c r="P222" s="176">
        <v>2</v>
      </c>
      <c r="Q222" s="176">
        <v>2.1</v>
      </c>
      <c r="R222" s="176">
        <v>2.2000000000000002</v>
      </c>
      <c r="S222" s="176">
        <v>1.9</v>
      </c>
      <c r="T222" s="176">
        <v>2.1</v>
      </c>
      <c r="U222" s="176">
        <v>2.9</v>
      </c>
      <c r="V222" s="176">
        <v>2.4</v>
      </c>
      <c r="Y222" s="174" t="s">
        <v>77</v>
      </c>
      <c r="Z222" s="175">
        <v>46384.56</v>
      </c>
      <c r="AA222" s="175">
        <v>55549.704000000005</v>
      </c>
      <c r="AB222" s="175">
        <v>67243.44</v>
      </c>
      <c r="AC222" s="175">
        <v>57865.373999999996</v>
      </c>
      <c r="AD222" s="175">
        <v>69025.40400000001</v>
      </c>
      <c r="AE222" s="175">
        <v>98972.36</v>
      </c>
      <c r="AF222" s="175">
        <v>84009.695999999996</v>
      </c>
      <c r="AH222" s="174" t="s">
        <v>77</v>
      </c>
      <c r="AI222" s="177">
        <v>0.48139275088391958</v>
      </c>
      <c r="AJ222" s="177">
        <v>0.50742893623127128</v>
      </c>
      <c r="AK222" s="177">
        <v>0.51729898077620229</v>
      </c>
      <c r="AL222" s="177">
        <v>0.48529431448572485</v>
      </c>
      <c r="AM222" s="177">
        <v>0.49333094791973725</v>
      </c>
      <c r="AN222" s="177">
        <v>0.47965522795302562</v>
      </c>
      <c r="AO222" s="177">
        <v>0.48100034325719471</v>
      </c>
      <c r="AQ222" s="174" t="s">
        <v>1</v>
      </c>
      <c r="AR222" s="177">
        <v>1.9255710035356782E-2</v>
      </c>
      <c r="AS222" s="177">
        <v>2.1312015321713392E-2</v>
      </c>
      <c r="AT222" s="177">
        <v>2.2761155154152904E-2</v>
      </c>
      <c r="AU222" s="177">
        <v>1.8441183950457542E-2</v>
      </c>
      <c r="AV222" s="177">
        <v>2.0719899812628964E-2</v>
      </c>
      <c r="AW222" s="177">
        <v>2.7820003221275487E-2</v>
      </c>
      <c r="AX222" s="177">
        <v>2.3088016476345345E-2</v>
      </c>
    </row>
    <row r="223" spans="3:50" s="161" customFormat="1" ht="12" x14ac:dyDescent="0.2">
      <c r="C223" s="171" t="s">
        <v>7</v>
      </c>
      <c r="D223" s="172" t="s">
        <v>4</v>
      </c>
      <c r="E223" s="173"/>
      <c r="F223" s="174" t="s">
        <v>76</v>
      </c>
      <c r="G223" s="175">
        <v>662062</v>
      </c>
      <c r="H223" s="175">
        <v>729946</v>
      </c>
      <c r="I223" s="175">
        <v>839350</v>
      </c>
      <c r="J223" s="175">
        <v>988577</v>
      </c>
      <c r="K223" s="175">
        <v>1020076</v>
      </c>
      <c r="L223" s="175">
        <v>1158635</v>
      </c>
      <c r="M223" s="175">
        <v>1252124</v>
      </c>
      <c r="O223" s="174" t="s">
        <v>76</v>
      </c>
      <c r="P223" s="176">
        <v>2.9</v>
      </c>
      <c r="Q223" s="176">
        <v>3.1</v>
      </c>
      <c r="R223" s="176">
        <v>2.6</v>
      </c>
      <c r="S223" s="176">
        <v>2.8</v>
      </c>
      <c r="T223" s="176">
        <v>2.7</v>
      </c>
      <c r="U223" s="176">
        <v>2.9</v>
      </c>
      <c r="V223" s="176">
        <v>3</v>
      </c>
      <c r="Y223" s="174" t="s">
        <v>76</v>
      </c>
      <c r="Z223" s="175">
        <v>38399.595999999998</v>
      </c>
      <c r="AA223" s="175">
        <v>45256.652000000002</v>
      </c>
      <c r="AB223" s="175">
        <v>43646.2</v>
      </c>
      <c r="AC223" s="175">
        <v>55360.311999999991</v>
      </c>
      <c r="AD223" s="175">
        <v>55084.104000000007</v>
      </c>
      <c r="AE223" s="175">
        <v>67200.83</v>
      </c>
      <c r="AF223" s="175">
        <v>75127.44</v>
      </c>
      <c r="AH223" s="174" t="s">
        <v>76</v>
      </c>
      <c r="AI223" s="177">
        <v>0.27484304901088602</v>
      </c>
      <c r="AJ223" s="177">
        <v>0.28004866301399922</v>
      </c>
      <c r="AK223" s="177">
        <v>0.28411062222037181</v>
      </c>
      <c r="AL223" s="177">
        <v>0.31505076431704165</v>
      </c>
      <c r="AM223" s="177">
        <v>0.30620425664248635</v>
      </c>
      <c r="AN223" s="177">
        <v>0.32567910305748515</v>
      </c>
      <c r="AO223" s="177">
        <v>0.3441157499537606</v>
      </c>
      <c r="AQ223" s="174" t="s">
        <v>9</v>
      </c>
      <c r="AR223" s="177">
        <v>1.5940896842631388E-2</v>
      </c>
      <c r="AS223" s="177">
        <v>1.7363017106867953E-2</v>
      </c>
      <c r="AT223" s="177">
        <v>1.4773752355459335E-2</v>
      </c>
      <c r="AU223" s="177">
        <v>1.7642842801754332E-2</v>
      </c>
      <c r="AV223" s="177">
        <v>1.6535029858694265E-2</v>
      </c>
      <c r="AW223" s="177">
        <v>1.8889387977334138E-2</v>
      </c>
      <c r="AX223" s="177">
        <v>2.0646944997225636E-2</v>
      </c>
    </row>
    <row r="224" spans="3:50" s="161" customFormat="1" ht="12" x14ac:dyDescent="0.2">
      <c r="C224" s="164" t="s">
        <v>12</v>
      </c>
      <c r="D224" s="165" t="s">
        <v>4</v>
      </c>
      <c r="E224" s="173"/>
      <c r="F224" s="167" t="s">
        <v>8</v>
      </c>
      <c r="G224" s="168">
        <v>1249154</v>
      </c>
      <c r="H224" s="168">
        <v>1296255</v>
      </c>
      <c r="I224" s="168">
        <v>1491473</v>
      </c>
      <c r="J224" s="168">
        <v>1600283</v>
      </c>
      <c r="K224" s="168">
        <v>1702442</v>
      </c>
      <c r="L224" s="168">
        <v>1797402</v>
      </c>
      <c r="M224" s="168">
        <v>1798565</v>
      </c>
      <c r="O224" s="167" t="s">
        <v>8</v>
      </c>
      <c r="P224" s="169">
        <v>2</v>
      </c>
      <c r="Q224" s="169">
        <v>2.1</v>
      </c>
      <c r="R224" s="169">
        <v>2.2000000000000002</v>
      </c>
      <c r="S224" s="169">
        <v>1.9</v>
      </c>
      <c r="T224" s="169">
        <v>2.1</v>
      </c>
      <c r="U224" s="169">
        <v>2.9</v>
      </c>
      <c r="V224" s="169">
        <v>2.4</v>
      </c>
      <c r="Y224" s="167" t="s">
        <v>8</v>
      </c>
      <c r="Z224" s="168">
        <v>49966.16</v>
      </c>
      <c r="AA224" s="168">
        <v>54442.71</v>
      </c>
      <c r="AB224" s="168">
        <v>65624.812000000005</v>
      </c>
      <c r="AC224" s="168">
        <v>60810.753999999994</v>
      </c>
      <c r="AD224" s="168">
        <v>71502.563999999998</v>
      </c>
      <c r="AE224" s="168">
        <v>104249.31599999999</v>
      </c>
      <c r="AF224" s="168">
        <v>86331.12</v>
      </c>
      <c r="AH224" s="167" t="s">
        <v>8</v>
      </c>
      <c r="AI224" s="170">
        <v>1</v>
      </c>
      <c r="AJ224" s="170">
        <v>1</v>
      </c>
      <c r="AK224" s="170">
        <v>1</v>
      </c>
      <c r="AL224" s="170">
        <v>1</v>
      </c>
      <c r="AM224" s="170">
        <v>1</v>
      </c>
      <c r="AN224" s="170">
        <v>1</v>
      </c>
      <c r="AO224" s="170">
        <v>1</v>
      </c>
      <c r="AQ224" s="167" t="s">
        <v>10</v>
      </c>
      <c r="AR224" s="170">
        <v>0.04</v>
      </c>
      <c r="AS224" s="170">
        <v>4.2000000000000003E-2</v>
      </c>
      <c r="AT224" s="170">
        <v>4.4000000000000004E-2</v>
      </c>
      <c r="AU224" s="170">
        <v>3.7999999999999999E-2</v>
      </c>
      <c r="AV224" s="170">
        <v>4.2000000000000003E-2</v>
      </c>
      <c r="AW224" s="170">
        <v>5.7999999999999996E-2</v>
      </c>
      <c r="AX224" s="170">
        <v>4.8000000000000001E-2</v>
      </c>
    </row>
    <row r="225" spans="3:50" s="161" customFormat="1" ht="12" x14ac:dyDescent="0.2">
      <c r="C225" s="171" t="s">
        <v>12</v>
      </c>
      <c r="D225" s="172" t="s">
        <v>4</v>
      </c>
      <c r="E225" s="173"/>
      <c r="F225" s="174" t="s">
        <v>1</v>
      </c>
      <c r="G225" s="175">
        <v>287129</v>
      </c>
      <c r="H225" s="175">
        <v>273558</v>
      </c>
      <c r="I225" s="175">
        <v>282387</v>
      </c>
      <c r="J225" s="175">
        <v>294564</v>
      </c>
      <c r="K225" s="175">
        <v>305253</v>
      </c>
      <c r="L225" s="175">
        <v>325052</v>
      </c>
      <c r="M225" s="175">
        <v>267311</v>
      </c>
      <c r="O225" s="174" t="s">
        <v>1</v>
      </c>
      <c r="P225" s="176">
        <v>4.3</v>
      </c>
      <c r="Q225" s="176">
        <v>4.5</v>
      </c>
      <c r="R225" s="176">
        <v>4.7</v>
      </c>
      <c r="S225" s="176">
        <v>5</v>
      </c>
      <c r="T225" s="176">
        <v>5.2</v>
      </c>
      <c r="U225" s="176">
        <v>5.6</v>
      </c>
      <c r="V225" s="176">
        <v>6.2</v>
      </c>
      <c r="Y225" s="174" t="s">
        <v>1</v>
      </c>
      <c r="Z225" s="175">
        <v>24693.093999999997</v>
      </c>
      <c r="AA225" s="175">
        <v>24620.22</v>
      </c>
      <c r="AB225" s="175">
        <v>26544.378000000004</v>
      </c>
      <c r="AC225" s="175">
        <v>29456.400000000001</v>
      </c>
      <c r="AD225" s="175">
        <v>31746.312000000002</v>
      </c>
      <c r="AE225" s="175">
        <v>36405.824000000001</v>
      </c>
      <c r="AF225" s="175">
        <v>33146.563999999998</v>
      </c>
      <c r="AH225" s="174" t="s">
        <v>1</v>
      </c>
      <c r="AI225" s="177">
        <v>0.2298587684144629</v>
      </c>
      <c r="AJ225" s="177">
        <v>0.21103718018445444</v>
      </c>
      <c r="AK225" s="177">
        <v>0.18933430239769677</v>
      </c>
      <c r="AL225" s="177">
        <v>0.1840699426288975</v>
      </c>
      <c r="AM225" s="177">
        <v>0.17930302471391096</v>
      </c>
      <c r="AN225" s="177">
        <v>0.18084546473187413</v>
      </c>
      <c r="AO225" s="177">
        <v>0.14862459794336041</v>
      </c>
      <c r="AQ225" s="174" t="s">
        <v>8</v>
      </c>
      <c r="AR225" s="177">
        <v>1.9767854083643809E-2</v>
      </c>
      <c r="AS225" s="177">
        <v>1.8993346216600898E-2</v>
      </c>
      <c r="AT225" s="177">
        <v>1.7797424425383498E-2</v>
      </c>
      <c r="AU225" s="177">
        <v>1.8406994262889751E-2</v>
      </c>
      <c r="AV225" s="177">
        <v>1.8647514570246743E-2</v>
      </c>
      <c r="AW225" s="177">
        <v>2.0254692049969901E-2</v>
      </c>
      <c r="AX225" s="177">
        <v>1.842945014497669E-2</v>
      </c>
    </row>
    <row r="226" spans="3:50" s="161" customFormat="1" ht="12" x14ac:dyDescent="0.2">
      <c r="C226" s="171" t="s">
        <v>12</v>
      </c>
      <c r="D226" s="172" t="s">
        <v>4</v>
      </c>
      <c r="E226" s="166"/>
      <c r="F226" s="174" t="s">
        <v>77</v>
      </c>
      <c r="G226" s="175">
        <v>535820</v>
      </c>
      <c r="H226" s="175">
        <v>589455</v>
      </c>
      <c r="I226" s="175">
        <v>698852</v>
      </c>
      <c r="J226" s="175">
        <v>719561</v>
      </c>
      <c r="K226" s="175">
        <v>817002</v>
      </c>
      <c r="L226" s="175">
        <v>823101</v>
      </c>
      <c r="M226" s="175">
        <v>851317</v>
      </c>
      <c r="O226" s="174" t="s">
        <v>77</v>
      </c>
      <c r="P226" s="176">
        <v>2.9</v>
      </c>
      <c r="Q226" s="176">
        <v>3.1</v>
      </c>
      <c r="R226" s="176">
        <v>3.2</v>
      </c>
      <c r="S226" s="176">
        <v>3.4</v>
      </c>
      <c r="T226" s="176">
        <v>3.2</v>
      </c>
      <c r="U226" s="176">
        <v>3.5</v>
      </c>
      <c r="V226" s="176">
        <v>3.5</v>
      </c>
      <c r="Y226" s="174" t="s">
        <v>77</v>
      </c>
      <c r="Z226" s="175">
        <v>31077.56</v>
      </c>
      <c r="AA226" s="175">
        <v>36546.21</v>
      </c>
      <c r="AB226" s="175">
        <v>44726.527999999998</v>
      </c>
      <c r="AC226" s="175">
        <v>48930.148000000001</v>
      </c>
      <c r="AD226" s="175">
        <v>52288.128000000004</v>
      </c>
      <c r="AE226" s="175">
        <v>57617.07</v>
      </c>
      <c r="AF226" s="175">
        <v>59592.19</v>
      </c>
      <c r="AH226" s="174" t="s">
        <v>77</v>
      </c>
      <c r="AI226" s="177">
        <v>0.42894631086319218</v>
      </c>
      <c r="AJ226" s="177">
        <v>0.45473691519029819</v>
      </c>
      <c r="AK226" s="177">
        <v>0.46856496899373973</v>
      </c>
      <c r="AL226" s="177">
        <v>0.44964609384715076</v>
      </c>
      <c r="AM226" s="177">
        <v>0.47990004945836628</v>
      </c>
      <c r="AN226" s="177">
        <v>0.45793929237866654</v>
      </c>
      <c r="AO226" s="177">
        <v>0.47333123907114838</v>
      </c>
      <c r="AQ226" s="174" t="s">
        <v>1</v>
      </c>
      <c r="AR226" s="177">
        <v>2.4878886030065144E-2</v>
      </c>
      <c r="AS226" s="177">
        <v>2.8193688741798489E-2</v>
      </c>
      <c r="AT226" s="177">
        <v>2.9988158015599346E-2</v>
      </c>
      <c r="AU226" s="177">
        <v>3.0575934381606249E-2</v>
      </c>
      <c r="AV226" s="177">
        <v>3.0713603165335446E-2</v>
      </c>
      <c r="AW226" s="177">
        <v>3.2055750466506654E-2</v>
      </c>
      <c r="AX226" s="177">
        <v>3.3133186734980384E-2</v>
      </c>
    </row>
    <row r="227" spans="3:50" s="161" customFormat="1" ht="12" x14ac:dyDescent="0.2">
      <c r="C227" s="171" t="s">
        <v>12</v>
      </c>
      <c r="D227" s="172" t="s">
        <v>4</v>
      </c>
      <c r="E227" s="173"/>
      <c r="F227" s="174" t="s">
        <v>76</v>
      </c>
      <c r="G227" s="175">
        <v>426205</v>
      </c>
      <c r="H227" s="175">
        <v>433242</v>
      </c>
      <c r="I227" s="175">
        <v>510234</v>
      </c>
      <c r="J227" s="175">
        <v>586158</v>
      </c>
      <c r="K227" s="175">
        <v>580187</v>
      </c>
      <c r="L227" s="175">
        <v>649249</v>
      </c>
      <c r="M227" s="175">
        <v>679937</v>
      </c>
      <c r="O227" s="174" t="s">
        <v>76</v>
      </c>
      <c r="P227" s="176">
        <v>3.3</v>
      </c>
      <c r="Q227" s="176">
        <v>3.4</v>
      </c>
      <c r="R227" s="176">
        <v>3.2</v>
      </c>
      <c r="S227" s="176">
        <v>3.4</v>
      </c>
      <c r="T227" s="176">
        <v>3.9</v>
      </c>
      <c r="U227" s="176">
        <v>4.2</v>
      </c>
      <c r="V227" s="176">
        <v>4.3</v>
      </c>
      <c r="Y227" s="174" t="s">
        <v>76</v>
      </c>
      <c r="Z227" s="175">
        <v>28129.53</v>
      </c>
      <c r="AA227" s="175">
        <v>29460.456000000002</v>
      </c>
      <c r="AB227" s="175">
        <v>32654.976000000002</v>
      </c>
      <c r="AC227" s="175">
        <v>39858.743999999999</v>
      </c>
      <c r="AD227" s="175">
        <v>45254.585999999996</v>
      </c>
      <c r="AE227" s="175">
        <v>54536.916000000005</v>
      </c>
      <c r="AF227" s="175">
        <v>58474.582000000002</v>
      </c>
      <c r="AH227" s="174" t="s">
        <v>76</v>
      </c>
      <c r="AI227" s="177">
        <v>0.34119492072234486</v>
      </c>
      <c r="AJ227" s="177">
        <v>0.33422590462524737</v>
      </c>
      <c r="AK227" s="177">
        <v>0.3421007286085635</v>
      </c>
      <c r="AL227" s="177">
        <v>0.36628396352395171</v>
      </c>
      <c r="AM227" s="177">
        <v>0.34079692582772275</v>
      </c>
      <c r="AN227" s="177">
        <v>0.36121524288945933</v>
      </c>
      <c r="AO227" s="177">
        <v>0.37804416298549121</v>
      </c>
      <c r="AQ227" s="174" t="s">
        <v>9</v>
      </c>
      <c r="AR227" s="177">
        <v>2.251886476767476E-2</v>
      </c>
      <c r="AS227" s="177">
        <v>2.272736151451682E-2</v>
      </c>
      <c r="AT227" s="177">
        <v>2.1894446630948066E-2</v>
      </c>
      <c r="AU227" s="177">
        <v>2.4907309519628718E-2</v>
      </c>
      <c r="AV227" s="177">
        <v>2.6582160214562375E-2</v>
      </c>
      <c r="AW227" s="177">
        <v>3.0342080402714588E-2</v>
      </c>
      <c r="AX227" s="177">
        <v>3.251179801675224E-2</v>
      </c>
    </row>
    <row r="228" spans="3:50" s="161" customFormat="1" ht="12" x14ac:dyDescent="0.2">
      <c r="C228" s="164" t="s">
        <v>11</v>
      </c>
      <c r="D228" s="165" t="s">
        <v>4</v>
      </c>
      <c r="E228" s="173"/>
      <c r="F228" s="167" t="s">
        <v>8</v>
      </c>
      <c r="G228" s="168">
        <v>1159719</v>
      </c>
      <c r="H228" s="168">
        <v>1310242</v>
      </c>
      <c r="I228" s="168">
        <v>1462834</v>
      </c>
      <c r="J228" s="168">
        <v>1537551</v>
      </c>
      <c r="K228" s="168">
        <v>1628916</v>
      </c>
      <c r="L228" s="168">
        <v>1760195</v>
      </c>
      <c r="M228" s="168">
        <v>1840106</v>
      </c>
      <c r="O228" s="167" t="s">
        <v>8</v>
      </c>
      <c r="P228" s="169">
        <v>2</v>
      </c>
      <c r="Q228" s="169">
        <v>2.1</v>
      </c>
      <c r="R228" s="169">
        <v>2.2000000000000002</v>
      </c>
      <c r="S228" s="169">
        <v>1.9</v>
      </c>
      <c r="T228" s="169">
        <v>2.1</v>
      </c>
      <c r="U228" s="169">
        <v>2.9</v>
      </c>
      <c r="V228" s="169">
        <v>2.4</v>
      </c>
      <c r="Y228" s="167" t="s">
        <v>8</v>
      </c>
      <c r="Z228" s="168">
        <v>46388.76</v>
      </c>
      <c r="AA228" s="168">
        <v>55030.164000000004</v>
      </c>
      <c r="AB228" s="168">
        <v>64364.696000000004</v>
      </c>
      <c r="AC228" s="168">
        <v>58426.937999999995</v>
      </c>
      <c r="AD228" s="168">
        <v>68414.472000000009</v>
      </c>
      <c r="AE228" s="168">
        <v>102091.31</v>
      </c>
      <c r="AF228" s="168">
        <v>88325.087999999989</v>
      </c>
      <c r="AH228" s="167" t="s">
        <v>8</v>
      </c>
      <c r="AI228" s="170">
        <v>1</v>
      </c>
      <c r="AJ228" s="170">
        <v>1</v>
      </c>
      <c r="AK228" s="170">
        <v>1</v>
      </c>
      <c r="AL228" s="170">
        <v>1</v>
      </c>
      <c r="AM228" s="170">
        <v>1</v>
      </c>
      <c r="AN228" s="170">
        <v>1</v>
      </c>
      <c r="AO228" s="170">
        <v>1</v>
      </c>
      <c r="AQ228" s="167" t="s">
        <v>10</v>
      </c>
      <c r="AR228" s="170">
        <v>0.04</v>
      </c>
      <c r="AS228" s="170">
        <v>4.2000000000000003E-2</v>
      </c>
      <c r="AT228" s="170">
        <v>4.4000000000000004E-2</v>
      </c>
      <c r="AU228" s="170">
        <v>3.7999999999999999E-2</v>
      </c>
      <c r="AV228" s="170">
        <v>4.2000000000000003E-2</v>
      </c>
      <c r="AW228" s="170">
        <v>5.7999999999999996E-2</v>
      </c>
      <c r="AX228" s="170">
        <v>4.8000000000000001E-2</v>
      </c>
    </row>
    <row r="229" spans="3:50" s="161" customFormat="1" ht="12" x14ac:dyDescent="0.2">
      <c r="C229" s="171" t="s">
        <v>11</v>
      </c>
      <c r="D229" s="172" t="s">
        <v>4</v>
      </c>
      <c r="E229" s="173"/>
      <c r="F229" s="174" t="s">
        <v>1</v>
      </c>
      <c r="G229" s="175">
        <v>300068</v>
      </c>
      <c r="H229" s="175">
        <v>280381</v>
      </c>
      <c r="I229" s="175">
        <v>304310</v>
      </c>
      <c r="J229" s="175">
        <v>331920</v>
      </c>
      <c r="K229" s="175">
        <v>362567</v>
      </c>
      <c r="L229" s="175">
        <v>367490</v>
      </c>
      <c r="M229" s="175">
        <v>369034</v>
      </c>
      <c r="O229" s="174" t="s">
        <v>1</v>
      </c>
      <c r="P229" s="176">
        <v>3.9</v>
      </c>
      <c r="Q229" s="176">
        <v>4.5</v>
      </c>
      <c r="R229" s="176">
        <v>4.3</v>
      </c>
      <c r="S229" s="176">
        <v>4.5</v>
      </c>
      <c r="T229" s="176">
        <v>4.8</v>
      </c>
      <c r="U229" s="176">
        <v>5.2</v>
      </c>
      <c r="V229" s="176">
        <v>5.2</v>
      </c>
      <c r="Y229" s="174" t="s">
        <v>1</v>
      </c>
      <c r="Z229" s="175">
        <v>23405.304</v>
      </c>
      <c r="AA229" s="175">
        <v>25234.29</v>
      </c>
      <c r="AB229" s="175">
        <v>26170.66</v>
      </c>
      <c r="AC229" s="175">
        <v>29872.799999999999</v>
      </c>
      <c r="AD229" s="175">
        <v>34806.432000000001</v>
      </c>
      <c r="AE229" s="175">
        <v>38218.959999999999</v>
      </c>
      <c r="AF229" s="175">
        <v>38379.536</v>
      </c>
      <c r="AH229" s="174" t="s">
        <v>1</v>
      </c>
      <c r="AI229" s="177">
        <v>0.25874198836097367</v>
      </c>
      <c r="AJ229" s="177">
        <v>0.21399176640651116</v>
      </c>
      <c r="AK229" s="177">
        <v>0.20802770512580374</v>
      </c>
      <c r="AL229" s="177">
        <v>0.21587576607214981</v>
      </c>
      <c r="AM229" s="177">
        <v>0.22258176603336208</v>
      </c>
      <c r="AN229" s="177">
        <v>0.20877800470970545</v>
      </c>
      <c r="AO229" s="177">
        <v>0.20055040307460548</v>
      </c>
      <c r="AQ229" s="174" t="s">
        <v>8</v>
      </c>
      <c r="AR229" s="177">
        <v>2.0181875092155948E-2</v>
      </c>
      <c r="AS229" s="177">
        <v>1.9259258976586004E-2</v>
      </c>
      <c r="AT229" s="177">
        <v>1.789038264081912E-2</v>
      </c>
      <c r="AU229" s="177">
        <v>1.9428818946493481E-2</v>
      </c>
      <c r="AV229" s="177">
        <v>2.1367849539202757E-2</v>
      </c>
      <c r="AW229" s="177">
        <v>2.1712912489809368E-2</v>
      </c>
      <c r="AX229" s="177">
        <v>2.0857241919758969E-2</v>
      </c>
    </row>
    <row r="230" spans="3:50" s="161" customFormat="1" ht="12" x14ac:dyDescent="0.2">
      <c r="C230" s="171" t="s">
        <v>11</v>
      </c>
      <c r="D230" s="172" t="s">
        <v>4</v>
      </c>
      <c r="E230" s="173"/>
      <c r="F230" s="174" t="s">
        <v>77</v>
      </c>
      <c r="G230" s="175">
        <v>623794</v>
      </c>
      <c r="H230" s="175">
        <v>733157</v>
      </c>
      <c r="I230" s="175">
        <v>829408</v>
      </c>
      <c r="J230" s="175">
        <v>803212</v>
      </c>
      <c r="K230" s="175">
        <v>826460</v>
      </c>
      <c r="L230" s="175">
        <v>883319</v>
      </c>
      <c r="M230" s="175">
        <v>898885</v>
      </c>
      <c r="O230" s="174" t="s">
        <v>77</v>
      </c>
      <c r="P230" s="176">
        <v>2.9</v>
      </c>
      <c r="Q230" s="176">
        <v>3.1</v>
      </c>
      <c r="R230" s="176">
        <v>2.6</v>
      </c>
      <c r="S230" s="176">
        <v>2.8</v>
      </c>
      <c r="T230" s="176">
        <v>3.2</v>
      </c>
      <c r="U230" s="176">
        <v>3.5</v>
      </c>
      <c r="V230" s="176">
        <v>3.5</v>
      </c>
      <c r="Y230" s="174" t="s">
        <v>77</v>
      </c>
      <c r="Z230" s="175">
        <v>36180.051999999996</v>
      </c>
      <c r="AA230" s="175">
        <v>45455.734000000004</v>
      </c>
      <c r="AB230" s="175">
        <v>43129.216000000008</v>
      </c>
      <c r="AC230" s="175">
        <v>44979.871999999996</v>
      </c>
      <c r="AD230" s="175">
        <v>52893.440000000002</v>
      </c>
      <c r="AE230" s="175">
        <v>61832.33</v>
      </c>
      <c r="AF230" s="175">
        <v>62921.95</v>
      </c>
      <c r="AH230" s="174" t="s">
        <v>77</v>
      </c>
      <c r="AI230" s="177">
        <v>0.53788374597639599</v>
      </c>
      <c r="AJ230" s="177">
        <v>0.55955846324572101</v>
      </c>
      <c r="AK230" s="177">
        <v>0.56698709491302501</v>
      </c>
      <c r="AL230" s="177">
        <v>0.52239698065299944</v>
      </c>
      <c r="AM230" s="177">
        <v>0.50736809019004048</v>
      </c>
      <c r="AN230" s="177">
        <v>0.50183019494999137</v>
      </c>
      <c r="AO230" s="177">
        <v>0.48849631488620765</v>
      </c>
      <c r="AQ230" s="174" t="s">
        <v>1</v>
      </c>
      <c r="AR230" s="177">
        <v>3.1197257266630966E-2</v>
      </c>
      <c r="AS230" s="177">
        <v>3.4692624721234702E-2</v>
      </c>
      <c r="AT230" s="177">
        <v>2.9483328935477303E-2</v>
      </c>
      <c r="AU230" s="177">
        <v>2.9254230916567966E-2</v>
      </c>
      <c r="AV230" s="177">
        <v>3.2471557772162589E-2</v>
      </c>
      <c r="AW230" s="177">
        <v>3.5128113646499398E-2</v>
      </c>
      <c r="AX230" s="177">
        <v>3.4194742042034536E-2</v>
      </c>
    </row>
    <row r="231" spans="3:50" s="161" customFormat="1" ht="12" x14ac:dyDescent="0.2">
      <c r="C231" s="171" t="s">
        <v>11</v>
      </c>
      <c r="D231" s="172" t="s">
        <v>4</v>
      </c>
      <c r="E231" s="173"/>
      <c r="F231" s="174" t="s">
        <v>76</v>
      </c>
      <c r="G231" s="175">
        <v>235857</v>
      </c>
      <c r="H231" s="175">
        <v>296704</v>
      </c>
      <c r="I231" s="175">
        <v>329116</v>
      </c>
      <c r="J231" s="175">
        <v>402419</v>
      </c>
      <c r="K231" s="175">
        <v>439889</v>
      </c>
      <c r="L231" s="175">
        <v>509386</v>
      </c>
      <c r="M231" s="175">
        <v>572187</v>
      </c>
      <c r="O231" s="174" t="s">
        <v>76</v>
      </c>
      <c r="P231" s="176">
        <v>4.8</v>
      </c>
      <c r="Q231" s="176">
        <v>4.5</v>
      </c>
      <c r="R231" s="176">
        <v>4.3</v>
      </c>
      <c r="S231" s="176">
        <v>3.9</v>
      </c>
      <c r="T231" s="176">
        <v>4.5</v>
      </c>
      <c r="U231" s="176">
        <v>4.2</v>
      </c>
      <c r="V231" s="176">
        <v>4.3</v>
      </c>
      <c r="Y231" s="174" t="s">
        <v>76</v>
      </c>
      <c r="Z231" s="175">
        <v>22642.271999999997</v>
      </c>
      <c r="AA231" s="175">
        <v>26703.360000000001</v>
      </c>
      <c r="AB231" s="175">
        <v>28303.976000000002</v>
      </c>
      <c r="AC231" s="175">
        <v>31388.681999999997</v>
      </c>
      <c r="AD231" s="175">
        <v>39590.01</v>
      </c>
      <c r="AE231" s="175">
        <v>42788.424000000006</v>
      </c>
      <c r="AF231" s="175">
        <v>49208.082000000002</v>
      </c>
      <c r="AH231" s="174" t="s">
        <v>76</v>
      </c>
      <c r="AI231" s="177">
        <v>0.20337426566263034</v>
      </c>
      <c r="AJ231" s="177">
        <v>0.22644977034776781</v>
      </c>
      <c r="AK231" s="177">
        <v>0.22498519996117125</v>
      </c>
      <c r="AL231" s="177">
        <v>0.26172725327485075</v>
      </c>
      <c r="AM231" s="177">
        <v>0.27005014377659742</v>
      </c>
      <c r="AN231" s="177">
        <v>0.28939180034030321</v>
      </c>
      <c r="AO231" s="177">
        <v>0.31095328203918687</v>
      </c>
      <c r="AQ231" s="174" t="s">
        <v>9</v>
      </c>
      <c r="AR231" s="177">
        <v>1.9523929503612512E-2</v>
      </c>
      <c r="AS231" s="177">
        <v>2.0380479331299103E-2</v>
      </c>
      <c r="AT231" s="177">
        <v>1.9348727196660725E-2</v>
      </c>
      <c r="AU231" s="177">
        <v>2.0414725755438359E-2</v>
      </c>
      <c r="AV231" s="177">
        <v>2.4304512939893764E-2</v>
      </c>
      <c r="AW231" s="177">
        <v>2.4308911228585472E-2</v>
      </c>
      <c r="AX231" s="177">
        <v>2.674198225537007E-2</v>
      </c>
    </row>
    <row r="232" spans="3:50" s="161" customFormat="1" ht="12" x14ac:dyDescent="0.2">
      <c r="C232" s="164" t="s">
        <v>7</v>
      </c>
      <c r="D232" s="165" t="s">
        <v>6</v>
      </c>
      <c r="E232" s="166"/>
      <c r="F232" s="167" t="s">
        <v>8</v>
      </c>
      <c r="G232" s="168">
        <v>893265</v>
      </c>
      <c r="H232" s="168">
        <v>945639</v>
      </c>
      <c r="I232" s="168">
        <v>1078910</v>
      </c>
      <c r="J232" s="168">
        <v>1119278</v>
      </c>
      <c r="K232" s="168">
        <v>1245759</v>
      </c>
      <c r="L232" s="168">
        <v>1435902</v>
      </c>
      <c r="M232" s="168">
        <v>1561022</v>
      </c>
      <c r="O232" s="167" t="s">
        <v>8</v>
      </c>
      <c r="P232" s="169">
        <v>2</v>
      </c>
      <c r="Q232" s="169">
        <v>1.9</v>
      </c>
      <c r="R232" s="169">
        <v>1.5</v>
      </c>
      <c r="S232" s="169">
        <v>1.6</v>
      </c>
      <c r="T232" s="169">
        <v>1.7</v>
      </c>
      <c r="U232" s="169">
        <v>1.8</v>
      </c>
      <c r="V232" s="169">
        <v>1.4</v>
      </c>
      <c r="Y232" s="167" t="s">
        <v>8</v>
      </c>
      <c r="Z232" s="168">
        <v>35730.6</v>
      </c>
      <c r="AA232" s="168">
        <v>35934.281999999999</v>
      </c>
      <c r="AB232" s="168">
        <v>32367.3</v>
      </c>
      <c r="AC232" s="168">
        <v>35816.896000000001</v>
      </c>
      <c r="AD232" s="168">
        <v>42355.805999999997</v>
      </c>
      <c r="AE232" s="168">
        <v>51692.472000000002</v>
      </c>
      <c r="AF232" s="168">
        <v>43708.615999999995</v>
      </c>
      <c r="AH232" s="167" t="s">
        <v>8</v>
      </c>
      <c r="AI232" s="170">
        <v>1</v>
      </c>
      <c r="AJ232" s="170">
        <v>1</v>
      </c>
      <c r="AK232" s="170">
        <v>1</v>
      </c>
      <c r="AL232" s="170">
        <v>1</v>
      </c>
      <c r="AM232" s="170">
        <v>1</v>
      </c>
      <c r="AN232" s="170">
        <v>1</v>
      </c>
      <c r="AO232" s="170">
        <v>1</v>
      </c>
      <c r="AQ232" s="167" t="s">
        <v>10</v>
      </c>
      <c r="AR232" s="170">
        <v>0.04</v>
      </c>
      <c r="AS232" s="170">
        <v>3.7999999999999999E-2</v>
      </c>
      <c r="AT232" s="170">
        <v>0.03</v>
      </c>
      <c r="AU232" s="170">
        <v>3.2000000000000001E-2</v>
      </c>
      <c r="AV232" s="170">
        <v>3.4000000000000002E-2</v>
      </c>
      <c r="AW232" s="170">
        <v>3.6000000000000004E-2</v>
      </c>
      <c r="AX232" s="170">
        <v>2.7999999999999997E-2</v>
      </c>
    </row>
    <row r="233" spans="3:50" s="161" customFormat="1" ht="12" x14ac:dyDescent="0.2">
      <c r="C233" s="171" t="s">
        <v>7</v>
      </c>
      <c r="D233" s="172" t="s">
        <v>6</v>
      </c>
      <c r="E233" s="173"/>
      <c r="F233" s="174" t="s">
        <v>1</v>
      </c>
      <c r="G233" s="175">
        <v>89835</v>
      </c>
      <c r="H233" s="175">
        <v>94174</v>
      </c>
      <c r="I233" s="175">
        <v>103872</v>
      </c>
      <c r="J233" s="175">
        <v>103382</v>
      </c>
      <c r="K233" s="175">
        <v>106234</v>
      </c>
      <c r="L233" s="175">
        <v>125904</v>
      </c>
      <c r="M233" s="175">
        <v>131292</v>
      </c>
      <c r="O233" s="174" t="s">
        <v>1</v>
      </c>
      <c r="P233" s="176">
        <v>6.7</v>
      </c>
      <c r="Q233" s="176">
        <v>6</v>
      </c>
      <c r="R233" s="176">
        <v>5.5</v>
      </c>
      <c r="S233" s="176">
        <v>5.9</v>
      </c>
      <c r="T233" s="176">
        <v>6</v>
      </c>
      <c r="U233" s="176">
        <v>5.7</v>
      </c>
      <c r="V233" s="176">
        <v>5.6</v>
      </c>
      <c r="Y233" s="174" t="s">
        <v>1</v>
      </c>
      <c r="Z233" s="175">
        <v>12037.89</v>
      </c>
      <c r="AA233" s="175">
        <v>11300.88</v>
      </c>
      <c r="AB233" s="175">
        <v>11425.92</v>
      </c>
      <c r="AC233" s="175">
        <v>12199.076000000001</v>
      </c>
      <c r="AD233" s="175">
        <v>12748.08</v>
      </c>
      <c r="AE233" s="175">
        <v>14353.056</v>
      </c>
      <c r="AF233" s="175">
        <v>14704.704</v>
      </c>
      <c r="AH233" s="174" t="s">
        <v>1</v>
      </c>
      <c r="AI233" s="177">
        <v>0.10056925996204934</v>
      </c>
      <c r="AJ233" s="177">
        <v>9.9587686210065363E-2</v>
      </c>
      <c r="AK233" s="177">
        <v>9.6274944156602496E-2</v>
      </c>
      <c r="AL233" s="177">
        <v>9.2364899515580579E-2</v>
      </c>
      <c r="AM233" s="177">
        <v>8.5276526198084859E-2</v>
      </c>
      <c r="AN233" s="177">
        <v>8.7682864150896087E-2</v>
      </c>
      <c r="AO233" s="177">
        <v>8.4106437961796829E-2</v>
      </c>
      <c r="AQ233" s="174" t="s">
        <v>8</v>
      </c>
      <c r="AR233" s="177">
        <v>1.3476280834914612E-2</v>
      </c>
      <c r="AS233" s="177">
        <v>1.1950522345207843E-2</v>
      </c>
      <c r="AT233" s="177">
        <v>1.0590243857226274E-2</v>
      </c>
      <c r="AU233" s="177">
        <v>1.089905814283851E-2</v>
      </c>
      <c r="AV233" s="177">
        <v>1.0233183143770183E-2</v>
      </c>
      <c r="AW233" s="177">
        <v>9.9958465132021553E-3</v>
      </c>
      <c r="AX233" s="177">
        <v>9.4199210517212431E-3</v>
      </c>
    </row>
    <row r="234" spans="3:50" s="161" customFormat="1" ht="12" x14ac:dyDescent="0.2">
      <c r="C234" s="171" t="s">
        <v>7</v>
      </c>
      <c r="D234" s="172" t="s">
        <v>6</v>
      </c>
      <c r="E234" s="173"/>
      <c r="F234" s="174" t="s">
        <v>77</v>
      </c>
      <c r="G234" s="175">
        <v>477620</v>
      </c>
      <c r="H234" s="175">
        <v>526316</v>
      </c>
      <c r="I234" s="175">
        <v>589790</v>
      </c>
      <c r="J234" s="175">
        <v>643031</v>
      </c>
      <c r="K234" s="175">
        <v>694589</v>
      </c>
      <c r="L234" s="175">
        <v>823700</v>
      </c>
      <c r="M234" s="175">
        <v>907876</v>
      </c>
      <c r="O234" s="174" t="s">
        <v>77</v>
      </c>
      <c r="P234" s="176">
        <v>2.8</v>
      </c>
      <c r="Q234" s="176">
        <v>2.4</v>
      </c>
      <c r="R234" s="176">
        <v>2.2999999999999998</v>
      </c>
      <c r="S234" s="176">
        <v>2.5</v>
      </c>
      <c r="T234" s="176">
        <v>2.6</v>
      </c>
      <c r="U234" s="176">
        <v>2.7</v>
      </c>
      <c r="V234" s="176">
        <v>2.2000000000000002</v>
      </c>
      <c r="Y234" s="174" t="s">
        <v>77</v>
      </c>
      <c r="Z234" s="175">
        <v>26746.720000000001</v>
      </c>
      <c r="AA234" s="175">
        <v>25263.167999999998</v>
      </c>
      <c r="AB234" s="175">
        <v>27130.34</v>
      </c>
      <c r="AC234" s="175">
        <v>32151.55</v>
      </c>
      <c r="AD234" s="175">
        <v>36118.628000000004</v>
      </c>
      <c r="AE234" s="175">
        <v>44479.8</v>
      </c>
      <c r="AF234" s="175">
        <v>39946.544000000002</v>
      </c>
      <c r="AH234" s="174" t="s">
        <v>77</v>
      </c>
      <c r="AI234" s="177">
        <v>0.53469015353786387</v>
      </c>
      <c r="AJ234" s="177">
        <v>0.55657179959794378</v>
      </c>
      <c r="AK234" s="177">
        <v>0.54665356702597989</v>
      </c>
      <c r="AL234" s="177">
        <v>0.57450517208414709</v>
      </c>
      <c r="AM234" s="177">
        <v>0.55756289940510162</v>
      </c>
      <c r="AN234" s="177">
        <v>0.57364639090968605</v>
      </c>
      <c r="AO234" s="177">
        <v>0.58159077834905593</v>
      </c>
      <c r="AQ234" s="174" t="s">
        <v>1</v>
      </c>
      <c r="AR234" s="177">
        <v>2.9942648598120375E-2</v>
      </c>
      <c r="AS234" s="177">
        <v>2.6715446380701301E-2</v>
      </c>
      <c r="AT234" s="177">
        <v>2.5146064083195072E-2</v>
      </c>
      <c r="AU234" s="177">
        <v>2.8725258604207354E-2</v>
      </c>
      <c r="AV234" s="177">
        <v>2.8993270769065285E-2</v>
      </c>
      <c r="AW234" s="177">
        <v>3.097690510912305E-2</v>
      </c>
      <c r="AX234" s="177">
        <v>2.5589994247358461E-2</v>
      </c>
    </row>
    <row r="235" spans="3:50" s="161" customFormat="1" ht="12" x14ac:dyDescent="0.2">
      <c r="C235" s="171" t="s">
        <v>7</v>
      </c>
      <c r="D235" s="172" t="s">
        <v>6</v>
      </c>
      <c r="E235" s="173"/>
      <c r="F235" s="174" t="s">
        <v>76</v>
      </c>
      <c r="G235" s="175">
        <v>325810</v>
      </c>
      <c r="H235" s="175">
        <v>325149</v>
      </c>
      <c r="I235" s="175">
        <v>385248</v>
      </c>
      <c r="J235" s="175">
        <v>372865</v>
      </c>
      <c r="K235" s="175">
        <v>444936</v>
      </c>
      <c r="L235" s="175">
        <v>486298</v>
      </c>
      <c r="M235" s="175">
        <v>521854</v>
      </c>
      <c r="O235" s="174" t="s">
        <v>76</v>
      </c>
      <c r="P235" s="176">
        <v>3.5</v>
      </c>
      <c r="Q235" s="176">
        <v>3.2</v>
      </c>
      <c r="R235" s="176">
        <v>2.9</v>
      </c>
      <c r="S235" s="176">
        <v>3.1</v>
      </c>
      <c r="T235" s="176">
        <v>2.9</v>
      </c>
      <c r="U235" s="176">
        <v>2.9</v>
      </c>
      <c r="V235" s="176">
        <v>2.7</v>
      </c>
      <c r="Y235" s="174" t="s">
        <v>76</v>
      </c>
      <c r="Z235" s="175">
        <v>22806.7</v>
      </c>
      <c r="AA235" s="175">
        <v>20809.536</v>
      </c>
      <c r="AB235" s="175">
        <v>22344.383999999998</v>
      </c>
      <c r="AC235" s="175">
        <v>23117.63</v>
      </c>
      <c r="AD235" s="175">
        <v>25806.287999999997</v>
      </c>
      <c r="AE235" s="175">
        <v>28205.284</v>
      </c>
      <c r="AF235" s="175">
        <v>28180.116000000002</v>
      </c>
      <c r="AH235" s="174" t="s">
        <v>76</v>
      </c>
      <c r="AI235" s="177">
        <v>0.36474058650008678</v>
      </c>
      <c r="AJ235" s="177">
        <v>0.3438405141919908</v>
      </c>
      <c r="AK235" s="177">
        <v>0.35707148881741757</v>
      </c>
      <c r="AL235" s="177">
        <v>0.33312992840027233</v>
      </c>
      <c r="AM235" s="177">
        <v>0.35716057439681353</v>
      </c>
      <c r="AN235" s="177">
        <v>0.33867074493941784</v>
      </c>
      <c r="AO235" s="177">
        <v>0.33430278368914723</v>
      </c>
      <c r="AQ235" s="174" t="s">
        <v>9</v>
      </c>
      <c r="AR235" s="177">
        <v>2.5531841055006072E-2</v>
      </c>
      <c r="AS235" s="177">
        <v>2.2005792908287414E-2</v>
      </c>
      <c r="AT235" s="177">
        <v>2.0710146351410219E-2</v>
      </c>
      <c r="AU235" s="177">
        <v>2.0654055560816884E-2</v>
      </c>
      <c r="AV235" s="177">
        <v>2.0715313315015183E-2</v>
      </c>
      <c r="AW235" s="177">
        <v>1.9642903206486234E-2</v>
      </c>
      <c r="AX235" s="177">
        <v>1.8052350319213952E-2</v>
      </c>
    </row>
    <row r="236" spans="3:50" s="161" customFormat="1" ht="12" x14ac:dyDescent="0.2">
      <c r="C236" s="164" t="s">
        <v>12</v>
      </c>
      <c r="D236" s="165" t="s">
        <v>6</v>
      </c>
      <c r="E236" s="173"/>
      <c r="F236" s="167" t="s">
        <v>8</v>
      </c>
      <c r="G236" s="168">
        <v>519143</v>
      </c>
      <c r="H236" s="168">
        <v>528335</v>
      </c>
      <c r="I236" s="168">
        <v>606327</v>
      </c>
      <c r="J236" s="168">
        <v>612117</v>
      </c>
      <c r="K236" s="168">
        <v>689567</v>
      </c>
      <c r="L236" s="168">
        <v>802391</v>
      </c>
      <c r="M236" s="168">
        <v>846450</v>
      </c>
      <c r="O236" s="167" t="s">
        <v>8</v>
      </c>
      <c r="P236" s="169">
        <v>2.6</v>
      </c>
      <c r="Q236" s="169">
        <v>2.4</v>
      </c>
      <c r="R236" s="169">
        <v>2.2999999999999998</v>
      </c>
      <c r="S236" s="169">
        <v>2.5</v>
      </c>
      <c r="T236" s="169">
        <v>2.6</v>
      </c>
      <c r="U236" s="169">
        <v>2.7</v>
      </c>
      <c r="V236" s="169">
        <v>2.2000000000000002</v>
      </c>
      <c r="Y236" s="167" t="s">
        <v>8</v>
      </c>
      <c r="Z236" s="168">
        <v>26995.436000000002</v>
      </c>
      <c r="AA236" s="168">
        <v>25360.080000000002</v>
      </c>
      <c r="AB236" s="168">
        <v>27891.041999999998</v>
      </c>
      <c r="AC236" s="168">
        <v>30605.85</v>
      </c>
      <c r="AD236" s="168">
        <v>35857.483999999997</v>
      </c>
      <c r="AE236" s="168">
        <v>43329.114000000001</v>
      </c>
      <c r="AF236" s="168">
        <v>37243.800000000003</v>
      </c>
      <c r="AH236" s="167" t="s">
        <v>8</v>
      </c>
      <c r="AI236" s="170">
        <v>1</v>
      </c>
      <c r="AJ236" s="170">
        <v>1</v>
      </c>
      <c r="AK236" s="170">
        <v>1</v>
      </c>
      <c r="AL236" s="170">
        <v>1</v>
      </c>
      <c r="AM236" s="170">
        <v>1</v>
      </c>
      <c r="AN236" s="170">
        <v>1</v>
      </c>
      <c r="AO236" s="170">
        <v>1</v>
      </c>
      <c r="AQ236" s="167" t="s">
        <v>10</v>
      </c>
      <c r="AR236" s="170">
        <v>5.2000000000000005E-2</v>
      </c>
      <c r="AS236" s="170">
        <v>4.8000000000000001E-2</v>
      </c>
      <c r="AT236" s="170">
        <v>4.5999999999999999E-2</v>
      </c>
      <c r="AU236" s="170">
        <v>0.05</v>
      </c>
      <c r="AV236" s="170">
        <v>5.2000000000000005E-2</v>
      </c>
      <c r="AW236" s="170">
        <v>5.4000000000000006E-2</v>
      </c>
      <c r="AX236" s="170">
        <v>4.4000000000000004E-2</v>
      </c>
    </row>
    <row r="237" spans="3:50" s="161" customFormat="1" ht="12" x14ac:dyDescent="0.2">
      <c r="C237" s="171" t="s">
        <v>12</v>
      </c>
      <c r="D237" s="172" t="s">
        <v>6</v>
      </c>
      <c r="E237" s="166"/>
      <c r="F237" s="174" t="s">
        <v>1</v>
      </c>
      <c r="G237" s="175">
        <v>48573</v>
      </c>
      <c r="H237" s="175">
        <v>49173</v>
      </c>
      <c r="I237" s="175">
        <v>59779</v>
      </c>
      <c r="J237" s="175">
        <v>54398</v>
      </c>
      <c r="K237" s="175">
        <v>54219</v>
      </c>
      <c r="L237" s="175">
        <v>71103</v>
      </c>
      <c r="M237" s="175">
        <v>68100</v>
      </c>
      <c r="O237" s="174" t="s">
        <v>1</v>
      </c>
      <c r="P237" s="176">
        <v>9.4</v>
      </c>
      <c r="Q237" s="176">
        <v>8.6</v>
      </c>
      <c r="R237" s="176">
        <v>8</v>
      </c>
      <c r="S237" s="176">
        <v>8.4</v>
      </c>
      <c r="T237" s="176">
        <v>8.6999999999999993</v>
      </c>
      <c r="U237" s="176">
        <v>7.8</v>
      </c>
      <c r="V237" s="176">
        <v>8.1</v>
      </c>
      <c r="Y237" s="174" t="s">
        <v>1</v>
      </c>
      <c r="Z237" s="175">
        <v>9131.7240000000002</v>
      </c>
      <c r="AA237" s="175">
        <v>8457.7559999999994</v>
      </c>
      <c r="AB237" s="175">
        <v>9564.64</v>
      </c>
      <c r="AC237" s="175">
        <v>9138.8639999999996</v>
      </c>
      <c r="AD237" s="175">
        <v>9434.1059999999998</v>
      </c>
      <c r="AE237" s="175">
        <v>11092.068000000001</v>
      </c>
      <c r="AF237" s="175">
        <v>11032.2</v>
      </c>
      <c r="AH237" s="174" t="s">
        <v>1</v>
      </c>
      <c r="AI237" s="177">
        <v>9.3563815750188295E-2</v>
      </c>
      <c r="AJ237" s="177">
        <v>9.3071630688862178E-2</v>
      </c>
      <c r="AK237" s="177">
        <v>9.8592013880298909E-2</v>
      </c>
      <c r="AL237" s="177">
        <v>8.8868631323750197E-2</v>
      </c>
      <c r="AM237" s="177">
        <v>7.8627602538984612E-2</v>
      </c>
      <c r="AN237" s="177">
        <v>8.861390519086082E-2</v>
      </c>
      <c r="AO237" s="177">
        <v>8.0453659401027819E-2</v>
      </c>
      <c r="AQ237" s="174" t="s">
        <v>8</v>
      </c>
      <c r="AR237" s="177">
        <v>1.7589997361035403E-2</v>
      </c>
      <c r="AS237" s="177">
        <v>1.6008320478484293E-2</v>
      </c>
      <c r="AT237" s="177">
        <v>1.5774722220847824E-2</v>
      </c>
      <c r="AU237" s="177">
        <v>1.4929930062390033E-2</v>
      </c>
      <c r="AV237" s="177">
        <v>1.3681202841783322E-2</v>
      </c>
      <c r="AW237" s="177">
        <v>1.3823769209774288E-2</v>
      </c>
      <c r="AX237" s="177">
        <v>1.3033492822966506E-2</v>
      </c>
    </row>
    <row r="238" spans="3:50" s="161" customFormat="1" ht="12" x14ac:dyDescent="0.2">
      <c r="C238" s="171" t="s">
        <v>12</v>
      </c>
      <c r="D238" s="172" t="s">
        <v>6</v>
      </c>
      <c r="E238" s="173"/>
      <c r="F238" s="174" t="s">
        <v>77</v>
      </c>
      <c r="G238" s="175">
        <v>214254</v>
      </c>
      <c r="H238" s="175">
        <v>235312</v>
      </c>
      <c r="I238" s="175">
        <v>265915</v>
      </c>
      <c r="J238" s="175">
        <v>281655</v>
      </c>
      <c r="K238" s="175">
        <v>319439</v>
      </c>
      <c r="L238" s="175">
        <v>381437</v>
      </c>
      <c r="M238" s="175">
        <v>418227</v>
      </c>
      <c r="O238" s="174" t="s">
        <v>77</v>
      </c>
      <c r="P238" s="176">
        <v>4.3</v>
      </c>
      <c r="Q238" s="176">
        <v>3.9</v>
      </c>
      <c r="R238" s="176">
        <v>3.4</v>
      </c>
      <c r="S238" s="176">
        <v>3.6</v>
      </c>
      <c r="T238" s="176">
        <v>3.4</v>
      </c>
      <c r="U238" s="176">
        <v>3.3</v>
      </c>
      <c r="V238" s="176">
        <v>3.1</v>
      </c>
      <c r="Y238" s="174" t="s">
        <v>77</v>
      </c>
      <c r="Z238" s="175">
        <v>18425.843999999997</v>
      </c>
      <c r="AA238" s="175">
        <v>18354.335999999999</v>
      </c>
      <c r="AB238" s="175">
        <v>18082.22</v>
      </c>
      <c r="AC238" s="175">
        <v>20279.16</v>
      </c>
      <c r="AD238" s="175">
        <v>21721.851999999999</v>
      </c>
      <c r="AE238" s="175">
        <v>25174.841999999997</v>
      </c>
      <c r="AF238" s="175">
        <v>25930.074000000001</v>
      </c>
      <c r="AH238" s="174" t="s">
        <v>77</v>
      </c>
      <c r="AI238" s="177">
        <v>0.41270709611802531</v>
      </c>
      <c r="AJ238" s="177">
        <v>0.44538408396188023</v>
      </c>
      <c r="AK238" s="177">
        <v>0.4385669778848707</v>
      </c>
      <c r="AL238" s="177">
        <v>0.46013262170467412</v>
      </c>
      <c r="AM238" s="177">
        <v>0.46324577597245808</v>
      </c>
      <c r="AN238" s="177">
        <v>0.47537547155937693</v>
      </c>
      <c r="AO238" s="177">
        <v>0.49409533935849725</v>
      </c>
      <c r="AQ238" s="174" t="s">
        <v>1</v>
      </c>
      <c r="AR238" s="177">
        <v>3.5492810266150171E-2</v>
      </c>
      <c r="AS238" s="177">
        <v>3.4739958549026652E-2</v>
      </c>
      <c r="AT238" s="177">
        <v>2.9822554496171206E-2</v>
      </c>
      <c r="AU238" s="177">
        <v>3.3129548762736535E-2</v>
      </c>
      <c r="AV238" s="177">
        <v>3.1500712766127148E-2</v>
      </c>
      <c r="AW238" s="177">
        <v>3.1374781122918874E-2</v>
      </c>
      <c r="AX238" s="177">
        <v>3.0633911040226832E-2</v>
      </c>
    </row>
    <row r="239" spans="3:50" s="161" customFormat="1" ht="12" x14ac:dyDescent="0.2">
      <c r="C239" s="171" t="s">
        <v>12</v>
      </c>
      <c r="D239" s="172" t="s">
        <v>6</v>
      </c>
      <c r="E239" s="173"/>
      <c r="F239" s="174" t="s">
        <v>76</v>
      </c>
      <c r="G239" s="175">
        <v>256316</v>
      </c>
      <c r="H239" s="175">
        <v>243850</v>
      </c>
      <c r="I239" s="175">
        <v>280633</v>
      </c>
      <c r="J239" s="175">
        <v>276064</v>
      </c>
      <c r="K239" s="175">
        <v>315909</v>
      </c>
      <c r="L239" s="175">
        <v>349851</v>
      </c>
      <c r="M239" s="175">
        <v>360123</v>
      </c>
      <c r="O239" s="174" t="s">
        <v>76</v>
      </c>
      <c r="P239" s="176">
        <v>3.8</v>
      </c>
      <c r="Q239" s="176">
        <v>3.9</v>
      </c>
      <c r="R239" s="176">
        <v>3.4</v>
      </c>
      <c r="S239" s="176">
        <v>3.6</v>
      </c>
      <c r="T239" s="176">
        <v>3.4</v>
      </c>
      <c r="U239" s="176">
        <v>3.6</v>
      </c>
      <c r="V239" s="176">
        <v>3.3</v>
      </c>
      <c r="Y239" s="174" t="s">
        <v>76</v>
      </c>
      <c r="Z239" s="175">
        <v>19480.016</v>
      </c>
      <c r="AA239" s="175">
        <v>19020.3</v>
      </c>
      <c r="AB239" s="175">
        <v>19083.043999999998</v>
      </c>
      <c r="AC239" s="175">
        <v>19876.608</v>
      </c>
      <c r="AD239" s="175">
        <v>21481.811999999998</v>
      </c>
      <c r="AE239" s="175">
        <v>25189.272000000001</v>
      </c>
      <c r="AF239" s="175">
        <v>23768.117999999999</v>
      </c>
      <c r="AH239" s="174" t="s">
        <v>76</v>
      </c>
      <c r="AI239" s="177">
        <v>0.4937290881317864</v>
      </c>
      <c r="AJ239" s="177">
        <v>0.46154428534925757</v>
      </c>
      <c r="AK239" s="177">
        <v>0.46284100823483038</v>
      </c>
      <c r="AL239" s="177">
        <v>0.45099874697157571</v>
      </c>
      <c r="AM239" s="177">
        <v>0.45812662148855732</v>
      </c>
      <c r="AN239" s="177">
        <v>0.43601062324976225</v>
      </c>
      <c r="AO239" s="177">
        <v>0.42545100124047491</v>
      </c>
      <c r="AQ239" s="174" t="s">
        <v>9</v>
      </c>
      <c r="AR239" s="177">
        <v>3.7523410698015763E-2</v>
      </c>
      <c r="AS239" s="177">
        <v>3.600045425724209E-2</v>
      </c>
      <c r="AT239" s="177">
        <v>3.1473188559968467E-2</v>
      </c>
      <c r="AU239" s="177">
        <v>3.2471909781953454E-2</v>
      </c>
      <c r="AV239" s="177">
        <v>3.1152610261221896E-2</v>
      </c>
      <c r="AW239" s="177">
        <v>3.1392764873982883E-2</v>
      </c>
      <c r="AX239" s="177">
        <v>2.8079766081871346E-2</v>
      </c>
    </row>
    <row r="240" spans="3:50" s="161" customFormat="1" ht="12" x14ac:dyDescent="0.2">
      <c r="C240" s="164" t="s">
        <v>11</v>
      </c>
      <c r="D240" s="165" t="s">
        <v>6</v>
      </c>
      <c r="E240" s="173"/>
      <c r="F240" s="167" t="s">
        <v>8</v>
      </c>
      <c r="G240" s="168">
        <v>374122</v>
      </c>
      <c r="H240" s="168">
        <v>417304</v>
      </c>
      <c r="I240" s="168">
        <v>472583</v>
      </c>
      <c r="J240" s="168">
        <v>507161</v>
      </c>
      <c r="K240" s="168">
        <v>556192</v>
      </c>
      <c r="L240" s="168">
        <v>633511</v>
      </c>
      <c r="M240" s="168">
        <v>714572</v>
      </c>
      <c r="O240" s="167" t="s">
        <v>8</v>
      </c>
      <c r="P240" s="169">
        <v>3.2</v>
      </c>
      <c r="Q240" s="169">
        <v>2.7</v>
      </c>
      <c r="R240" s="169">
        <v>2.6</v>
      </c>
      <c r="S240" s="169">
        <v>2.5</v>
      </c>
      <c r="T240" s="169">
        <v>2.6</v>
      </c>
      <c r="U240" s="169">
        <v>2.7</v>
      </c>
      <c r="V240" s="169">
        <v>2.7</v>
      </c>
      <c r="Y240" s="167" t="s">
        <v>8</v>
      </c>
      <c r="Z240" s="168">
        <v>23943.808000000005</v>
      </c>
      <c r="AA240" s="168">
        <v>22534.416000000001</v>
      </c>
      <c r="AB240" s="168">
        <v>24574.316000000003</v>
      </c>
      <c r="AC240" s="168">
        <v>25358.05</v>
      </c>
      <c r="AD240" s="168">
        <v>28921.984</v>
      </c>
      <c r="AE240" s="168">
        <v>34209.594000000005</v>
      </c>
      <c r="AF240" s="168">
        <v>38586.888000000006</v>
      </c>
      <c r="AH240" s="167" t="s">
        <v>8</v>
      </c>
      <c r="AI240" s="170">
        <v>1</v>
      </c>
      <c r="AJ240" s="170">
        <v>1</v>
      </c>
      <c r="AK240" s="170">
        <v>1</v>
      </c>
      <c r="AL240" s="170">
        <v>1</v>
      </c>
      <c r="AM240" s="170">
        <v>1</v>
      </c>
      <c r="AN240" s="170">
        <v>1</v>
      </c>
      <c r="AO240" s="170">
        <v>1</v>
      </c>
      <c r="AQ240" s="167" t="s">
        <v>10</v>
      </c>
      <c r="AR240" s="170">
        <v>6.4000000000000001E-2</v>
      </c>
      <c r="AS240" s="170">
        <v>5.4000000000000006E-2</v>
      </c>
      <c r="AT240" s="170">
        <v>5.2000000000000005E-2</v>
      </c>
      <c r="AU240" s="170">
        <v>0.05</v>
      </c>
      <c r="AV240" s="170">
        <v>5.2000000000000005E-2</v>
      </c>
      <c r="AW240" s="170">
        <v>5.4000000000000006E-2</v>
      </c>
      <c r="AX240" s="170">
        <v>5.4000000000000006E-2</v>
      </c>
    </row>
    <row r="241" spans="3:50" s="161" customFormat="1" ht="12" x14ac:dyDescent="0.2">
      <c r="C241" s="171" t="s">
        <v>11</v>
      </c>
      <c r="D241" s="172" t="s">
        <v>6</v>
      </c>
      <c r="E241" s="173"/>
      <c r="F241" s="174" t="s">
        <v>1</v>
      </c>
      <c r="G241" s="175">
        <v>41262</v>
      </c>
      <c r="H241" s="175">
        <v>45001</v>
      </c>
      <c r="I241" s="175">
        <v>44093</v>
      </c>
      <c r="J241" s="175">
        <v>48984</v>
      </c>
      <c r="K241" s="175">
        <v>52015</v>
      </c>
      <c r="L241" s="175">
        <v>54801</v>
      </c>
      <c r="M241" s="175">
        <v>63192</v>
      </c>
      <c r="O241" s="174" t="s">
        <v>1</v>
      </c>
      <c r="P241" s="176">
        <v>10</v>
      </c>
      <c r="Q241" s="176">
        <v>8.6</v>
      </c>
      <c r="R241" s="176">
        <v>8.9</v>
      </c>
      <c r="S241" s="176">
        <v>8.9</v>
      </c>
      <c r="T241" s="176">
        <v>8.6999999999999993</v>
      </c>
      <c r="U241" s="176">
        <v>9.1999999999999993</v>
      </c>
      <c r="V241" s="176">
        <v>8.1</v>
      </c>
      <c r="Y241" s="174" t="s">
        <v>1</v>
      </c>
      <c r="Z241" s="175">
        <v>8252.4</v>
      </c>
      <c r="AA241" s="175">
        <v>7740.1719999999996</v>
      </c>
      <c r="AB241" s="175">
        <v>7848.5540000000001</v>
      </c>
      <c r="AC241" s="175">
        <v>8719.152</v>
      </c>
      <c r="AD241" s="175">
        <v>9050.6099999999988</v>
      </c>
      <c r="AE241" s="175">
        <v>10083.383999999998</v>
      </c>
      <c r="AF241" s="175">
        <v>10237.103999999999</v>
      </c>
      <c r="AH241" s="174" t="s">
        <v>1</v>
      </c>
      <c r="AI241" s="177">
        <v>0.11029022618290291</v>
      </c>
      <c r="AJ241" s="177">
        <v>0.10783745183367521</v>
      </c>
      <c r="AK241" s="177">
        <v>9.3302128938197101E-2</v>
      </c>
      <c r="AL241" s="177">
        <v>9.6584713729959526E-2</v>
      </c>
      <c r="AM241" s="177">
        <v>9.3519863644209195E-2</v>
      </c>
      <c r="AN241" s="177">
        <v>8.6503628192722781E-2</v>
      </c>
      <c r="AO241" s="177">
        <v>8.8433355910950889E-2</v>
      </c>
      <c r="AQ241" s="174" t="s">
        <v>8</v>
      </c>
      <c r="AR241" s="177">
        <v>2.205804523658058E-2</v>
      </c>
      <c r="AS241" s="177">
        <v>1.8548041715392136E-2</v>
      </c>
      <c r="AT241" s="177">
        <v>1.6607778950999085E-2</v>
      </c>
      <c r="AU241" s="177">
        <v>1.7192079043932794E-2</v>
      </c>
      <c r="AV241" s="177">
        <v>1.6272456274092399E-2</v>
      </c>
      <c r="AW241" s="177">
        <v>1.5916667587460992E-2</v>
      </c>
      <c r="AX241" s="177">
        <v>1.4326203657574043E-2</v>
      </c>
    </row>
    <row r="242" spans="3:50" s="161" customFormat="1" ht="12" x14ac:dyDescent="0.2">
      <c r="C242" s="171" t="s">
        <v>11</v>
      </c>
      <c r="D242" s="172" t="s">
        <v>6</v>
      </c>
      <c r="E242" s="166"/>
      <c r="F242" s="174" t="s">
        <v>77</v>
      </c>
      <c r="G242" s="175">
        <v>263366</v>
      </c>
      <c r="H242" s="175">
        <v>291004</v>
      </c>
      <c r="I242" s="175">
        <v>323875</v>
      </c>
      <c r="J242" s="175">
        <v>361376</v>
      </c>
      <c r="K242" s="175">
        <v>375150</v>
      </c>
      <c r="L242" s="175">
        <v>442263</v>
      </c>
      <c r="M242" s="175">
        <v>489649</v>
      </c>
      <c r="O242" s="174" t="s">
        <v>77</v>
      </c>
      <c r="P242" s="176">
        <v>3.8</v>
      </c>
      <c r="Q242" s="176">
        <v>3.5</v>
      </c>
      <c r="R242" s="176">
        <v>3.1</v>
      </c>
      <c r="S242" s="176">
        <v>3.1</v>
      </c>
      <c r="T242" s="176">
        <v>3.1</v>
      </c>
      <c r="U242" s="176">
        <v>3.1</v>
      </c>
      <c r="V242" s="176">
        <v>2.9</v>
      </c>
      <c r="Y242" s="174" t="s">
        <v>77</v>
      </c>
      <c r="Z242" s="175">
        <v>20015.815999999999</v>
      </c>
      <c r="AA242" s="175">
        <v>20370.28</v>
      </c>
      <c r="AB242" s="175">
        <v>20080.25</v>
      </c>
      <c r="AC242" s="175">
        <v>22405.312000000002</v>
      </c>
      <c r="AD242" s="175">
        <v>23259.3</v>
      </c>
      <c r="AE242" s="175">
        <v>27420.306</v>
      </c>
      <c r="AF242" s="175">
        <v>28399.641999999996</v>
      </c>
      <c r="AH242" s="174" t="s">
        <v>77</v>
      </c>
      <c r="AI242" s="177">
        <v>0.70395753256958959</v>
      </c>
      <c r="AJ242" s="177">
        <v>0.69734294423250198</v>
      </c>
      <c r="AK242" s="177">
        <v>0.68532934955341174</v>
      </c>
      <c r="AL242" s="177">
        <v>0.71254690325163017</v>
      </c>
      <c r="AM242" s="177">
        <v>0.67449729589781948</v>
      </c>
      <c r="AN242" s="177">
        <v>0.69811416060652454</v>
      </c>
      <c r="AO242" s="177">
        <v>0.68523395822954158</v>
      </c>
      <c r="AQ242" s="174" t="s">
        <v>1</v>
      </c>
      <c r="AR242" s="177">
        <v>5.350077247528881E-2</v>
      </c>
      <c r="AS242" s="177">
        <v>4.8814006096275141E-2</v>
      </c>
      <c r="AT242" s="177">
        <v>4.2490419672311527E-2</v>
      </c>
      <c r="AU242" s="177">
        <v>4.4177908001601068E-2</v>
      </c>
      <c r="AV242" s="177">
        <v>4.181883234566481E-2</v>
      </c>
      <c r="AW242" s="177">
        <v>4.328307795760452E-2</v>
      </c>
      <c r="AX242" s="177">
        <v>3.9743569577313412E-2</v>
      </c>
    </row>
    <row r="243" spans="3:50" s="161" customFormat="1" ht="12" x14ac:dyDescent="0.2">
      <c r="C243" s="171" t="s">
        <v>11</v>
      </c>
      <c r="D243" s="172" t="s">
        <v>6</v>
      </c>
      <c r="E243" s="173"/>
      <c r="F243" s="174" t="s">
        <v>76</v>
      </c>
      <c r="G243" s="175">
        <v>69494</v>
      </c>
      <c r="H243" s="175">
        <v>81299</v>
      </c>
      <c r="I243" s="175">
        <v>104615</v>
      </c>
      <c r="J243" s="175">
        <v>96801</v>
      </c>
      <c r="K243" s="175">
        <v>129027</v>
      </c>
      <c r="L243" s="175">
        <v>136447</v>
      </c>
      <c r="M243" s="175">
        <v>161731</v>
      </c>
      <c r="O243" s="174" t="s">
        <v>76</v>
      </c>
      <c r="P243" s="176">
        <v>7.8</v>
      </c>
      <c r="Q243" s="176">
        <v>6.4</v>
      </c>
      <c r="R243" s="176">
        <v>5.5</v>
      </c>
      <c r="S243" s="176">
        <v>6.2</v>
      </c>
      <c r="T243" s="176">
        <v>5.4</v>
      </c>
      <c r="U243" s="176">
        <v>5.7</v>
      </c>
      <c r="V243" s="176">
        <v>5.0999999999999996</v>
      </c>
      <c r="Y243" s="174" t="s">
        <v>76</v>
      </c>
      <c r="Z243" s="175">
        <v>10841.063999999998</v>
      </c>
      <c r="AA243" s="175">
        <v>10406.272000000001</v>
      </c>
      <c r="AB243" s="175">
        <v>11507.65</v>
      </c>
      <c r="AC243" s="175">
        <v>12003.324000000001</v>
      </c>
      <c r="AD243" s="175">
        <v>13934.916000000001</v>
      </c>
      <c r="AE243" s="175">
        <v>15554.958000000001</v>
      </c>
      <c r="AF243" s="175">
        <v>16496.561999999998</v>
      </c>
      <c r="AH243" s="174" t="s">
        <v>76</v>
      </c>
      <c r="AI243" s="177">
        <v>0.1857522412475075</v>
      </c>
      <c r="AJ243" s="177">
        <v>0.19481960393382283</v>
      </c>
      <c r="AK243" s="177">
        <v>0.22136852150839112</v>
      </c>
      <c r="AL243" s="177">
        <v>0.19086838301841033</v>
      </c>
      <c r="AM243" s="177">
        <v>0.23198284045797135</v>
      </c>
      <c r="AN243" s="177">
        <v>0.21538221120075263</v>
      </c>
      <c r="AO243" s="177">
        <v>0.2263326858595075</v>
      </c>
      <c r="AQ243" s="174" t="s">
        <v>9</v>
      </c>
      <c r="AR243" s="177">
        <v>2.8977349634611169E-2</v>
      </c>
      <c r="AS243" s="177">
        <v>2.4936909303529323E-2</v>
      </c>
      <c r="AT243" s="177">
        <v>2.4350537365923023E-2</v>
      </c>
      <c r="AU243" s="177">
        <v>2.3667679494282882E-2</v>
      </c>
      <c r="AV243" s="177">
        <v>2.5054146769460908E-2</v>
      </c>
      <c r="AW243" s="177">
        <v>2.4553572076885799E-2</v>
      </c>
      <c r="AX243" s="177">
        <v>2.3085933957669762E-2</v>
      </c>
    </row>
    <row r="244" spans="3:50" s="161" customFormat="1" ht="12" x14ac:dyDescent="0.2">
      <c r="C244" s="164" t="s">
        <v>7</v>
      </c>
      <c r="D244" s="165" t="s">
        <v>13</v>
      </c>
      <c r="E244" s="166"/>
      <c r="F244" s="167" t="s">
        <v>8</v>
      </c>
      <c r="G244" s="168">
        <v>9214837</v>
      </c>
      <c r="H244" s="168">
        <v>9527611</v>
      </c>
      <c r="I244" s="168">
        <v>10315085</v>
      </c>
      <c r="J244" s="168">
        <v>10460874</v>
      </c>
      <c r="K244" s="168">
        <v>10753597</v>
      </c>
      <c r="L244" s="168">
        <v>11372952</v>
      </c>
      <c r="M244" s="168">
        <v>11486223</v>
      </c>
      <c r="O244" s="167" t="s">
        <v>8</v>
      </c>
      <c r="P244" s="169">
        <v>0.6</v>
      </c>
      <c r="Q244" s="169">
        <v>0.6</v>
      </c>
      <c r="R244" s="169">
        <v>0.6</v>
      </c>
      <c r="S244" s="169">
        <v>0.6</v>
      </c>
      <c r="T244" s="169">
        <v>0.7</v>
      </c>
      <c r="U244" s="169">
        <v>0.7</v>
      </c>
      <c r="V244" s="169">
        <v>0.8</v>
      </c>
      <c r="Y244" s="167" t="s">
        <v>8</v>
      </c>
      <c r="Z244" s="168">
        <v>110578.04400000001</v>
      </c>
      <c r="AA244" s="168">
        <v>114331.33199999999</v>
      </c>
      <c r="AB244" s="168">
        <v>123781.02</v>
      </c>
      <c r="AC244" s="168">
        <v>125530.48799999998</v>
      </c>
      <c r="AD244" s="168">
        <v>150550.35799999998</v>
      </c>
      <c r="AE244" s="168">
        <v>159221.32799999998</v>
      </c>
      <c r="AF244" s="168">
        <v>183779.568</v>
      </c>
      <c r="AH244" s="167" t="s">
        <v>8</v>
      </c>
      <c r="AI244" s="170">
        <v>1</v>
      </c>
      <c r="AJ244" s="170">
        <v>1</v>
      </c>
      <c r="AK244" s="170">
        <v>1</v>
      </c>
      <c r="AL244" s="170">
        <v>1</v>
      </c>
      <c r="AM244" s="170">
        <v>1</v>
      </c>
      <c r="AN244" s="170">
        <v>1</v>
      </c>
      <c r="AO244" s="170">
        <v>1</v>
      </c>
      <c r="AQ244" s="167" t="s">
        <v>10</v>
      </c>
      <c r="AR244" s="170">
        <v>1.2E-2</v>
      </c>
      <c r="AS244" s="170">
        <v>1.2E-2</v>
      </c>
      <c r="AT244" s="170">
        <v>1.2E-2</v>
      </c>
      <c r="AU244" s="170">
        <v>1.2E-2</v>
      </c>
      <c r="AV244" s="170">
        <v>1.3999999999999999E-2</v>
      </c>
      <c r="AW244" s="170">
        <v>1.3999999999999999E-2</v>
      </c>
      <c r="AX244" s="170">
        <v>1.6E-2</v>
      </c>
    </row>
    <row r="245" spans="3:50" s="161" customFormat="1" ht="12" x14ac:dyDescent="0.2">
      <c r="C245" s="171" t="s">
        <v>7</v>
      </c>
      <c r="D245" s="172" t="s">
        <v>13</v>
      </c>
      <c r="E245" s="173"/>
      <c r="F245" s="174" t="s">
        <v>1</v>
      </c>
      <c r="G245" s="175">
        <v>2375488</v>
      </c>
      <c r="H245" s="175">
        <v>2115199</v>
      </c>
      <c r="I245" s="175">
        <v>2123156</v>
      </c>
      <c r="J245" s="175">
        <v>2120764</v>
      </c>
      <c r="K245" s="175">
        <v>1998578</v>
      </c>
      <c r="L245" s="175">
        <v>2104656</v>
      </c>
      <c r="M245" s="175">
        <v>1929238</v>
      </c>
      <c r="O245" s="174" t="s">
        <v>1</v>
      </c>
      <c r="P245" s="176">
        <v>1.4</v>
      </c>
      <c r="Q245" s="176">
        <v>1.6</v>
      </c>
      <c r="R245" s="176">
        <v>1.5</v>
      </c>
      <c r="S245" s="176">
        <v>1.6</v>
      </c>
      <c r="T245" s="176">
        <v>2.1</v>
      </c>
      <c r="U245" s="176">
        <v>1.9</v>
      </c>
      <c r="V245" s="176">
        <v>2.2999999999999998</v>
      </c>
      <c r="Y245" s="174" t="s">
        <v>1</v>
      </c>
      <c r="Z245" s="175">
        <v>66513.66399999999</v>
      </c>
      <c r="AA245" s="175">
        <v>67686.368000000002</v>
      </c>
      <c r="AB245" s="175">
        <v>63694.68</v>
      </c>
      <c r="AC245" s="175">
        <v>67864.448000000004</v>
      </c>
      <c r="AD245" s="175">
        <v>83940.275999999998</v>
      </c>
      <c r="AE245" s="175">
        <v>79976.928</v>
      </c>
      <c r="AF245" s="175">
        <v>88744.947999999989</v>
      </c>
      <c r="AH245" s="174" t="s">
        <v>1</v>
      </c>
      <c r="AI245" s="177">
        <v>0.25778947582035361</v>
      </c>
      <c r="AJ245" s="177">
        <v>0.22200727968427761</v>
      </c>
      <c r="AK245" s="177">
        <v>0.20583019916946879</v>
      </c>
      <c r="AL245" s="177">
        <v>0.2027329647599235</v>
      </c>
      <c r="AM245" s="177">
        <v>0.18585204559925392</v>
      </c>
      <c r="AN245" s="177">
        <v>0.18505802187505935</v>
      </c>
      <c r="AO245" s="177">
        <v>0.16796104341697005</v>
      </c>
      <c r="AQ245" s="174" t="s">
        <v>8</v>
      </c>
      <c r="AR245" s="177">
        <v>7.2181053229699007E-3</v>
      </c>
      <c r="AS245" s="177">
        <v>7.1042329498968836E-3</v>
      </c>
      <c r="AT245" s="177">
        <v>6.1749059750840643E-3</v>
      </c>
      <c r="AU245" s="177">
        <v>6.4874548723175525E-3</v>
      </c>
      <c r="AV245" s="177">
        <v>7.8057859151686648E-3</v>
      </c>
      <c r="AW245" s="177">
        <v>7.0322048312522548E-3</v>
      </c>
      <c r="AX245" s="177">
        <v>7.7262079971806216E-3</v>
      </c>
    </row>
    <row r="246" spans="3:50" s="161" customFormat="1" ht="12" x14ac:dyDescent="0.2">
      <c r="C246" s="171" t="s">
        <v>7</v>
      </c>
      <c r="D246" s="172" t="s">
        <v>13</v>
      </c>
      <c r="E246" s="173"/>
      <c r="F246" s="174" t="s">
        <v>77</v>
      </c>
      <c r="G246" s="175">
        <v>3383206</v>
      </c>
      <c r="H246" s="175">
        <v>3753277</v>
      </c>
      <c r="I246" s="175">
        <v>3993347</v>
      </c>
      <c r="J246" s="175">
        <v>3893425</v>
      </c>
      <c r="K246" s="175">
        <v>4014953</v>
      </c>
      <c r="L246" s="175">
        <v>4226368</v>
      </c>
      <c r="M246" s="175">
        <v>4365656</v>
      </c>
      <c r="O246" s="174" t="s">
        <v>77</v>
      </c>
      <c r="P246" s="176">
        <v>1.1000000000000001</v>
      </c>
      <c r="Q246" s="176">
        <v>1.2</v>
      </c>
      <c r="R246" s="176">
        <v>1.2</v>
      </c>
      <c r="S246" s="176">
        <v>1.3</v>
      </c>
      <c r="T246" s="176">
        <v>1.2</v>
      </c>
      <c r="U246" s="176">
        <v>1.3</v>
      </c>
      <c r="V246" s="176">
        <v>1.4</v>
      </c>
      <c r="Y246" s="174" t="s">
        <v>77</v>
      </c>
      <c r="Z246" s="175">
        <v>74430.532000000007</v>
      </c>
      <c r="AA246" s="175">
        <v>90078.647999999986</v>
      </c>
      <c r="AB246" s="175">
        <v>95840.327999999994</v>
      </c>
      <c r="AC246" s="175">
        <v>101229.05</v>
      </c>
      <c r="AD246" s="175">
        <v>96358.871999999988</v>
      </c>
      <c r="AE246" s="175">
        <v>109885.56800000001</v>
      </c>
      <c r="AF246" s="175">
        <v>122238.36799999999</v>
      </c>
      <c r="AH246" s="174" t="s">
        <v>77</v>
      </c>
      <c r="AI246" s="177">
        <v>0.36714767716455537</v>
      </c>
      <c r="AJ246" s="177">
        <v>0.39393684313937671</v>
      </c>
      <c r="AK246" s="177">
        <v>0.38713660624221713</v>
      </c>
      <c r="AL246" s="177">
        <v>0.37218926449166678</v>
      </c>
      <c r="AM246" s="177">
        <v>0.37335907231784865</v>
      </c>
      <c r="AN246" s="177">
        <v>0.37161574233321304</v>
      </c>
      <c r="AO246" s="177">
        <v>0.38007759382696993</v>
      </c>
      <c r="AQ246" s="174" t="s">
        <v>1</v>
      </c>
      <c r="AR246" s="177">
        <v>8.0772488976202182E-3</v>
      </c>
      <c r="AS246" s="177">
        <v>9.4544842353450412E-3</v>
      </c>
      <c r="AT246" s="177">
        <v>9.2912785498132106E-3</v>
      </c>
      <c r="AU246" s="177">
        <v>9.6769208767833372E-3</v>
      </c>
      <c r="AV246" s="177">
        <v>8.9606177356283678E-3</v>
      </c>
      <c r="AW246" s="177">
        <v>9.6620093006635384E-3</v>
      </c>
      <c r="AX246" s="177">
        <v>1.0642172627155158E-2</v>
      </c>
    </row>
    <row r="247" spans="3:50" s="161" customFormat="1" ht="12" x14ac:dyDescent="0.2">
      <c r="C247" s="171" t="s">
        <v>7</v>
      </c>
      <c r="D247" s="172" t="s">
        <v>13</v>
      </c>
      <c r="E247" s="173"/>
      <c r="F247" s="174" t="s">
        <v>76</v>
      </c>
      <c r="G247" s="175">
        <v>3456143</v>
      </c>
      <c r="H247" s="175">
        <v>3659135</v>
      </c>
      <c r="I247" s="175">
        <v>4198582</v>
      </c>
      <c r="J247" s="175">
        <v>4446685</v>
      </c>
      <c r="K247" s="175">
        <v>4740066</v>
      </c>
      <c r="L247" s="175">
        <v>5041928</v>
      </c>
      <c r="M247" s="175">
        <v>5191329</v>
      </c>
      <c r="O247" s="174" t="s">
        <v>76</v>
      </c>
      <c r="P247" s="176">
        <v>1.1000000000000001</v>
      </c>
      <c r="Q247" s="176">
        <v>1.2</v>
      </c>
      <c r="R247" s="176">
        <v>1</v>
      </c>
      <c r="S247" s="176">
        <v>1.1000000000000001</v>
      </c>
      <c r="T247" s="176">
        <v>1.2</v>
      </c>
      <c r="U247" s="176">
        <v>1.2</v>
      </c>
      <c r="V247" s="176">
        <v>1.2</v>
      </c>
      <c r="Y247" s="174" t="s">
        <v>76</v>
      </c>
      <c r="Z247" s="175">
        <v>76035.146000000008</v>
      </c>
      <c r="AA247" s="175">
        <v>87819.24</v>
      </c>
      <c r="AB247" s="175">
        <v>83971.64</v>
      </c>
      <c r="AC247" s="175">
        <v>97827.07</v>
      </c>
      <c r="AD247" s="175">
        <v>113761.584</v>
      </c>
      <c r="AE247" s="175">
        <v>121006.272</v>
      </c>
      <c r="AF247" s="175">
        <v>124591.89599999999</v>
      </c>
      <c r="AH247" s="174" t="s">
        <v>76</v>
      </c>
      <c r="AI247" s="177">
        <v>0.37506284701509096</v>
      </c>
      <c r="AJ247" s="177">
        <v>0.38405587717634565</v>
      </c>
      <c r="AK247" s="177">
        <v>0.40703319458831411</v>
      </c>
      <c r="AL247" s="177">
        <v>0.42507777074840974</v>
      </c>
      <c r="AM247" s="177">
        <v>0.44078888208289746</v>
      </c>
      <c r="AN247" s="177">
        <v>0.44332623579172759</v>
      </c>
      <c r="AO247" s="177">
        <v>0.45196136275606003</v>
      </c>
      <c r="AQ247" s="174" t="s">
        <v>9</v>
      </c>
      <c r="AR247" s="177">
        <v>8.2513826343320017E-3</v>
      </c>
      <c r="AS247" s="177">
        <v>9.2173410522322953E-3</v>
      </c>
      <c r="AT247" s="177">
        <v>8.1406638917662817E-3</v>
      </c>
      <c r="AU247" s="177">
        <v>9.351710956465014E-3</v>
      </c>
      <c r="AV247" s="177">
        <v>1.057893316998954E-2</v>
      </c>
      <c r="AW247" s="177">
        <v>1.0639829659001461E-2</v>
      </c>
      <c r="AX247" s="177">
        <v>1.084707270614544E-2</v>
      </c>
    </row>
    <row r="248" spans="3:50" s="161" customFormat="1" ht="12" x14ac:dyDescent="0.2">
      <c r="C248" s="164" t="s">
        <v>12</v>
      </c>
      <c r="D248" s="165" t="s">
        <v>13</v>
      </c>
      <c r="E248" s="173"/>
      <c r="F248" s="167" t="s">
        <v>8</v>
      </c>
      <c r="G248" s="168">
        <v>4694105</v>
      </c>
      <c r="H248" s="168">
        <v>4801876</v>
      </c>
      <c r="I248" s="168">
        <v>5242360</v>
      </c>
      <c r="J248" s="168">
        <v>5307858</v>
      </c>
      <c r="K248" s="168">
        <v>5518189</v>
      </c>
      <c r="L248" s="168">
        <v>5802566</v>
      </c>
      <c r="M248" s="168">
        <v>5795246</v>
      </c>
      <c r="O248" s="167" t="s">
        <v>8</v>
      </c>
      <c r="P248" s="169">
        <v>1</v>
      </c>
      <c r="Q248" s="169">
        <v>1</v>
      </c>
      <c r="R248" s="169">
        <v>0.9</v>
      </c>
      <c r="S248" s="169">
        <v>0.9</v>
      </c>
      <c r="T248" s="169">
        <v>1.1000000000000001</v>
      </c>
      <c r="U248" s="169">
        <v>1.2</v>
      </c>
      <c r="V248" s="169">
        <v>1.2</v>
      </c>
      <c r="Y248" s="167" t="s">
        <v>8</v>
      </c>
      <c r="Z248" s="168">
        <v>93882.1</v>
      </c>
      <c r="AA248" s="168">
        <v>96037.52</v>
      </c>
      <c r="AB248" s="168">
        <v>94362.48</v>
      </c>
      <c r="AC248" s="168">
        <v>95541.444000000003</v>
      </c>
      <c r="AD248" s="168">
        <v>121400.15800000001</v>
      </c>
      <c r="AE248" s="168">
        <v>139261.584</v>
      </c>
      <c r="AF248" s="168">
        <v>139085.90400000001</v>
      </c>
      <c r="AH248" s="167" t="s">
        <v>8</v>
      </c>
      <c r="AI248" s="170">
        <v>1</v>
      </c>
      <c r="AJ248" s="170">
        <v>1</v>
      </c>
      <c r="AK248" s="170">
        <v>1</v>
      </c>
      <c r="AL248" s="170">
        <v>1</v>
      </c>
      <c r="AM248" s="170">
        <v>1</v>
      </c>
      <c r="AN248" s="170">
        <v>1</v>
      </c>
      <c r="AO248" s="170">
        <v>1</v>
      </c>
      <c r="AQ248" s="167" t="s">
        <v>10</v>
      </c>
      <c r="AR248" s="170">
        <v>0.02</v>
      </c>
      <c r="AS248" s="170">
        <v>0.02</v>
      </c>
      <c r="AT248" s="170">
        <v>1.8000000000000002E-2</v>
      </c>
      <c r="AU248" s="170">
        <v>1.8000000000000002E-2</v>
      </c>
      <c r="AV248" s="170">
        <v>2.2000000000000002E-2</v>
      </c>
      <c r="AW248" s="170">
        <v>2.4E-2</v>
      </c>
      <c r="AX248" s="170">
        <v>2.4E-2</v>
      </c>
    </row>
    <row r="249" spans="3:50" s="161" customFormat="1" ht="12" x14ac:dyDescent="0.2">
      <c r="C249" s="171" t="s">
        <v>12</v>
      </c>
      <c r="D249" s="172" t="s">
        <v>13</v>
      </c>
      <c r="E249" s="166"/>
      <c r="F249" s="174" t="s">
        <v>1</v>
      </c>
      <c r="G249" s="175">
        <v>1123513</v>
      </c>
      <c r="H249" s="175">
        <v>978299</v>
      </c>
      <c r="I249" s="175">
        <v>993540</v>
      </c>
      <c r="J249" s="175">
        <v>943440</v>
      </c>
      <c r="K249" s="175">
        <v>890392</v>
      </c>
      <c r="L249" s="175">
        <v>937210</v>
      </c>
      <c r="M249" s="175">
        <v>823031</v>
      </c>
      <c r="O249" s="174" t="s">
        <v>1</v>
      </c>
      <c r="P249" s="176">
        <v>2.1</v>
      </c>
      <c r="Q249" s="176">
        <v>2.6</v>
      </c>
      <c r="R249" s="176">
        <v>3.2</v>
      </c>
      <c r="S249" s="176">
        <v>2.7</v>
      </c>
      <c r="T249" s="176">
        <v>3</v>
      </c>
      <c r="U249" s="176">
        <v>3.2</v>
      </c>
      <c r="V249" s="176">
        <v>3.3</v>
      </c>
      <c r="Y249" s="174" t="s">
        <v>1</v>
      </c>
      <c r="Z249" s="175">
        <v>47187.546000000002</v>
      </c>
      <c r="AA249" s="175">
        <v>50871.547999999995</v>
      </c>
      <c r="AB249" s="175">
        <v>63586.559999999998</v>
      </c>
      <c r="AC249" s="175">
        <v>50945.760000000002</v>
      </c>
      <c r="AD249" s="175">
        <v>53423.519999999997</v>
      </c>
      <c r="AE249" s="175">
        <v>59981.440000000002</v>
      </c>
      <c r="AF249" s="175">
        <v>54320.045999999995</v>
      </c>
      <c r="AH249" s="174" t="s">
        <v>1</v>
      </c>
      <c r="AI249" s="177">
        <v>0.2393455195399336</v>
      </c>
      <c r="AJ249" s="177">
        <v>0.20373266614964652</v>
      </c>
      <c r="AK249" s="177">
        <v>0.18952151321160698</v>
      </c>
      <c r="AL249" s="177">
        <v>0.1777440165128758</v>
      </c>
      <c r="AM249" s="177">
        <v>0.16135583612667126</v>
      </c>
      <c r="AN249" s="177">
        <v>0.16151647391860774</v>
      </c>
      <c r="AO249" s="177">
        <v>0.14201830258801784</v>
      </c>
      <c r="AQ249" s="174" t="s">
        <v>8</v>
      </c>
      <c r="AR249" s="177">
        <v>1.0052511820677212E-2</v>
      </c>
      <c r="AS249" s="177">
        <v>1.059409863978162E-2</v>
      </c>
      <c r="AT249" s="177">
        <v>1.2129376845542848E-2</v>
      </c>
      <c r="AU249" s="177">
        <v>9.5981768916952939E-3</v>
      </c>
      <c r="AV249" s="177">
        <v>9.6813501676002757E-3</v>
      </c>
      <c r="AW249" s="177">
        <v>1.0337054330790896E-2</v>
      </c>
      <c r="AX249" s="177">
        <v>9.3732079708091776E-3</v>
      </c>
    </row>
    <row r="250" spans="3:50" s="161" customFormat="1" ht="12" x14ac:dyDescent="0.2">
      <c r="C250" s="171" t="s">
        <v>12</v>
      </c>
      <c r="D250" s="172" t="s">
        <v>13</v>
      </c>
      <c r="E250" s="173"/>
      <c r="F250" s="174" t="s">
        <v>77</v>
      </c>
      <c r="G250" s="175">
        <v>1618825</v>
      </c>
      <c r="H250" s="175">
        <v>1776249</v>
      </c>
      <c r="I250" s="175">
        <v>1903923</v>
      </c>
      <c r="J250" s="175">
        <v>1840787</v>
      </c>
      <c r="K250" s="175">
        <v>1967532</v>
      </c>
      <c r="L250" s="175">
        <v>2036323</v>
      </c>
      <c r="M250" s="175">
        <v>2075818</v>
      </c>
      <c r="O250" s="174" t="s">
        <v>77</v>
      </c>
      <c r="P250" s="176">
        <v>1.7</v>
      </c>
      <c r="Q250" s="176">
        <v>1.8</v>
      </c>
      <c r="R250" s="176">
        <v>1.8</v>
      </c>
      <c r="S250" s="176">
        <v>1.9</v>
      </c>
      <c r="T250" s="176">
        <v>2.1</v>
      </c>
      <c r="U250" s="176">
        <v>1.9</v>
      </c>
      <c r="V250" s="176">
        <v>2</v>
      </c>
      <c r="Y250" s="174" t="s">
        <v>77</v>
      </c>
      <c r="Z250" s="175">
        <v>55040.05</v>
      </c>
      <c r="AA250" s="175">
        <v>63944.964000000007</v>
      </c>
      <c r="AB250" s="175">
        <v>68541.228000000003</v>
      </c>
      <c r="AC250" s="175">
        <v>69949.906000000003</v>
      </c>
      <c r="AD250" s="175">
        <v>82636.343999999997</v>
      </c>
      <c r="AE250" s="175">
        <v>77380.27399999999</v>
      </c>
      <c r="AF250" s="175">
        <v>83032.72</v>
      </c>
      <c r="AH250" s="174" t="s">
        <v>77</v>
      </c>
      <c r="AI250" s="177">
        <v>0.34486339781491893</v>
      </c>
      <c r="AJ250" s="177">
        <v>0.36990730289578488</v>
      </c>
      <c r="AK250" s="177">
        <v>0.36318051411959501</v>
      </c>
      <c r="AL250" s="177">
        <v>0.34680411570919945</v>
      </c>
      <c r="AM250" s="177">
        <v>0.35655393463326462</v>
      </c>
      <c r="AN250" s="177">
        <v>0.35093491396737236</v>
      </c>
      <c r="AO250" s="177">
        <v>0.3581932501226005</v>
      </c>
      <c r="AQ250" s="174" t="s">
        <v>1</v>
      </c>
      <c r="AR250" s="177">
        <v>1.1725355525707243E-2</v>
      </c>
      <c r="AS250" s="177">
        <v>1.3316662904248256E-2</v>
      </c>
      <c r="AT250" s="177">
        <v>1.3074498508305421E-2</v>
      </c>
      <c r="AU250" s="177">
        <v>1.3178556396949578E-2</v>
      </c>
      <c r="AV250" s="177">
        <v>1.4975265254597114E-2</v>
      </c>
      <c r="AW250" s="177">
        <v>1.3335526730760151E-2</v>
      </c>
      <c r="AX250" s="177">
        <v>1.432773000490402E-2</v>
      </c>
    </row>
    <row r="251" spans="3:50" s="161" customFormat="1" ht="12" x14ac:dyDescent="0.2">
      <c r="C251" s="171" t="s">
        <v>12</v>
      </c>
      <c r="D251" s="172" t="s">
        <v>13</v>
      </c>
      <c r="E251" s="173"/>
      <c r="F251" s="174" t="s">
        <v>76</v>
      </c>
      <c r="G251" s="175">
        <v>1951767</v>
      </c>
      <c r="H251" s="175">
        <v>2047328</v>
      </c>
      <c r="I251" s="175">
        <v>2344897</v>
      </c>
      <c r="J251" s="175">
        <v>2523631</v>
      </c>
      <c r="K251" s="175">
        <v>2660265</v>
      </c>
      <c r="L251" s="175">
        <v>2829033</v>
      </c>
      <c r="M251" s="175">
        <v>2896397</v>
      </c>
      <c r="O251" s="174" t="s">
        <v>76</v>
      </c>
      <c r="P251" s="176">
        <v>1.7</v>
      </c>
      <c r="Q251" s="176">
        <v>1.6</v>
      </c>
      <c r="R251" s="176">
        <v>1.5</v>
      </c>
      <c r="S251" s="176">
        <v>1.6</v>
      </c>
      <c r="T251" s="176">
        <v>1.8</v>
      </c>
      <c r="U251" s="176">
        <v>1.9</v>
      </c>
      <c r="V251" s="176">
        <v>2</v>
      </c>
      <c r="Y251" s="174" t="s">
        <v>76</v>
      </c>
      <c r="Z251" s="175">
        <v>66360.077999999994</v>
      </c>
      <c r="AA251" s="175">
        <v>65514.496000000006</v>
      </c>
      <c r="AB251" s="175">
        <v>70346.91</v>
      </c>
      <c r="AC251" s="175">
        <v>80756.191999999995</v>
      </c>
      <c r="AD251" s="175">
        <v>95769.54</v>
      </c>
      <c r="AE251" s="175">
        <v>107503.254</v>
      </c>
      <c r="AF251" s="175">
        <v>115855.88</v>
      </c>
      <c r="AH251" s="174" t="s">
        <v>76</v>
      </c>
      <c r="AI251" s="177">
        <v>0.41579108264514747</v>
      </c>
      <c r="AJ251" s="177">
        <v>0.42636003095456859</v>
      </c>
      <c r="AK251" s="177">
        <v>0.44729797266879801</v>
      </c>
      <c r="AL251" s="177">
        <v>0.47545186777792475</v>
      </c>
      <c r="AM251" s="177">
        <v>0.48209022924006406</v>
      </c>
      <c r="AN251" s="177">
        <v>0.4875486121140199</v>
      </c>
      <c r="AO251" s="177">
        <v>0.49978844728938165</v>
      </c>
      <c r="AQ251" s="174" t="s">
        <v>9</v>
      </c>
      <c r="AR251" s="177">
        <v>1.4136896809935013E-2</v>
      </c>
      <c r="AS251" s="177">
        <v>1.3643520990546196E-2</v>
      </c>
      <c r="AT251" s="177">
        <v>1.3418939180063941E-2</v>
      </c>
      <c r="AU251" s="177">
        <v>1.5214459768893594E-2</v>
      </c>
      <c r="AV251" s="177">
        <v>1.7355248252642307E-2</v>
      </c>
      <c r="AW251" s="177">
        <v>1.8526847260332754E-2</v>
      </c>
      <c r="AX251" s="177">
        <v>1.9991537891575265E-2</v>
      </c>
    </row>
    <row r="252" spans="3:50" s="161" customFormat="1" ht="12" x14ac:dyDescent="0.2">
      <c r="C252" s="164" t="s">
        <v>11</v>
      </c>
      <c r="D252" s="165" t="s">
        <v>13</v>
      </c>
      <c r="E252" s="173"/>
      <c r="F252" s="167" t="s">
        <v>8</v>
      </c>
      <c r="G252" s="168">
        <v>4520732</v>
      </c>
      <c r="H252" s="168">
        <v>4725735</v>
      </c>
      <c r="I252" s="168">
        <v>5072725</v>
      </c>
      <c r="J252" s="168">
        <v>5153016</v>
      </c>
      <c r="K252" s="168">
        <v>5235408</v>
      </c>
      <c r="L252" s="168">
        <v>5570386</v>
      </c>
      <c r="M252" s="168">
        <v>5690977</v>
      </c>
      <c r="O252" s="167" t="s">
        <v>8</v>
      </c>
      <c r="P252" s="169">
        <v>1</v>
      </c>
      <c r="Q252" s="169">
        <v>1</v>
      </c>
      <c r="R252" s="169">
        <v>0.9</v>
      </c>
      <c r="S252" s="169">
        <v>0.9</v>
      </c>
      <c r="T252" s="169">
        <v>1.1000000000000001</v>
      </c>
      <c r="U252" s="169">
        <v>1.2</v>
      </c>
      <c r="V252" s="169">
        <v>1.2</v>
      </c>
      <c r="Y252" s="167" t="s">
        <v>8</v>
      </c>
      <c r="Z252" s="168">
        <v>90414.64</v>
      </c>
      <c r="AA252" s="168">
        <v>94514.7</v>
      </c>
      <c r="AB252" s="168">
        <v>91309.05</v>
      </c>
      <c r="AC252" s="168">
        <v>92754.288</v>
      </c>
      <c r="AD252" s="168">
        <v>115178.97600000001</v>
      </c>
      <c r="AE252" s="168">
        <v>133689.264</v>
      </c>
      <c r="AF252" s="168">
        <v>136583.44799999997</v>
      </c>
      <c r="AH252" s="167" t="s">
        <v>8</v>
      </c>
      <c r="AI252" s="170">
        <v>1</v>
      </c>
      <c r="AJ252" s="170">
        <v>1</v>
      </c>
      <c r="AK252" s="170">
        <v>1</v>
      </c>
      <c r="AL252" s="170">
        <v>1</v>
      </c>
      <c r="AM252" s="170">
        <v>1</v>
      </c>
      <c r="AN252" s="170">
        <v>1</v>
      </c>
      <c r="AO252" s="170">
        <v>1</v>
      </c>
      <c r="AQ252" s="167" t="s">
        <v>10</v>
      </c>
      <c r="AR252" s="170">
        <v>0.02</v>
      </c>
      <c r="AS252" s="170">
        <v>0.02</v>
      </c>
      <c r="AT252" s="170">
        <v>1.8000000000000002E-2</v>
      </c>
      <c r="AU252" s="170">
        <v>1.8000000000000002E-2</v>
      </c>
      <c r="AV252" s="170">
        <v>2.2000000000000002E-2</v>
      </c>
      <c r="AW252" s="170">
        <v>2.4E-2</v>
      </c>
      <c r="AX252" s="170">
        <v>2.4E-2</v>
      </c>
    </row>
    <row r="253" spans="3:50" s="161" customFormat="1" ht="12" x14ac:dyDescent="0.2">
      <c r="C253" s="171" t="s">
        <v>11</v>
      </c>
      <c r="D253" s="172" t="s">
        <v>13</v>
      </c>
      <c r="E253" s="173"/>
      <c r="F253" s="174" t="s">
        <v>1</v>
      </c>
      <c r="G253" s="175">
        <v>1251975</v>
      </c>
      <c r="H253" s="175">
        <v>1136900</v>
      </c>
      <c r="I253" s="175">
        <v>1129616</v>
      </c>
      <c r="J253" s="175">
        <v>1177324</v>
      </c>
      <c r="K253" s="175">
        <v>1108186</v>
      </c>
      <c r="L253" s="175">
        <v>1167446</v>
      </c>
      <c r="M253" s="175">
        <v>1106207</v>
      </c>
      <c r="O253" s="174" t="s">
        <v>1</v>
      </c>
      <c r="P253" s="176">
        <v>2.1</v>
      </c>
      <c r="Q253" s="176">
        <v>2.2999999999999998</v>
      </c>
      <c r="R253" s="176">
        <v>2.2000000000000002</v>
      </c>
      <c r="S253" s="176">
        <v>2.4</v>
      </c>
      <c r="T253" s="176">
        <v>2.6</v>
      </c>
      <c r="U253" s="176">
        <v>2.8</v>
      </c>
      <c r="V253" s="176">
        <v>2.8</v>
      </c>
      <c r="Y253" s="174" t="s">
        <v>1</v>
      </c>
      <c r="Z253" s="175">
        <v>52582.95</v>
      </c>
      <c r="AA253" s="175">
        <v>52297.4</v>
      </c>
      <c r="AB253" s="175">
        <v>49703.104000000007</v>
      </c>
      <c r="AC253" s="175">
        <v>56511.552000000003</v>
      </c>
      <c r="AD253" s="175">
        <v>57625.671999999999</v>
      </c>
      <c r="AE253" s="175">
        <v>65376.975999999995</v>
      </c>
      <c r="AF253" s="175">
        <v>61947.59199999999</v>
      </c>
      <c r="AH253" s="174" t="s">
        <v>1</v>
      </c>
      <c r="AI253" s="177">
        <v>0.27694076976914356</v>
      </c>
      <c r="AJ253" s="177">
        <v>0.24057633362852551</v>
      </c>
      <c r="AK253" s="177">
        <v>0.22268425747502574</v>
      </c>
      <c r="AL253" s="177">
        <v>0.22847280117119761</v>
      </c>
      <c r="AM253" s="177">
        <v>0.21167137308114287</v>
      </c>
      <c r="AN253" s="177">
        <v>0.20958080822406203</v>
      </c>
      <c r="AO253" s="177">
        <v>0.19437910221742241</v>
      </c>
      <c r="AQ253" s="174" t="s">
        <v>8</v>
      </c>
      <c r="AR253" s="177">
        <v>1.1631512330304031E-2</v>
      </c>
      <c r="AS253" s="177">
        <v>1.1066511346912174E-2</v>
      </c>
      <c r="AT253" s="177">
        <v>9.7981073289011341E-3</v>
      </c>
      <c r="AU253" s="177">
        <v>1.0966694456217485E-2</v>
      </c>
      <c r="AV253" s="177">
        <v>1.100691140021943E-2</v>
      </c>
      <c r="AW253" s="177">
        <v>1.1736525260547472E-2</v>
      </c>
      <c r="AX253" s="177">
        <v>1.0885229724175653E-2</v>
      </c>
    </row>
    <row r="254" spans="3:50" s="161" customFormat="1" ht="12" x14ac:dyDescent="0.2">
      <c r="C254" s="171" t="s">
        <v>11</v>
      </c>
      <c r="D254" s="172" t="s">
        <v>13</v>
      </c>
      <c r="E254" s="166"/>
      <c r="F254" s="174" t="s">
        <v>77</v>
      </c>
      <c r="G254" s="175">
        <v>1764381</v>
      </c>
      <c r="H254" s="175">
        <v>1977028</v>
      </c>
      <c r="I254" s="175">
        <v>2089424</v>
      </c>
      <c r="J254" s="175">
        <v>2052638</v>
      </c>
      <c r="K254" s="175">
        <v>2047421</v>
      </c>
      <c r="L254" s="175">
        <v>2190045</v>
      </c>
      <c r="M254" s="175">
        <v>2289838</v>
      </c>
      <c r="O254" s="174" t="s">
        <v>77</v>
      </c>
      <c r="P254" s="176">
        <v>1.7</v>
      </c>
      <c r="Q254" s="176">
        <v>1.8</v>
      </c>
      <c r="R254" s="176">
        <v>1.5</v>
      </c>
      <c r="S254" s="176">
        <v>1.6</v>
      </c>
      <c r="T254" s="176">
        <v>1.8</v>
      </c>
      <c r="U254" s="176">
        <v>1.9</v>
      </c>
      <c r="V254" s="176">
        <v>2</v>
      </c>
      <c r="Y254" s="174" t="s">
        <v>77</v>
      </c>
      <c r="Z254" s="175">
        <v>59988.953999999998</v>
      </c>
      <c r="AA254" s="175">
        <v>71173.008000000002</v>
      </c>
      <c r="AB254" s="175">
        <v>62682.720000000001</v>
      </c>
      <c r="AC254" s="175">
        <v>65684.416000000012</v>
      </c>
      <c r="AD254" s="175">
        <v>73707.156000000003</v>
      </c>
      <c r="AE254" s="175">
        <v>83221.710000000006</v>
      </c>
      <c r="AF254" s="175">
        <v>91593.52</v>
      </c>
      <c r="AH254" s="174" t="s">
        <v>77</v>
      </c>
      <c r="AI254" s="177">
        <v>0.39028657305940717</v>
      </c>
      <c r="AJ254" s="177">
        <v>0.41835354712018341</v>
      </c>
      <c r="AK254" s="177">
        <v>0.41189380461191966</v>
      </c>
      <c r="AL254" s="177">
        <v>0.39833720679307033</v>
      </c>
      <c r="AM254" s="177">
        <v>0.39107190881780368</v>
      </c>
      <c r="AN254" s="177">
        <v>0.39315857105773283</v>
      </c>
      <c r="AO254" s="177">
        <v>0.40236289832132516</v>
      </c>
      <c r="AQ254" s="174" t="s">
        <v>1</v>
      </c>
      <c r="AR254" s="177">
        <v>1.3269743484019842E-2</v>
      </c>
      <c r="AS254" s="177">
        <v>1.5060727696326603E-2</v>
      </c>
      <c r="AT254" s="177">
        <v>1.235681413835759E-2</v>
      </c>
      <c r="AU254" s="177">
        <v>1.2746790617378252E-2</v>
      </c>
      <c r="AV254" s="177">
        <v>1.4078588717440933E-2</v>
      </c>
      <c r="AW254" s="177">
        <v>1.4940025700193846E-2</v>
      </c>
      <c r="AX254" s="177">
        <v>1.6094515932853007E-2</v>
      </c>
    </row>
    <row r="255" spans="3:50" s="161" customFormat="1" ht="12" x14ac:dyDescent="0.2">
      <c r="C255" s="171" t="s">
        <v>11</v>
      </c>
      <c r="D255" s="172" t="s">
        <v>13</v>
      </c>
      <c r="E255" s="173"/>
      <c r="F255" s="174" t="s">
        <v>76</v>
      </c>
      <c r="G255" s="175">
        <v>1504376</v>
      </c>
      <c r="H255" s="175">
        <v>1611807</v>
      </c>
      <c r="I255" s="175">
        <v>1853685</v>
      </c>
      <c r="J255" s="175">
        <v>1923054</v>
      </c>
      <c r="K255" s="175">
        <v>2079801</v>
      </c>
      <c r="L255" s="175">
        <v>2212895</v>
      </c>
      <c r="M255" s="175">
        <v>2294932</v>
      </c>
      <c r="O255" s="174" t="s">
        <v>76</v>
      </c>
      <c r="P255" s="176">
        <v>1.7</v>
      </c>
      <c r="Q255" s="176">
        <v>1.8</v>
      </c>
      <c r="R255" s="176">
        <v>1.8</v>
      </c>
      <c r="S255" s="176">
        <v>1.9</v>
      </c>
      <c r="T255" s="176">
        <v>1.8</v>
      </c>
      <c r="U255" s="176">
        <v>1.9</v>
      </c>
      <c r="V255" s="176">
        <v>2</v>
      </c>
      <c r="Y255" s="174" t="s">
        <v>76</v>
      </c>
      <c r="Z255" s="175">
        <v>51148.783999999992</v>
      </c>
      <c r="AA255" s="175">
        <v>58025.052000000003</v>
      </c>
      <c r="AB255" s="175">
        <v>66732.66</v>
      </c>
      <c r="AC255" s="175">
        <v>73076.051999999996</v>
      </c>
      <c r="AD255" s="175">
        <v>74872.83600000001</v>
      </c>
      <c r="AE255" s="175">
        <v>84090.01</v>
      </c>
      <c r="AF255" s="175">
        <v>91797.28</v>
      </c>
      <c r="AH255" s="174" t="s">
        <v>76</v>
      </c>
      <c r="AI255" s="177">
        <v>0.33277265717144922</v>
      </c>
      <c r="AJ255" s="177">
        <v>0.34107011925129105</v>
      </c>
      <c r="AK255" s="177">
        <v>0.36542193791305461</v>
      </c>
      <c r="AL255" s="177">
        <v>0.37318999203573211</v>
      </c>
      <c r="AM255" s="177">
        <v>0.39725671810105345</v>
      </c>
      <c r="AN255" s="177">
        <v>0.39726062071820517</v>
      </c>
      <c r="AO255" s="177">
        <v>0.40325799946125246</v>
      </c>
      <c r="AQ255" s="174" t="s">
        <v>9</v>
      </c>
      <c r="AR255" s="177">
        <v>1.1314270343829274E-2</v>
      </c>
      <c r="AS255" s="177">
        <v>1.2278524293046478E-2</v>
      </c>
      <c r="AT255" s="177">
        <v>1.3155189764869965E-2</v>
      </c>
      <c r="AU255" s="177">
        <v>1.4181219697357819E-2</v>
      </c>
      <c r="AV255" s="177">
        <v>1.4301241851637924E-2</v>
      </c>
      <c r="AW255" s="177">
        <v>1.5095903587291798E-2</v>
      </c>
      <c r="AX255" s="177">
        <v>1.6130319978450099E-2</v>
      </c>
    </row>
    <row r="256" spans="3:50" s="161" customFormat="1" ht="12" x14ac:dyDescent="0.2"/>
    <row r="257" spans="2:50" s="161" customFormat="1" ht="12" x14ac:dyDescent="0.2"/>
    <row r="258" spans="2:50" s="161" customFormat="1" ht="12" x14ac:dyDescent="0.2"/>
    <row r="259" spans="2:50" s="161" customFormat="1" ht="12" x14ac:dyDescent="0.2"/>
    <row r="260" spans="2:50" s="179" customFormat="1" ht="21" x14ac:dyDescent="0.35">
      <c r="E260" s="180" t="s">
        <v>79</v>
      </c>
      <c r="G260" s="180" t="s">
        <v>97</v>
      </c>
      <c r="N260" s="181"/>
      <c r="O260" s="182"/>
      <c r="P260" s="182"/>
      <c r="Q260" s="182"/>
      <c r="R260" s="182"/>
      <c r="S260" s="182"/>
      <c r="T260" s="182"/>
    </row>
    <row r="261" spans="2:50" s="161" customFormat="1" ht="12" x14ac:dyDescent="0.2">
      <c r="N261" s="174"/>
      <c r="O261" s="176"/>
      <c r="P261" s="176"/>
      <c r="Q261" s="176"/>
      <c r="R261" s="176"/>
      <c r="S261" s="176"/>
      <c r="T261" s="176"/>
    </row>
    <row r="262" spans="2:50" s="166" customFormat="1" ht="12" x14ac:dyDescent="0.25">
      <c r="B262" s="178"/>
      <c r="C262" s="164"/>
      <c r="D262" s="165"/>
      <c r="G262" s="166" t="s">
        <v>25</v>
      </c>
      <c r="O262" s="166" t="s">
        <v>26</v>
      </c>
      <c r="Y262" s="166" t="s">
        <v>27</v>
      </c>
      <c r="AH262" s="166" t="s">
        <v>28</v>
      </c>
      <c r="AQ262" s="166" t="s">
        <v>29</v>
      </c>
    </row>
    <row r="263" spans="2:50" s="161" customFormat="1" ht="12" x14ac:dyDescent="0.2">
      <c r="F263" s="162" t="s">
        <v>24</v>
      </c>
      <c r="G263" s="163" t="s">
        <v>15</v>
      </c>
      <c r="H263" s="163" t="s">
        <v>16</v>
      </c>
      <c r="I263" s="163" t="s">
        <v>17</v>
      </c>
      <c r="J263" s="163" t="s">
        <v>18</v>
      </c>
      <c r="K263" s="163" t="s">
        <v>19</v>
      </c>
      <c r="L263" s="163" t="s">
        <v>14</v>
      </c>
      <c r="M263" s="163" t="s">
        <v>20</v>
      </c>
      <c r="O263" s="162" t="s">
        <v>24</v>
      </c>
      <c r="P263" s="162" t="s">
        <v>15</v>
      </c>
      <c r="Q263" s="162" t="s">
        <v>16</v>
      </c>
      <c r="R263" s="162" t="s">
        <v>17</v>
      </c>
      <c r="S263" s="162" t="s">
        <v>18</v>
      </c>
      <c r="T263" s="162" t="s">
        <v>19</v>
      </c>
      <c r="U263" s="162" t="s">
        <v>14</v>
      </c>
      <c r="V263" s="162" t="s">
        <v>99</v>
      </c>
      <c r="Y263" s="162" t="s">
        <v>24</v>
      </c>
      <c r="Z263" s="163" t="s">
        <v>15</v>
      </c>
      <c r="AA263" s="163" t="s">
        <v>16</v>
      </c>
      <c r="AB263" s="163" t="s">
        <v>17</v>
      </c>
      <c r="AC263" s="163" t="s">
        <v>18</v>
      </c>
      <c r="AD263" s="163" t="s">
        <v>19</v>
      </c>
      <c r="AE263" s="163" t="s">
        <v>14</v>
      </c>
      <c r="AF263" s="163" t="s">
        <v>20</v>
      </c>
      <c r="AH263" s="162" t="s">
        <v>24</v>
      </c>
      <c r="AI263" s="163" t="s">
        <v>15</v>
      </c>
      <c r="AJ263" s="163" t="s">
        <v>16</v>
      </c>
      <c r="AK263" s="163" t="s">
        <v>17</v>
      </c>
      <c r="AL263" s="163" t="s">
        <v>18</v>
      </c>
      <c r="AM263" s="163" t="s">
        <v>19</v>
      </c>
      <c r="AN263" s="163" t="s">
        <v>14</v>
      </c>
      <c r="AO263" s="163" t="s">
        <v>20</v>
      </c>
      <c r="AQ263" s="162" t="s">
        <v>24</v>
      </c>
      <c r="AR263" s="163" t="s">
        <v>15</v>
      </c>
      <c r="AS263" s="163" t="s">
        <v>16</v>
      </c>
      <c r="AT263" s="163" t="s">
        <v>17</v>
      </c>
      <c r="AU263" s="163" t="s">
        <v>18</v>
      </c>
      <c r="AV263" s="163" t="s">
        <v>19</v>
      </c>
      <c r="AW263" s="163" t="s">
        <v>14</v>
      </c>
      <c r="AX263" s="163" t="s">
        <v>20</v>
      </c>
    </row>
    <row r="264" spans="2:50" s="161" customFormat="1" ht="12" x14ac:dyDescent="0.2">
      <c r="C264" s="164" t="s">
        <v>7</v>
      </c>
      <c r="D264" s="165" t="s">
        <v>0</v>
      </c>
      <c r="E264" s="166"/>
      <c r="F264" s="167" t="s">
        <v>8</v>
      </c>
      <c r="G264" s="168">
        <v>784777</v>
      </c>
      <c r="H264" s="168">
        <v>922493</v>
      </c>
      <c r="I264" s="168">
        <v>929555</v>
      </c>
      <c r="J264" s="168">
        <v>887354</v>
      </c>
      <c r="K264" s="168">
        <v>929985</v>
      </c>
      <c r="L264" s="168">
        <v>843147</v>
      </c>
      <c r="M264" s="168">
        <v>836127</v>
      </c>
      <c r="O264" s="167" t="s">
        <v>8</v>
      </c>
      <c r="P264" s="169">
        <v>2</v>
      </c>
      <c r="Q264" s="169">
        <v>2.1</v>
      </c>
      <c r="R264" s="169">
        <v>2.1</v>
      </c>
      <c r="S264" s="169">
        <v>2.2999999999999998</v>
      </c>
      <c r="T264" s="169">
        <v>2.4</v>
      </c>
      <c r="U264" s="169">
        <v>2.5</v>
      </c>
      <c r="V264" s="169">
        <v>2.5</v>
      </c>
      <c r="Y264" s="167" t="s">
        <v>8</v>
      </c>
      <c r="Z264" s="168">
        <v>31391.08</v>
      </c>
      <c r="AA264" s="168">
        <v>38744.705999999998</v>
      </c>
      <c r="AB264" s="168">
        <v>39041.31</v>
      </c>
      <c r="AC264" s="168">
        <v>40818.284</v>
      </c>
      <c r="AD264" s="168">
        <v>44639.28</v>
      </c>
      <c r="AE264" s="168">
        <v>42157.35</v>
      </c>
      <c r="AF264" s="168">
        <v>41806.35</v>
      </c>
      <c r="AH264" s="167" t="s">
        <v>8</v>
      </c>
      <c r="AI264" s="170">
        <v>1</v>
      </c>
      <c r="AJ264" s="170">
        <v>1</v>
      </c>
      <c r="AK264" s="170">
        <v>1</v>
      </c>
      <c r="AL264" s="170">
        <v>1</v>
      </c>
      <c r="AM264" s="170">
        <v>1</v>
      </c>
      <c r="AN264" s="170">
        <v>1</v>
      </c>
      <c r="AO264" s="170">
        <v>1</v>
      </c>
      <c r="AQ264" s="167" t="s">
        <v>8</v>
      </c>
      <c r="AR264" s="170">
        <v>0.04</v>
      </c>
      <c r="AS264" s="170">
        <v>4.2000000000000003E-2</v>
      </c>
      <c r="AT264" s="170">
        <v>4.2000000000000003E-2</v>
      </c>
      <c r="AU264" s="170">
        <v>4.5999999999999999E-2</v>
      </c>
      <c r="AV264" s="170">
        <v>4.8000000000000001E-2</v>
      </c>
      <c r="AW264" s="170">
        <v>0.05</v>
      </c>
      <c r="AX264" s="170">
        <v>0.05</v>
      </c>
    </row>
    <row r="265" spans="2:50" s="161" customFormat="1" ht="12" x14ac:dyDescent="0.2">
      <c r="C265" s="171" t="s">
        <v>7</v>
      </c>
      <c r="D265" s="172" t="s">
        <v>0</v>
      </c>
      <c r="E265" s="173"/>
      <c r="F265" s="174" t="s">
        <v>1</v>
      </c>
      <c r="G265" s="175">
        <v>215142</v>
      </c>
      <c r="H265" s="175">
        <v>192350</v>
      </c>
      <c r="I265" s="175">
        <v>156655</v>
      </c>
      <c r="J265" s="175">
        <v>142259</v>
      </c>
      <c r="K265" s="175">
        <v>147051</v>
      </c>
      <c r="L265" s="175">
        <v>121065</v>
      </c>
      <c r="M265" s="175">
        <v>96397</v>
      </c>
      <c r="O265" s="174" t="s">
        <v>1</v>
      </c>
      <c r="P265" s="176">
        <v>4.2</v>
      </c>
      <c r="Q265" s="176">
        <v>5.3</v>
      </c>
      <c r="R265" s="176">
        <v>5.3</v>
      </c>
      <c r="S265" s="176">
        <v>6.3</v>
      </c>
      <c r="T265" s="176">
        <v>6.6</v>
      </c>
      <c r="U265" s="176">
        <v>7.7</v>
      </c>
      <c r="V265" s="176">
        <v>7.8</v>
      </c>
      <c r="Y265" s="174" t="s">
        <v>1</v>
      </c>
      <c r="Z265" s="175">
        <v>18071.928</v>
      </c>
      <c r="AA265" s="175">
        <v>20389.099999999999</v>
      </c>
      <c r="AB265" s="175">
        <v>16605.43</v>
      </c>
      <c r="AC265" s="175">
        <v>17924.633999999998</v>
      </c>
      <c r="AD265" s="175">
        <v>19410.732</v>
      </c>
      <c r="AE265" s="175">
        <v>18644.009999999998</v>
      </c>
      <c r="AF265" s="175">
        <v>15037.931999999999</v>
      </c>
      <c r="AH265" s="174" t="s">
        <v>1</v>
      </c>
      <c r="AI265" s="177">
        <v>0.27414411992196508</v>
      </c>
      <c r="AJ265" s="177">
        <v>0.20851106729265154</v>
      </c>
      <c r="AK265" s="177">
        <v>0.16852687576313397</v>
      </c>
      <c r="AL265" s="177">
        <v>0.16031820445955053</v>
      </c>
      <c r="AM265" s="177">
        <v>0.15812190519201921</v>
      </c>
      <c r="AN265" s="177">
        <v>0.14358706133094229</v>
      </c>
      <c r="AO265" s="177">
        <v>0.11528990213209238</v>
      </c>
      <c r="AQ265" s="174" t="s">
        <v>1</v>
      </c>
      <c r="AR265" s="177">
        <v>2.3028106073445066E-2</v>
      </c>
      <c r="AS265" s="177">
        <v>2.2102173133021062E-2</v>
      </c>
      <c r="AT265" s="177">
        <v>1.78638488308922E-2</v>
      </c>
      <c r="AU265" s="177">
        <v>2.0200093761903366E-2</v>
      </c>
      <c r="AV265" s="177">
        <v>2.0872091485346536E-2</v>
      </c>
      <c r="AW265" s="177">
        <v>2.211240744496511E-2</v>
      </c>
      <c r="AX265" s="177">
        <v>1.7985224732606411E-2</v>
      </c>
    </row>
    <row r="266" spans="2:50" s="161" customFormat="1" ht="12" x14ac:dyDescent="0.2">
      <c r="C266" s="171" t="s">
        <v>7</v>
      </c>
      <c r="D266" s="172" t="s">
        <v>0</v>
      </c>
      <c r="E266" s="173"/>
      <c r="F266" s="174" t="s">
        <v>77</v>
      </c>
      <c r="G266" s="175">
        <v>122184</v>
      </c>
      <c r="H266" s="175">
        <v>129140</v>
      </c>
      <c r="I266" s="175">
        <v>121802</v>
      </c>
      <c r="J266" s="175">
        <v>107544</v>
      </c>
      <c r="K266" s="175">
        <v>101802</v>
      </c>
      <c r="L266" s="175">
        <v>89938</v>
      </c>
      <c r="M266" s="175">
        <v>74061</v>
      </c>
      <c r="O266" s="174" t="s">
        <v>77</v>
      </c>
      <c r="P266" s="176">
        <v>6.1</v>
      </c>
      <c r="Q266" s="176">
        <v>5.8</v>
      </c>
      <c r="R266" s="176">
        <v>6.5</v>
      </c>
      <c r="S266" s="176">
        <v>7.1</v>
      </c>
      <c r="T266" s="176">
        <v>7.4</v>
      </c>
      <c r="U266" s="176">
        <v>8.3000000000000007</v>
      </c>
      <c r="V266" s="176">
        <v>9.1</v>
      </c>
      <c r="Y266" s="174" t="s">
        <v>77</v>
      </c>
      <c r="Z266" s="175">
        <v>14906.447999999999</v>
      </c>
      <c r="AA266" s="175">
        <v>14980.24</v>
      </c>
      <c r="AB266" s="175">
        <v>15834.26</v>
      </c>
      <c r="AC266" s="175">
        <v>15271.247999999998</v>
      </c>
      <c r="AD266" s="175">
        <v>15066.696000000002</v>
      </c>
      <c r="AE266" s="175">
        <v>14929.708000000001</v>
      </c>
      <c r="AF266" s="175">
        <v>13479.101999999999</v>
      </c>
      <c r="AH266" s="174" t="s">
        <v>77</v>
      </c>
      <c r="AI266" s="177">
        <v>0.1556926362520818</v>
      </c>
      <c r="AJ266" s="177">
        <v>0.13999022214802714</v>
      </c>
      <c r="AK266" s="177">
        <v>0.1310325908633701</v>
      </c>
      <c r="AL266" s="177">
        <v>0.12119627566901146</v>
      </c>
      <c r="AM266" s="177">
        <v>0.10946628171422119</v>
      </c>
      <c r="AN266" s="177">
        <v>0.10666941826277031</v>
      </c>
      <c r="AO266" s="177">
        <v>8.8576256956180099E-2</v>
      </c>
      <c r="AQ266" s="174" t="s">
        <v>77</v>
      </c>
      <c r="AR266" s="177">
        <v>1.8994501622753977E-2</v>
      </c>
      <c r="AS266" s="177">
        <v>1.6238865769171149E-2</v>
      </c>
      <c r="AT266" s="177">
        <v>1.7034236812238111E-2</v>
      </c>
      <c r="AU266" s="177">
        <v>1.7209871144999625E-2</v>
      </c>
      <c r="AV266" s="177">
        <v>1.6201009693704738E-2</v>
      </c>
      <c r="AW266" s="177">
        <v>1.7707123431619873E-2</v>
      </c>
      <c r="AX266" s="177">
        <v>1.6120878766024777E-2</v>
      </c>
    </row>
    <row r="267" spans="2:50" s="161" customFormat="1" ht="12" x14ac:dyDescent="0.2">
      <c r="C267" s="171" t="s">
        <v>7</v>
      </c>
      <c r="D267" s="172" t="s">
        <v>0</v>
      </c>
      <c r="E267" s="173"/>
      <c r="F267" s="174" t="s">
        <v>76</v>
      </c>
      <c r="G267" s="175">
        <v>447451</v>
      </c>
      <c r="H267" s="175">
        <v>601003</v>
      </c>
      <c r="I267" s="175">
        <v>651098</v>
      </c>
      <c r="J267" s="175">
        <v>637551</v>
      </c>
      <c r="K267" s="175">
        <v>681132</v>
      </c>
      <c r="L267" s="175">
        <v>632144</v>
      </c>
      <c r="M267" s="175">
        <v>665669</v>
      </c>
      <c r="O267" s="174" t="s">
        <v>76</v>
      </c>
      <c r="P267" s="176">
        <v>2.9</v>
      </c>
      <c r="Q267" s="176">
        <v>2.7</v>
      </c>
      <c r="R267" s="176">
        <v>2.8</v>
      </c>
      <c r="S267" s="176">
        <v>3</v>
      </c>
      <c r="T267" s="176">
        <v>3.1</v>
      </c>
      <c r="U267" s="176">
        <v>3.1</v>
      </c>
      <c r="V267" s="176">
        <v>3.2</v>
      </c>
      <c r="Y267" s="174" t="s">
        <v>76</v>
      </c>
      <c r="Z267" s="175">
        <v>25952.157999999999</v>
      </c>
      <c r="AA267" s="175">
        <v>32454.162</v>
      </c>
      <c r="AB267" s="175">
        <v>36461.487999999998</v>
      </c>
      <c r="AC267" s="175">
        <v>38253.06</v>
      </c>
      <c r="AD267" s="175">
        <v>42230.184000000001</v>
      </c>
      <c r="AE267" s="175">
        <v>39192.928</v>
      </c>
      <c r="AF267" s="175">
        <v>42602.816000000006</v>
      </c>
      <c r="AH267" s="174" t="s">
        <v>76</v>
      </c>
      <c r="AI267" s="177">
        <v>0.57016324382595307</v>
      </c>
      <c r="AJ267" s="177">
        <v>0.65149871055932129</v>
      </c>
      <c r="AK267" s="177">
        <v>0.70044053337349588</v>
      </c>
      <c r="AL267" s="177">
        <v>0.71848551987143805</v>
      </c>
      <c r="AM267" s="177">
        <v>0.73241181309375958</v>
      </c>
      <c r="AN267" s="177">
        <v>0.74974352040628744</v>
      </c>
      <c r="AO267" s="177">
        <v>0.79613384091172756</v>
      </c>
      <c r="AQ267" s="174" t="s">
        <v>76</v>
      </c>
      <c r="AR267" s="177">
        <v>3.3069468141905277E-2</v>
      </c>
      <c r="AS267" s="177">
        <v>3.5180930370203353E-2</v>
      </c>
      <c r="AT267" s="177">
        <v>3.9224669868915762E-2</v>
      </c>
      <c r="AU267" s="177">
        <v>4.3109131192286279E-2</v>
      </c>
      <c r="AV267" s="177">
        <v>4.5409532411813093E-2</v>
      </c>
      <c r="AW267" s="177">
        <v>4.6484098265189823E-2</v>
      </c>
      <c r="AX267" s="177">
        <v>5.0952565818350566E-2</v>
      </c>
    </row>
    <row r="268" spans="2:50" s="161" customFormat="1" ht="12" x14ac:dyDescent="0.2">
      <c r="C268" s="164" t="s">
        <v>12</v>
      </c>
      <c r="D268" s="165" t="s">
        <v>0</v>
      </c>
      <c r="E268" s="173"/>
      <c r="F268" s="167" t="s">
        <v>8</v>
      </c>
      <c r="G268" s="168">
        <v>414069</v>
      </c>
      <c r="H268" s="168">
        <v>460037</v>
      </c>
      <c r="I268" s="168">
        <v>482850</v>
      </c>
      <c r="J268" s="168">
        <v>463180</v>
      </c>
      <c r="K268" s="168">
        <v>472323</v>
      </c>
      <c r="L268" s="168">
        <v>435554</v>
      </c>
      <c r="M268" s="168">
        <v>428804</v>
      </c>
      <c r="O268" s="167" t="s">
        <v>8</v>
      </c>
      <c r="P268" s="169">
        <v>2.9</v>
      </c>
      <c r="Q268" s="169">
        <v>2.9</v>
      </c>
      <c r="R268" s="169">
        <v>2.9</v>
      </c>
      <c r="S268" s="169">
        <v>3.3</v>
      </c>
      <c r="T268" s="169">
        <v>3.3</v>
      </c>
      <c r="U268" s="169">
        <v>3.6</v>
      </c>
      <c r="V268" s="169">
        <v>3.6</v>
      </c>
      <c r="Y268" s="167" t="s">
        <v>8</v>
      </c>
      <c r="Z268" s="168">
        <v>24016.001999999997</v>
      </c>
      <c r="AA268" s="168">
        <v>26682.146000000001</v>
      </c>
      <c r="AB268" s="168">
        <v>28005.3</v>
      </c>
      <c r="AC268" s="168">
        <v>30569.88</v>
      </c>
      <c r="AD268" s="168">
        <v>31173.317999999999</v>
      </c>
      <c r="AE268" s="168">
        <v>31359.888000000003</v>
      </c>
      <c r="AF268" s="168">
        <v>30873.888000000003</v>
      </c>
      <c r="AH268" s="167" t="s">
        <v>8</v>
      </c>
      <c r="AI268" s="170">
        <v>1</v>
      </c>
      <c r="AJ268" s="170">
        <v>1</v>
      </c>
      <c r="AK268" s="170">
        <v>1</v>
      </c>
      <c r="AL268" s="170">
        <v>1</v>
      </c>
      <c r="AM268" s="170">
        <v>1</v>
      </c>
      <c r="AN268" s="170">
        <v>1</v>
      </c>
      <c r="AO268" s="170">
        <v>1</v>
      </c>
      <c r="AQ268" s="167" t="s">
        <v>8</v>
      </c>
      <c r="AR268" s="170">
        <v>5.7999999999999996E-2</v>
      </c>
      <c r="AS268" s="170">
        <v>5.7999999999999996E-2</v>
      </c>
      <c r="AT268" s="170">
        <v>5.7999999999999996E-2</v>
      </c>
      <c r="AU268" s="170">
        <v>6.6000000000000003E-2</v>
      </c>
      <c r="AV268" s="170">
        <v>6.6000000000000003E-2</v>
      </c>
      <c r="AW268" s="170">
        <v>7.2000000000000008E-2</v>
      </c>
      <c r="AX268" s="170">
        <v>7.2000000000000008E-2</v>
      </c>
    </row>
    <row r="269" spans="2:50" s="161" customFormat="1" ht="12" x14ac:dyDescent="0.2">
      <c r="C269" s="171" t="s">
        <v>12</v>
      </c>
      <c r="D269" s="172" t="s">
        <v>0</v>
      </c>
      <c r="E269" s="166"/>
      <c r="F269" s="174" t="s">
        <v>1</v>
      </c>
      <c r="G269" s="175">
        <v>121074</v>
      </c>
      <c r="H269" s="175">
        <v>92499</v>
      </c>
      <c r="I269" s="175">
        <v>81339</v>
      </c>
      <c r="J269" s="175">
        <v>67379</v>
      </c>
      <c r="K269" s="175">
        <v>63987</v>
      </c>
      <c r="L269" s="175">
        <v>60978</v>
      </c>
      <c r="M269" s="175">
        <v>49806</v>
      </c>
      <c r="O269" s="174" t="s">
        <v>1</v>
      </c>
      <c r="P269" s="176">
        <v>6.1</v>
      </c>
      <c r="Q269" s="176">
        <v>6.9</v>
      </c>
      <c r="R269" s="176">
        <v>7.3</v>
      </c>
      <c r="S269" s="176">
        <v>8.9</v>
      </c>
      <c r="T269" s="176">
        <v>9.6999999999999993</v>
      </c>
      <c r="U269" s="176">
        <v>10</v>
      </c>
      <c r="V269" s="176">
        <v>11.4</v>
      </c>
      <c r="Y269" s="174" t="s">
        <v>1</v>
      </c>
      <c r="Z269" s="175">
        <v>14771.027999999998</v>
      </c>
      <c r="AA269" s="175">
        <v>12764.861999999999</v>
      </c>
      <c r="AB269" s="175">
        <v>11875.493999999999</v>
      </c>
      <c r="AC269" s="175">
        <v>11993.462</v>
      </c>
      <c r="AD269" s="175">
        <v>12413.477999999997</v>
      </c>
      <c r="AE269" s="175">
        <v>12195.6</v>
      </c>
      <c r="AF269" s="175">
        <v>11355.768</v>
      </c>
      <c r="AH269" s="174" t="s">
        <v>1</v>
      </c>
      <c r="AI269" s="177">
        <v>0.29240054193866238</v>
      </c>
      <c r="AJ269" s="177">
        <v>0.20106860969878509</v>
      </c>
      <c r="AK269" s="177">
        <v>0.1684560422491457</v>
      </c>
      <c r="AL269" s="177">
        <v>0.14547044345610777</v>
      </c>
      <c r="AM269" s="177">
        <v>0.135472970827167</v>
      </c>
      <c r="AN269" s="177">
        <v>0.14000101020768951</v>
      </c>
      <c r="AO269" s="177">
        <v>0.11615096874096324</v>
      </c>
      <c r="AQ269" s="174" t="s">
        <v>1</v>
      </c>
      <c r="AR269" s="177">
        <v>3.5672866116516808E-2</v>
      </c>
      <c r="AS269" s="177">
        <v>2.7747468138432346E-2</v>
      </c>
      <c r="AT269" s="177">
        <v>2.4594582168375272E-2</v>
      </c>
      <c r="AU269" s="177">
        <v>2.5893738935187184E-2</v>
      </c>
      <c r="AV269" s="177">
        <v>2.6281756340470395E-2</v>
      </c>
      <c r="AW269" s="177">
        <v>2.8000202041537903E-2</v>
      </c>
      <c r="AX269" s="177">
        <v>2.6482420872939619E-2</v>
      </c>
    </row>
    <row r="270" spans="2:50" s="161" customFormat="1" ht="12" x14ac:dyDescent="0.2">
      <c r="C270" s="171" t="s">
        <v>12</v>
      </c>
      <c r="D270" s="172" t="s">
        <v>0</v>
      </c>
      <c r="E270" s="173"/>
      <c r="F270" s="174" t="s">
        <v>77</v>
      </c>
      <c r="G270" s="175">
        <v>69572</v>
      </c>
      <c r="H270" s="175">
        <v>69925</v>
      </c>
      <c r="I270" s="175">
        <v>70237</v>
      </c>
      <c r="J270" s="175">
        <v>61483</v>
      </c>
      <c r="K270" s="175">
        <v>57309</v>
      </c>
      <c r="L270" s="175">
        <v>47007</v>
      </c>
      <c r="M270" s="175">
        <v>34626</v>
      </c>
      <c r="O270" s="174" t="s">
        <v>77</v>
      </c>
      <c r="P270" s="176">
        <v>7.6</v>
      </c>
      <c r="Q270" s="176">
        <v>8.1999999999999993</v>
      </c>
      <c r="R270" s="176">
        <v>7.8</v>
      </c>
      <c r="S270" s="176">
        <v>9.3000000000000007</v>
      </c>
      <c r="T270" s="176">
        <v>10.199999999999999</v>
      </c>
      <c r="U270" s="176">
        <v>11.6</v>
      </c>
      <c r="V270" s="176">
        <v>14</v>
      </c>
      <c r="Y270" s="174" t="s">
        <v>77</v>
      </c>
      <c r="Z270" s="175">
        <v>10574.944</v>
      </c>
      <c r="AA270" s="175">
        <v>11467.7</v>
      </c>
      <c r="AB270" s="175">
        <v>10956.972</v>
      </c>
      <c r="AC270" s="175">
        <v>11435.838</v>
      </c>
      <c r="AD270" s="175">
        <v>11691.035999999998</v>
      </c>
      <c r="AE270" s="175">
        <v>10905.624</v>
      </c>
      <c r="AF270" s="175">
        <v>9695.2800000000007</v>
      </c>
      <c r="AH270" s="174" t="s">
        <v>77</v>
      </c>
      <c r="AI270" s="177">
        <v>0.16802030579444488</v>
      </c>
      <c r="AJ270" s="177">
        <v>0.15199864358736362</v>
      </c>
      <c r="AK270" s="177">
        <v>0.14546339442891168</v>
      </c>
      <c r="AL270" s="177">
        <v>0.1327410509952934</v>
      </c>
      <c r="AM270" s="177">
        <v>0.12133434111826018</v>
      </c>
      <c r="AN270" s="177">
        <v>0.10792462013894948</v>
      </c>
      <c r="AO270" s="177">
        <v>8.075017956922044E-2</v>
      </c>
      <c r="AQ270" s="174" t="s">
        <v>77</v>
      </c>
      <c r="AR270" s="177">
        <v>2.5539086480755618E-2</v>
      </c>
      <c r="AS270" s="177">
        <v>2.4927777548327631E-2</v>
      </c>
      <c r="AT270" s="177">
        <v>2.2692289530910223E-2</v>
      </c>
      <c r="AU270" s="177">
        <v>2.4689835485124573E-2</v>
      </c>
      <c r="AV270" s="177">
        <v>2.4752205588125076E-2</v>
      </c>
      <c r="AW270" s="177">
        <v>2.5038511872236279E-2</v>
      </c>
      <c r="AX270" s="177">
        <v>2.2610050279381722E-2</v>
      </c>
    </row>
    <row r="271" spans="2:50" s="161" customFormat="1" ht="12" x14ac:dyDescent="0.2">
      <c r="C271" s="171" t="s">
        <v>12</v>
      </c>
      <c r="D271" s="172" t="s">
        <v>0</v>
      </c>
      <c r="E271" s="173"/>
      <c r="F271" s="174" t="s">
        <v>76</v>
      </c>
      <c r="G271" s="175">
        <v>223423</v>
      </c>
      <c r="H271" s="175">
        <v>297613</v>
      </c>
      <c r="I271" s="175">
        <v>331274</v>
      </c>
      <c r="J271" s="175">
        <v>334318</v>
      </c>
      <c r="K271" s="175">
        <v>351027</v>
      </c>
      <c r="L271" s="175">
        <v>327569</v>
      </c>
      <c r="M271" s="175">
        <v>344372</v>
      </c>
      <c r="O271" s="174" t="s">
        <v>76</v>
      </c>
      <c r="P271" s="176">
        <v>4.2</v>
      </c>
      <c r="Q271" s="176">
        <v>4</v>
      </c>
      <c r="R271" s="176">
        <v>3.7</v>
      </c>
      <c r="S271" s="176">
        <v>4</v>
      </c>
      <c r="T271" s="176">
        <v>3.8</v>
      </c>
      <c r="U271" s="176">
        <v>4.3</v>
      </c>
      <c r="V271" s="176">
        <v>4.3</v>
      </c>
      <c r="Y271" s="174" t="s">
        <v>76</v>
      </c>
      <c r="Z271" s="175">
        <v>18767.532000000003</v>
      </c>
      <c r="AA271" s="175">
        <v>23809.040000000001</v>
      </c>
      <c r="AB271" s="175">
        <v>24514.276000000002</v>
      </c>
      <c r="AC271" s="175">
        <v>26745.439999999999</v>
      </c>
      <c r="AD271" s="175">
        <v>26678.051999999996</v>
      </c>
      <c r="AE271" s="175">
        <v>28170.933999999997</v>
      </c>
      <c r="AF271" s="175">
        <v>29615.991999999998</v>
      </c>
      <c r="AH271" s="174" t="s">
        <v>76</v>
      </c>
      <c r="AI271" s="177">
        <v>0.53957915226689268</v>
      </c>
      <c r="AJ271" s="177">
        <v>0.64693274671385126</v>
      </c>
      <c r="AK271" s="177">
        <v>0.68608056332194267</v>
      </c>
      <c r="AL271" s="177">
        <v>0.72178850554859886</v>
      </c>
      <c r="AM271" s="177">
        <v>0.74319268805457284</v>
      </c>
      <c r="AN271" s="177">
        <v>0.75207436965336105</v>
      </c>
      <c r="AO271" s="177">
        <v>0.80309885168981632</v>
      </c>
      <c r="AQ271" s="174" t="s">
        <v>76</v>
      </c>
      <c r="AR271" s="177">
        <v>4.5324648790418989E-2</v>
      </c>
      <c r="AS271" s="177">
        <v>5.1754619737108098E-2</v>
      </c>
      <c r="AT271" s="177">
        <v>5.0769961685823761E-2</v>
      </c>
      <c r="AU271" s="177">
        <v>5.7743080443887908E-2</v>
      </c>
      <c r="AV271" s="177">
        <v>5.6482644292147534E-2</v>
      </c>
      <c r="AW271" s="177">
        <v>6.4678395790189039E-2</v>
      </c>
      <c r="AX271" s="177">
        <v>6.9066501245324194E-2</v>
      </c>
    </row>
    <row r="272" spans="2:50" s="161" customFormat="1" ht="12" x14ac:dyDescent="0.2">
      <c r="C272" s="164" t="s">
        <v>11</v>
      </c>
      <c r="D272" s="165" t="s">
        <v>0</v>
      </c>
      <c r="E272" s="173"/>
      <c r="F272" s="167" t="s">
        <v>8</v>
      </c>
      <c r="G272" s="168">
        <v>370708</v>
      </c>
      <c r="H272" s="168">
        <v>462456</v>
      </c>
      <c r="I272" s="168">
        <v>446705</v>
      </c>
      <c r="J272" s="168">
        <v>424174</v>
      </c>
      <c r="K272" s="168">
        <v>457662</v>
      </c>
      <c r="L272" s="168">
        <v>407593</v>
      </c>
      <c r="M272" s="168">
        <v>407323</v>
      </c>
      <c r="O272" s="167" t="s">
        <v>8</v>
      </c>
      <c r="P272" s="169">
        <v>3.1</v>
      </c>
      <c r="Q272" s="169">
        <v>2.9</v>
      </c>
      <c r="R272" s="169">
        <v>3.1</v>
      </c>
      <c r="S272" s="169">
        <v>3.3</v>
      </c>
      <c r="T272" s="169">
        <v>3.3</v>
      </c>
      <c r="U272" s="169">
        <v>3.6</v>
      </c>
      <c r="V272" s="169">
        <v>3.6</v>
      </c>
      <c r="Y272" s="167" t="s">
        <v>8</v>
      </c>
      <c r="Z272" s="168">
        <v>22983.896000000001</v>
      </c>
      <c r="AA272" s="168">
        <v>26822.447999999997</v>
      </c>
      <c r="AB272" s="168">
        <v>27695.71</v>
      </c>
      <c r="AC272" s="168">
        <v>27995.484</v>
      </c>
      <c r="AD272" s="168">
        <v>30205.691999999995</v>
      </c>
      <c r="AE272" s="168">
        <v>29346.696</v>
      </c>
      <c r="AF272" s="168">
        <v>29327.256000000001</v>
      </c>
      <c r="AH272" s="167" t="s">
        <v>8</v>
      </c>
      <c r="AI272" s="170">
        <v>1</v>
      </c>
      <c r="AJ272" s="170">
        <v>1</v>
      </c>
      <c r="AK272" s="170">
        <v>1</v>
      </c>
      <c r="AL272" s="170">
        <v>1</v>
      </c>
      <c r="AM272" s="170">
        <v>1</v>
      </c>
      <c r="AN272" s="170">
        <v>1</v>
      </c>
      <c r="AO272" s="170">
        <v>1</v>
      </c>
      <c r="AQ272" s="167" t="s">
        <v>8</v>
      </c>
      <c r="AR272" s="170">
        <v>6.2E-2</v>
      </c>
      <c r="AS272" s="170">
        <v>5.7999999999999996E-2</v>
      </c>
      <c r="AT272" s="170">
        <v>6.2E-2</v>
      </c>
      <c r="AU272" s="170">
        <v>6.6000000000000003E-2</v>
      </c>
      <c r="AV272" s="170">
        <v>6.6000000000000003E-2</v>
      </c>
      <c r="AW272" s="170">
        <v>7.2000000000000008E-2</v>
      </c>
      <c r="AX272" s="170">
        <v>7.2000000000000008E-2</v>
      </c>
    </row>
    <row r="273" spans="3:50" s="161" customFormat="1" ht="12" x14ac:dyDescent="0.2">
      <c r="C273" s="171" t="s">
        <v>11</v>
      </c>
      <c r="D273" s="172" t="s">
        <v>0</v>
      </c>
      <c r="E273" s="173"/>
      <c r="F273" s="174" t="s">
        <v>1</v>
      </c>
      <c r="G273" s="175">
        <v>94068</v>
      </c>
      <c r="H273" s="175">
        <v>99851</v>
      </c>
      <c r="I273" s="175">
        <v>75316</v>
      </c>
      <c r="J273" s="175">
        <v>74880</v>
      </c>
      <c r="K273" s="175">
        <v>83064</v>
      </c>
      <c r="L273" s="175">
        <v>60087</v>
      </c>
      <c r="M273" s="175">
        <v>46591</v>
      </c>
      <c r="O273" s="174" t="s">
        <v>1</v>
      </c>
      <c r="P273" s="176">
        <v>6.4</v>
      </c>
      <c r="Q273" s="176">
        <v>6.7</v>
      </c>
      <c r="R273" s="176">
        <v>7.5</v>
      </c>
      <c r="S273" s="176">
        <v>8.4</v>
      </c>
      <c r="T273" s="176">
        <v>8.3000000000000007</v>
      </c>
      <c r="U273" s="176">
        <v>10</v>
      </c>
      <c r="V273" s="176">
        <v>11.4</v>
      </c>
      <c r="Y273" s="174" t="s">
        <v>1</v>
      </c>
      <c r="Z273" s="175">
        <v>12040.704000000002</v>
      </c>
      <c r="AA273" s="175">
        <v>13380.034000000001</v>
      </c>
      <c r="AB273" s="175">
        <v>11297.4</v>
      </c>
      <c r="AC273" s="175">
        <v>12579.84</v>
      </c>
      <c r="AD273" s="175">
        <v>13788.624000000002</v>
      </c>
      <c r="AE273" s="175">
        <v>12017.4</v>
      </c>
      <c r="AF273" s="175">
        <v>10622.748</v>
      </c>
      <c r="AH273" s="174" t="s">
        <v>1</v>
      </c>
      <c r="AI273" s="177">
        <v>0.25375227942207884</v>
      </c>
      <c r="AJ273" s="177">
        <v>0.21591459511823827</v>
      </c>
      <c r="AK273" s="177">
        <v>0.16860344074948791</v>
      </c>
      <c r="AL273" s="177">
        <v>0.17653132912436878</v>
      </c>
      <c r="AM273" s="177">
        <v>0.18149638816419103</v>
      </c>
      <c r="AN273" s="177">
        <v>0.14741911661878393</v>
      </c>
      <c r="AO273" s="177">
        <v>0.11438342543877954</v>
      </c>
      <c r="AQ273" s="174" t="s">
        <v>1</v>
      </c>
      <c r="AR273" s="177">
        <v>3.2480291766026091E-2</v>
      </c>
      <c r="AS273" s="177">
        <v>2.8932555745843927E-2</v>
      </c>
      <c r="AT273" s="177">
        <v>2.5290516112423184E-2</v>
      </c>
      <c r="AU273" s="177">
        <v>2.9657263292893959E-2</v>
      </c>
      <c r="AV273" s="177">
        <v>3.0128400435255713E-2</v>
      </c>
      <c r="AW273" s="177">
        <v>2.9483823323756785E-2</v>
      </c>
      <c r="AX273" s="177">
        <v>2.6079421000041732E-2</v>
      </c>
    </row>
    <row r="274" spans="3:50" s="161" customFormat="1" ht="12" x14ac:dyDescent="0.2">
      <c r="C274" s="171" t="s">
        <v>11</v>
      </c>
      <c r="D274" s="172" t="s">
        <v>0</v>
      </c>
      <c r="E274" s="166"/>
      <c r="F274" s="174" t="s">
        <v>77</v>
      </c>
      <c r="G274" s="175">
        <v>52612</v>
      </c>
      <c r="H274" s="175">
        <v>59215</v>
      </c>
      <c r="I274" s="175">
        <v>51565</v>
      </c>
      <c r="J274" s="175">
        <v>46061</v>
      </c>
      <c r="K274" s="175">
        <v>44493</v>
      </c>
      <c r="L274" s="175">
        <v>42931</v>
      </c>
      <c r="M274" s="175">
        <v>39435</v>
      </c>
      <c r="O274" s="174" t="s">
        <v>77</v>
      </c>
      <c r="P274" s="176">
        <v>8.8000000000000007</v>
      </c>
      <c r="Q274" s="176">
        <v>8.9</v>
      </c>
      <c r="R274" s="176">
        <v>9.4</v>
      </c>
      <c r="S274" s="176">
        <v>10.7</v>
      </c>
      <c r="T274" s="176">
        <v>11.9</v>
      </c>
      <c r="U274" s="176">
        <v>12.3</v>
      </c>
      <c r="V274" s="176">
        <v>12.9</v>
      </c>
      <c r="Y274" s="174" t="s">
        <v>77</v>
      </c>
      <c r="Z274" s="175">
        <v>9259.7120000000014</v>
      </c>
      <c r="AA274" s="175">
        <v>10540.27</v>
      </c>
      <c r="AB274" s="175">
        <v>9694.2199999999993</v>
      </c>
      <c r="AC274" s="175">
        <v>9857.0539999999983</v>
      </c>
      <c r="AD274" s="175">
        <v>10589.334000000001</v>
      </c>
      <c r="AE274" s="175">
        <v>10561.026000000002</v>
      </c>
      <c r="AF274" s="175">
        <v>10174.23</v>
      </c>
      <c r="AH274" s="174" t="s">
        <v>77</v>
      </c>
      <c r="AI274" s="177">
        <v>0.14192302297225848</v>
      </c>
      <c r="AJ274" s="177">
        <v>0.12804461397408617</v>
      </c>
      <c r="AK274" s="177">
        <v>0.11543412319092018</v>
      </c>
      <c r="AL274" s="177">
        <v>0.1085898711377878</v>
      </c>
      <c r="AM274" s="177">
        <v>9.7218034269832318E-2</v>
      </c>
      <c r="AN274" s="177">
        <v>0.10532810916772369</v>
      </c>
      <c r="AO274" s="177">
        <v>9.6815058319810077E-2</v>
      </c>
      <c r="AQ274" s="174" t="s">
        <v>77</v>
      </c>
      <c r="AR274" s="177">
        <v>2.4978452043117497E-2</v>
      </c>
      <c r="AS274" s="177">
        <v>2.2791941287387339E-2</v>
      </c>
      <c r="AT274" s="177">
        <v>2.1701615159892995E-2</v>
      </c>
      <c r="AU274" s="177">
        <v>2.3238232423486591E-2</v>
      </c>
      <c r="AV274" s="177">
        <v>2.3137892156220096E-2</v>
      </c>
      <c r="AW274" s="177">
        <v>2.5910714855260027E-2</v>
      </c>
      <c r="AX274" s="177">
        <v>2.4978285046511003E-2</v>
      </c>
    </row>
    <row r="275" spans="3:50" s="161" customFormat="1" ht="12" x14ac:dyDescent="0.2">
      <c r="C275" s="171" t="s">
        <v>11</v>
      </c>
      <c r="D275" s="172" t="s">
        <v>0</v>
      </c>
      <c r="E275" s="173"/>
      <c r="F275" s="174" t="s">
        <v>76</v>
      </c>
      <c r="G275" s="175">
        <v>224028</v>
      </c>
      <c r="H275" s="175">
        <v>303390</v>
      </c>
      <c r="I275" s="175">
        <v>319824</v>
      </c>
      <c r="J275" s="175">
        <v>303233</v>
      </c>
      <c r="K275" s="175">
        <v>330105</v>
      </c>
      <c r="L275" s="175">
        <v>304575</v>
      </c>
      <c r="M275" s="175">
        <v>321297</v>
      </c>
      <c r="O275" s="174" t="s">
        <v>76</v>
      </c>
      <c r="P275" s="176">
        <v>4.2</v>
      </c>
      <c r="Q275" s="176">
        <v>3.7</v>
      </c>
      <c r="R275" s="176">
        <v>3.7</v>
      </c>
      <c r="S275" s="176">
        <v>4</v>
      </c>
      <c r="T275" s="176">
        <v>4.2</v>
      </c>
      <c r="U275" s="176">
        <v>4.3</v>
      </c>
      <c r="V275" s="176">
        <v>4.3</v>
      </c>
      <c r="Y275" s="174" t="s">
        <v>76</v>
      </c>
      <c r="Z275" s="175">
        <v>18818.352000000003</v>
      </c>
      <c r="AA275" s="175">
        <v>22450.86</v>
      </c>
      <c r="AB275" s="175">
        <v>23666.976000000002</v>
      </c>
      <c r="AC275" s="175">
        <v>24258.639999999999</v>
      </c>
      <c r="AD275" s="175">
        <v>27728.82</v>
      </c>
      <c r="AE275" s="175">
        <v>26193.45</v>
      </c>
      <c r="AF275" s="175">
        <v>27631.541999999998</v>
      </c>
      <c r="AH275" s="174" t="s">
        <v>76</v>
      </c>
      <c r="AI275" s="177">
        <v>0.60432469760566265</v>
      </c>
      <c r="AJ275" s="177">
        <v>0.65604079090767553</v>
      </c>
      <c r="AK275" s="177">
        <v>0.71596243605959187</v>
      </c>
      <c r="AL275" s="177">
        <v>0.71487879973784341</v>
      </c>
      <c r="AM275" s="177">
        <v>0.72128557756597667</v>
      </c>
      <c r="AN275" s="177">
        <v>0.74725277421349234</v>
      </c>
      <c r="AO275" s="177">
        <v>0.78880151624141037</v>
      </c>
      <c r="AQ275" s="174" t="s">
        <v>76</v>
      </c>
      <c r="AR275" s="177">
        <v>5.0763274598875661E-2</v>
      </c>
      <c r="AS275" s="177">
        <v>4.8547018527167987E-2</v>
      </c>
      <c r="AT275" s="177">
        <v>5.2981220268409804E-2</v>
      </c>
      <c r="AU275" s="177">
        <v>5.7190303979027475E-2</v>
      </c>
      <c r="AV275" s="177">
        <v>6.0587988515542042E-2</v>
      </c>
      <c r="AW275" s="177">
        <v>6.4263738582360341E-2</v>
      </c>
      <c r="AX275" s="177">
        <v>6.783693039676128E-2</v>
      </c>
    </row>
    <row r="276" spans="3:50" s="161" customFormat="1" ht="12" x14ac:dyDescent="0.2">
      <c r="C276" s="164" t="s">
        <v>7</v>
      </c>
      <c r="D276" s="165" t="s">
        <v>2</v>
      </c>
      <c r="E276" s="173"/>
      <c r="F276" s="167" t="s">
        <v>8</v>
      </c>
      <c r="G276" s="168">
        <v>903228</v>
      </c>
      <c r="H276" s="168">
        <v>1100239</v>
      </c>
      <c r="I276" s="168">
        <v>1091362</v>
      </c>
      <c r="J276" s="168">
        <v>1195563</v>
      </c>
      <c r="K276" s="168">
        <v>1103373</v>
      </c>
      <c r="L276" s="168">
        <v>1192354</v>
      </c>
      <c r="M276" s="168">
        <v>1323815</v>
      </c>
      <c r="O276" s="167" t="s">
        <v>8</v>
      </c>
      <c r="P276" s="169">
        <v>3.1</v>
      </c>
      <c r="Q276" s="169">
        <v>2.2999999999999998</v>
      </c>
      <c r="R276" s="169">
        <v>2</v>
      </c>
      <c r="S276" s="169">
        <v>2.2999999999999998</v>
      </c>
      <c r="T276" s="169">
        <v>2.4</v>
      </c>
      <c r="U276" s="169">
        <v>2.6</v>
      </c>
      <c r="V276" s="169">
        <v>2.7</v>
      </c>
      <c r="Y276" s="167" t="s">
        <v>8</v>
      </c>
      <c r="Z276" s="168">
        <v>56000.136000000006</v>
      </c>
      <c r="AA276" s="168">
        <v>50610.993999999992</v>
      </c>
      <c r="AB276" s="168">
        <v>43654.48</v>
      </c>
      <c r="AC276" s="168">
        <v>54995.898000000001</v>
      </c>
      <c r="AD276" s="168">
        <v>52961.903999999995</v>
      </c>
      <c r="AE276" s="168">
        <v>62002.407999999996</v>
      </c>
      <c r="AF276" s="168">
        <v>71486.010000000009</v>
      </c>
      <c r="AH276" s="167" t="s">
        <v>8</v>
      </c>
      <c r="AI276" s="170">
        <v>1</v>
      </c>
      <c r="AJ276" s="170">
        <v>1</v>
      </c>
      <c r="AK276" s="170">
        <v>1</v>
      </c>
      <c r="AL276" s="170">
        <v>1</v>
      </c>
      <c r="AM276" s="170">
        <v>1</v>
      </c>
      <c r="AN276" s="170">
        <v>1</v>
      </c>
      <c r="AO276" s="170">
        <v>1</v>
      </c>
      <c r="AQ276" s="167" t="s">
        <v>8</v>
      </c>
      <c r="AR276" s="170">
        <v>6.2E-2</v>
      </c>
      <c r="AS276" s="170">
        <v>4.5999999999999999E-2</v>
      </c>
      <c r="AT276" s="170">
        <v>0.04</v>
      </c>
      <c r="AU276" s="170">
        <v>4.5999999999999999E-2</v>
      </c>
      <c r="AV276" s="170">
        <v>4.8000000000000001E-2</v>
      </c>
      <c r="AW276" s="170">
        <v>5.2000000000000005E-2</v>
      </c>
      <c r="AX276" s="170">
        <v>5.4000000000000006E-2</v>
      </c>
    </row>
    <row r="277" spans="3:50" s="161" customFormat="1" ht="12" x14ac:dyDescent="0.2">
      <c r="C277" s="171" t="s">
        <v>7</v>
      </c>
      <c r="D277" s="172" t="s">
        <v>2</v>
      </c>
      <c r="E277" s="173"/>
      <c r="F277" s="174" t="s">
        <v>1</v>
      </c>
      <c r="G277" s="175">
        <v>385191</v>
      </c>
      <c r="H277" s="175">
        <v>441033</v>
      </c>
      <c r="I277" s="175">
        <v>441905</v>
      </c>
      <c r="J277" s="175">
        <v>453752</v>
      </c>
      <c r="K277" s="175">
        <v>416221</v>
      </c>
      <c r="L277" s="175">
        <v>425105</v>
      </c>
      <c r="M277" s="175">
        <v>423096</v>
      </c>
      <c r="O277" s="174" t="s">
        <v>1</v>
      </c>
      <c r="P277" s="176">
        <v>3.8</v>
      </c>
      <c r="Q277" s="176">
        <v>4.0999999999999996</v>
      </c>
      <c r="R277" s="176">
        <v>3.5</v>
      </c>
      <c r="S277" s="176">
        <v>3.6</v>
      </c>
      <c r="T277" s="176">
        <v>4.2</v>
      </c>
      <c r="U277" s="176">
        <v>4.5</v>
      </c>
      <c r="V277" s="176">
        <v>4.7</v>
      </c>
      <c r="Y277" s="174" t="s">
        <v>1</v>
      </c>
      <c r="Z277" s="175">
        <v>29274.516</v>
      </c>
      <c r="AA277" s="175">
        <v>36164.705999999998</v>
      </c>
      <c r="AB277" s="175">
        <v>30933.35</v>
      </c>
      <c r="AC277" s="175">
        <v>32670.144</v>
      </c>
      <c r="AD277" s="175">
        <v>34962.564000000006</v>
      </c>
      <c r="AE277" s="175">
        <v>38259.449999999997</v>
      </c>
      <c r="AF277" s="175">
        <v>39771.024000000005</v>
      </c>
      <c r="AH277" s="174" t="s">
        <v>1</v>
      </c>
      <c r="AI277" s="177">
        <v>0.426460428596102</v>
      </c>
      <c r="AJ277" s="177">
        <v>0.40085199670253463</v>
      </c>
      <c r="AK277" s="177">
        <v>0.40491147758488932</v>
      </c>
      <c r="AL277" s="177">
        <v>0.37952997876314337</v>
      </c>
      <c r="AM277" s="177">
        <v>0.37722601513722015</v>
      </c>
      <c r="AN277" s="177">
        <v>0.35652583041613478</v>
      </c>
      <c r="AO277" s="177">
        <v>0.31960356998523209</v>
      </c>
      <c r="AQ277" s="174" t="s">
        <v>1</v>
      </c>
      <c r="AR277" s="177">
        <v>3.2410992573303751E-2</v>
      </c>
      <c r="AS277" s="177">
        <v>3.2869863729607839E-2</v>
      </c>
      <c r="AT277" s="177">
        <v>2.8343803430942255E-2</v>
      </c>
      <c r="AU277" s="177">
        <v>2.7326158470946323E-2</v>
      </c>
      <c r="AV277" s="177">
        <v>3.1686985271526497E-2</v>
      </c>
      <c r="AW277" s="177">
        <v>3.2087324737452134E-2</v>
      </c>
      <c r="AX277" s="177">
        <v>3.0042735578611816E-2</v>
      </c>
    </row>
    <row r="278" spans="3:50" s="161" customFormat="1" ht="12" x14ac:dyDescent="0.2">
      <c r="C278" s="171" t="s">
        <v>7</v>
      </c>
      <c r="D278" s="172" t="s">
        <v>2</v>
      </c>
      <c r="E278" s="173"/>
      <c r="F278" s="174" t="s">
        <v>77</v>
      </c>
      <c r="G278" s="175">
        <v>218993</v>
      </c>
      <c r="H278" s="175">
        <v>279464</v>
      </c>
      <c r="I278" s="175">
        <v>259738</v>
      </c>
      <c r="J278" s="175">
        <v>316258</v>
      </c>
      <c r="K278" s="175">
        <v>255629</v>
      </c>
      <c r="L278" s="175">
        <v>286856</v>
      </c>
      <c r="M278" s="175">
        <v>313121</v>
      </c>
      <c r="O278" s="174" t="s">
        <v>77</v>
      </c>
      <c r="P278" s="176">
        <v>5.0999999999999996</v>
      </c>
      <c r="Q278" s="176">
        <v>5.0999999999999996</v>
      </c>
      <c r="R278" s="176">
        <v>4.5</v>
      </c>
      <c r="S278" s="176">
        <v>4.5</v>
      </c>
      <c r="T278" s="176">
        <v>6.1</v>
      </c>
      <c r="U278" s="176">
        <v>5.7</v>
      </c>
      <c r="V278" s="176">
        <v>5.4</v>
      </c>
      <c r="Y278" s="174" t="s">
        <v>77</v>
      </c>
      <c r="Z278" s="175">
        <v>22337.285999999996</v>
      </c>
      <c r="AA278" s="175">
        <v>28505.327999999998</v>
      </c>
      <c r="AB278" s="175">
        <v>23376.42</v>
      </c>
      <c r="AC278" s="175">
        <v>28463.22</v>
      </c>
      <c r="AD278" s="175">
        <v>31186.737999999998</v>
      </c>
      <c r="AE278" s="175">
        <v>32701.583999999999</v>
      </c>
      <c r="AF278" s="175">
        <v>33817.067999999999</v>
      </c>
      <c r="AH278" s="174" t="s">
        <v>77</v>
      </c>
      <c r="AI278" s="177">
        <v>0.24245594689270039</v>
      </c>
      <c r="AJ278" s="177">
        <v>0.25400299389496284</v>
      </c>
      <c r="AK278" s="177">
        <v>0.23799435934181326</v>
      </c>
      <c r="AL278" s="177">
        <v>0.26452641977043451</v>
      </c>
      <c r="AM278" s="177">
        <v>0.23167958614176712</v>
      </c>
      <c r="AN278" s="177">
        <v>0.24057955942614359</v>
      </c>
      <c r="AO278" s="177">
        <v>0.23652927335012822</v>
      </c>
      <c r="AQ278" s="174" t="s">
        <v>77</v>
      </c>
      <c r="AR278" s="177">
        <v>2.4730506583055437E-2</v>
      </c>
      <c r="AS278" s="177">
        <v>2.5908305377286209E-2</v>
      </c>
      <c r="AT278" s="177">
        <v>2.1419492340763194E-2</v>
      </c>
      <c r="AU278" s="177">
        <v>2.3807377779339105E-2</v>
      </c>
      <c r="AV278" s="177">
        <v>2.826490950929559E-2</v>
      </c>
      <c r="AW278" s="177">
        <v>2.7426069774580369E-2</v>
      </c>
      <c r="AX278" s="177">
        <v>2.5545161521813849E-2</v>
      </c>
    </row>
    <row r="279" spans="3:50" s="161" customFormat="1" ht="12" x14ac:dyDescent="0.2">
      <c r="C279" s="171" t="s">
        <v>7</v>
      </c>
      <c r="D279" s="172" t="s">
        <v>2</v>
      </c>
      <c r="E279" s="173"/>
      <c r="F279" s="174" t="s">
        <v>76</v>
      </c>
      <c r="G279" s="175">
        <v>299044</v>
      </c>
      <c r="H279" s="175">
        <v>379742</v>
      </c>
      <c r="I279" s="175">
        <v>389719</v>
      </c>
      <c r="J279" s="175">
        <v>425553</v>
      </c>
      <c r="K279" s="175">
        <v>431523</v>
      </c>
      <c r="L279" s="175">
        <v>480393</v>
      </c>
      <c r="M279" s="175">
        <v>587598</v>
      </c>
      <c r="O279" s="174" t="s">
        <v>76</v>
      </c>
      <c r="P279" s="176">
        <v>4.5</v>
      </c>
      <c r="Q279" s="176">
        <v>4.3</v>
      </c>
      <c r="R279" s="176">
        <v>3.8</v>
      </c>
      <c r="S279" s="176">
        <v>3.9</v>
      </c>
      <c r="T279" s="176">
        <v>3.9</v>
      </c>
      <c r="U279" s="176">
        <v>4.5</v>
      </c>
      <c r="V279" s="176">
        <v>4.0999999999999996</v>
      </c>
      <c r="Y279" s="174" t="s">
        <v>76</v>
      </c>
      <c r="Z279" s="175">
        <v>26913.96</v>
      </c>
      <c r="AA279" s="175">
        <v>32657.811999999998</v>
      </c>
      <c r="AB279" s="175">
        <v>29618.644</v>
      </c>
      <c r="AC279" s="175">
        <v>33193.133999999998</v>
      </c>
      <c r="AD279" s="175">
        <v>33658.794000000002</v>
      </c>
      <c r="AE279" s="175">
        <v>43235.37</v>
      </c>
      <c r="AF279" s="175">
        <v>48183.035999999993</v>
      </c>
      <c r="AH279" s="174" t="s">
        <v>76</v>
      </c>
      <c r="AI279" s="177">
        <v>0.33108362451119761</v>
      </c>
      <c r="AJ279" s="177">
        <v>0.34514500940250253</v>
      </c>
      <c r="AK279" s="177">
        <v>0.35709416307329739</v>
      </c>
      <c r="AL279" s="177">
        <v>0.35594360146642212</v>
      </c>
      <c r="AM279" s="177">
        <v>0.39109439872101276</v>
      </c>
      <c r="AN279" s="177">
        <v>0.4028946101577216</v>
      </c>
      <c r="AO279" s="177">
        <v>0.44386715666463972</v>
      </c>
      <c r="AQ279" s="174" t="s">
        <v>76</v>
      </c>
      <c r="AR279" s="177">
        <v>2.9797526206007782E-2</v>
      </c>
      <c r="AS279" s="177">
        <v>2.9682470808615219E-2</v>
      </c>
      <c r="AT279" s="177">
        <v>2.7139156393570597E-2</v>
      </c>
      <c r="AU279" s="177">
        <v>2.7763600914380925E-2</v>
      </c>
      <c r="AV279" s="177">
        <v>3.0505363100238995E-2</v>
      </c>
      <c r="AW279" s="177">
        <v>3.6260514914194943E-2</v>
      </c>
      <c r="AX279" s="177">
        <v>3.6397106846500459E-2</v>
      </c>
    </row>
    <row r="280" spans="3:50" s="161" customFormat="1" ht="12" x14ac:dyDescent="0.2">
      <c r="C280" s="164" t="s">
        <v>12</v>
      </c>
      <c r="D280" s="165" t="s">
        <v>2</v>
      </c>
      <c r="E280" s="166"/>
      <c r="F280" s="167" t="s">
        <v>8</v>
      </c>
      <c r="G280" s="168">
        <v>491138</v>
      </c>
      <c r="H280" s="168">
        <v>555408</v>
      </c>
      <c r="I280" s="168">
        <v>540091</v>
      </c>
      <c r="J280" s="168">
        <v>596145</v>
      </c>
      <c r="K280" s="168">
        <v>576288</v>
      </c>
      <c r="L280" s="168">
        <v>597910</v>
      </c>
      <c r="M280" s="168">
        <v>683563</v>
      </c>
      <c r="O280" s="167" t="s">
        <v>8</v>
      </c>
      <c r="P280" s="169">
        <v>3.2</v>
      </c>
      <c r="Q280" s="169">
        <v>3.5</v>
      </c>
      <c r="R280" s="169">
        <v>3.1</v>
      </c>
      <c r="S280" s="169">
        <v>3.4</v>
      </c>
      <c r="T280" s="169">
        <v>3.6</v>
      </c>
      <c r="U280" s="169">
        <v>3.9</v>
      </c>
      <c r="V280" s="169">
        <v>4.0999999999999996</v>
      </c>
      <c r="Y280" s="167" t="s">
        <v>8</v>
      </c>
      <c r="Z280" s="168">
        <v>31432.832000000002</v>
      </c>
      <c r="AA280" s="168">
        <v>38878.559999999998</v>
      </c>
      <c r="AB280" s="168">
        <v>33485.642</v>
      </c>
      <c r="AC280" s="168">
        <v>40537.86</v>
      </c>
      <c r="AD280" s="168">
        <v>41492.736000000004</v>
      </c>
      <c r="AE280" s="168">
        <v>46636.98</v>
      </c>
      <c r="AF280" s="168">
        <v>56052.165999999997</v>
      </c>
      <c r="AH280" s="167" t="s">
        <v>8</v>
      </c>
      <c r="AI280" s="170">
        <v>1</v>
      </c>
      <c r="AJ280" s="170">
        <v>1</v>
      </c>
      <c r="AK280" s="170">
        <v>1</v>
      </c>
      <c r="AL280" s="170">
        <v>1</v>
      </c>
      <c r="AM280" s="170">
        <v>1</v>
      </c>
      <c r="AN280" s="170">
        <v>1</v>
      </c>
      <c r="AO280" s="170">
        <v>1</v>
      </c>
      <c r="AQ280" s="167" t="s">
        <v>8</v>
      </c>
      <c r="AR280" s="170">
        <v>6.4000000000000001E-2</v>
      </c>
      <c r="AS280" s="170">
        <v>7.0000000000000007E-2</v>
      </c>
      <c r="AT280" s="170">
        <v>6.2E-2</v>
      </c>
      <c r="AU280" s="170">
        <v>6.8000000000000005E-2</v>
      </c>
      <c r="AV280" s="170">
        <v>7.2000000000000008E-2</v>
      </c>
      <c r="AW280" s="170">
        <v>7.8E-2</v>
      </c>
      <c r="AX280" s="170">
        <v>8.199999999999999E-2</v>
      </c>
    </row>
    <row r="281" spans="3:50" s="161" customFormat="1" ht="12" x14ac:dyDescent="0.2">
      <c r="C281" s="171" t="s">
        <v>12</v>
      </c>
      <c r="D281" s="172" t="s">
        <v>2</v>
      </c>
      <c r="E281" s="173"/>
      <c r="F281" s="174" t="s">
        <v>1</v>
      </c>
      <c r="G281" s="175">
        <v>182900</v>
      </c>
      <c r="H281" s="175">
        <v>200240</v>
      </c>
      <c r="I281" s="175">
        <v>191860</v>
      </c>
      <c r="J281" s="175">
        <v>201063</v>
      </c>
      <c r="K281" s="175">
        <v>186417</v>
      </c>
      <c r="L281" s="175">
        <v>190085</v>
      </c>
      <c r="M281" s="175">
        <v>174270</v>
      </c>
      <c r="O281" s="174" t="s">
        <v>1</v>
      </c>
      <c r="P281" s="176">
        <v>5.9</v>
      </c>
      <c r="Q281" s="176">
        <v>5.9</v>
      </c>
      <c r="R281" s="176">
        <v>5.9</v>
      </c>
      <c r="S281" s="176">
        <v>5.7</v>
      </c>
      <c r="T281" s="176">
        <v>7</v>
      </c>
      <c r="U281" s="176">
        <v>7.6</v>
      </c>
      <c r="V281" s="176">
        <v>7.7</v>
      </c>
      <c r="Y281" s="174" t="s">
        <v>1</v>
      </c>
      <c r="Z281" s="175">
        <v>21582.2</v>
      </c>
      <c r="AA281" s="175">
        <v>23628.32</v>
      </c>
      <c r="AB281" s="175">
        <v>22639.48</v>
      </c>
      <c r="AC281" s="175">
        <v>22921.182000000001</v>
      </c>
      <c r="AD281" s="175">
        <v>26098.38</v>
      </c>
      <c r="AE281" s="175">
        <v>28892.92</v>
      </c>
      <c r="AF281" s="175">
        <v>26837.58</v>
      </c>
      <c r="AH281" s="174" t="s">
        <v>1</v>
      </c>
      <c r="AI281" s="177">
        <v>0.37240042513509442</v>
      </c>
      <c r="AJ281" s="177">
        <v>0.3605277561720393</v>
      </c>
      <c r="AK281" s="177">
        <v>0.355236432378988</v>
      </c>
      <c r="AL281" s="177">
        <v>0.33727197242281659</v>
      </c>
      <c r="AM281" s="177">
        <v>0.32347888555722137</v>
      </c>
      <c r="AN281" s="177">
        <v>0.31791573982706428</v>
      </c>
      <c r="AO281" s="177">
        <v>0.25494358237645981</v>
      </c>
      <c r="AQ281" s="174" t="s">
        <v>1</v>
      </c>
      <c r="AR281" s="177">
        <v>4.3943250165941146E-2</v>
      </c>
      <c r="AS281" s="177">
        <v>4.254227522830064E-2</v>
      </c>
      <c r="AT281" s="177">
        <v>4.1917899020720586E-2</v>
      </c>
      <c r="AU281" s="177">
        <v>3.8449004856201091E-2</v>
      </c>
      <c r="AV281" s="177">
        <v>4.5287043978010991E-2</v>
      </c>
      <c r="AW281" s="177">
        <v>4.8323192453713769E-2</v>
      </c>
      <c r="AX281" s="177">
        <v>3.9261311685974812E-2</v>
      </c>
    </row>
    <row r="282" spans="3:50" s="161" customFormat="1" ht="12" x14ac:dyDescent="0.2">
      <c r="C282" s="171" t="s">
        <v>12</v>
      </c>
      <c r="D282" s="172" t="s">
        <v>2</v>
      </c>
      <c r="E282" s="173"/>
      <c r="F282" s="174" t="s">
        <v>77</v>
      </c>
      <c r="G282" s="175">
        <v>117430</v>
      </c>
      <c r="H282" s="175">
        <v>143647</v>
      </c>
      <c r="I282" s="175">
        <v>130864</v>
      </c>
      <c r="J282" s="175">
        <v>158157</v>
      </c>
      <c r="K282" s="175">
        <v>128707</v>
      </c>
      <c r="L282" s="175">
        <v>128759</v>
      </c>
      <c r="M282" s="175">
        <v>159768</v>
      </c>
      <c r="O282" s="174" t="s">
        <v>77</v>
      </c>
      <c r="P282" s="176">
        <v>7.3</v>
      </c>
      <c r="Q282" s="176">
        <v>7.4</v>
      </c>
      <c r="R282" s="176">
        <v>6.5</v>
      </c>
      <c r="S282" s="176">
        <v>6.6</v>
      </c>
      <c r="T282" s="176">
        <v>7.7</v>
      </c>
      <c r="U282" s="176">
        <v>8.3000000000000007</v>
      </c>
      <c r="V282" s="176">
        <v>7.7</v>
      </c>
      <c r="Y282" s="174" t="s">
        <v>77</v>
      </c>
      <c r="Z282" s="175">
        <v>17144.78</v>
      </c>
      <c r="AA282" s="175">
        <v>21259.756000000001</v>
      </c>
      <c r="AB282" s="175">
        <v>17012.32</v>
      </c>
      <c r="AC282" s="175">
        <v>20876.723999999998</v>
      </c>
      <c r="AD282" s="175">
        <v>19820.878000000001</v>
      </c>
      <c r="AE282" s="175">
        <v>21373.994000000002</v>
      </c>
      <c r="AF282" s="175">
        <v>24604.272000000001</v>
      </c>
      <c r="AH282" s="174" t="s">
        <v>77</v>
      </c>
      <c r="AI282" s="177">
        <v>0.23909776885518938</v>
      </c>
      <c r="AJ282" s="177">
        <v>0.2586332930026215</v>
      </c>
      <c r="AK282" s="177">
        <v>0.24229990871908622</v>
      </c>
      <c r="AL282" s="177">
        <v>0.26529954960621999</v>
      </c>
      <c r="AM282" s="177">
        <v>0.22333798378588485</v>
      </c>
      <c r="AN282" s="177">
        <v>0.21534846381562442</v>
      </c>
      <c r="AO282" s="177">
        <v>0.23372827376554905</v>
      </c>
      <c r="AQ282" s="174" t="s">
        <v>77</v>
      </c>
      <c r="AR282" s="177">
        <v>3.4908274252857648E-2</v>
      </c>
      <c r="AS282" s="177">
        <v>3.8277727364387983E-2</v>
      </c>
      <c r="AT282" s="177">
        <v>3.1498988133481204E-2</v>
      </c>
      <c r="AU282" s="177">
        <v>3.501954054802104E-2</v>
      </c>
      <c r="AV282" s="177">
        <v>3.4394049503026269E-2</v>
      </c>
      <c r="AW282" s="177">
        <v>3.5747844993393653E-2</v>
      </c>
      <c r="AX282" s="177">
        <v>3.5994154159894556E-2</v>
      </c>
    </row>
    <row r="283" spans="3:50" s="161" customFormat="1" ht="12" x14ac:dyDescent="0.2">
      <c r="C283" s="171" t="s">
        <v>12</v>
      </c>
      <c r="D283" s="172" t="s">
        <v>2</v>
      </c>
      <c r="E283" s="173"/>
      <c r="F283" s="174" t="s">
        <v>76</v>
      </c>
      <c r="G283" s="175">
        <v>190808</v>
      </c>
      <c r="H283" s="175">
        <v>211521</v>
      </c>
      <c r="I283" s="175">
        <v>217367</v>
      </c>
      <c r="J283" s="175">
        <v>236925</v>
      </c>
      <c r="K283" s="175">
        <v>261164</v>
      </c>
      <c r="L283" s="175">
        <v>279066</v>
      </c>
      <c r="M283" s="175">
        <v>349525</v>
      </c>
      <c r="O283" s="174" t="s">
        <v>76</v>
      </c>
      <c r="P283" s="176">
        <v>5.9</v>
      </c>
      <c r="Q283" s="176">
        <v>5.9</v>
      </c>
      <c r="R283" s="176">
        <v>5.0999999999999996</v>
      </c>
      <c r="S283" s="176">
        <v>5.7</v>
      </c>
      <c r="T283" s="176">
        <v>5.3</v>
      </c>
      <c r="U283" s="176">
        <v>5.7</v>
      </c>
      <c r="V283" s="176">
        <v>5.4</v>
      </c>
      <c r="Y283" s="174" t="s">
        <v>76</v>
      </c>
      <c r="Z283" s="175">
        <v>22515.343999999997</v>
      </c>
      <c r="AA283" s="175">
        <v>24959.478000000003</v>
      </c>
      <c r="AB283" s="175">
        <v>22171.433999999997</v>
      </c>
      <c r="AC283" s="175">
        <v>27009.45</v>
      </c>
      <c r="AD283" s="175">
        <v>27683.383999999998</v>
      </c>
      <c r="AE283" s="175">
        <v>31813.523999999998</v>
      </c>
      <c r="AF283" s="175">
        <v>37748.700000000004</v>
      </c>
      <c r="AH283" s="174" t="s">
        <v>76</v>
      </c>
      <c r="AI283" s="177">
        <v>0.38850180600971623</v>
      </c>
      <c r="AJ283" s="177">
        <v>0.3808389508253392</v>
      </c>
      <c r="AK283" s="177">
        <v>0.40246365890192581</v>
      </c>
      <c r="AL283" s="177">
        <v>0.39742847797096342</v>
      </c>
      <c r="AM283" s="177">
        <v>0.45318313065689375</v>
      </c>
      <c r="AN283" s="177">
        <v>0.46673579635731133</v>
      </c>
      <c r="AO283" s="177">
        <v>0.51132814385799119</v>
      </c>
      <c r="AQ283" s="174" t="s">
        <v>76</v>
      </c>
      <c r="AR283" s="177">
        <v>4.5843213109146512E-2</v>
      </c>
      <c r="AS283" s="177">
        <v>4.493899619739003E-2</v>
      </c>
      <c r="AT283" s="177">
        <v>4.1051293207996428E-2</v>
      </c>
      <c r="AU283" s="177">
        <v>4.5306846488689836E-2</v>
      </c>
      <c r="AV283" s="177">
        <v>4.8037411849630736E-2</v>
      </c>
      <c r="AW283" s="177">
        <v>5.3207880784733493E-2</v>
      </c>
      <c r="AX283" s="177">
        <v>5.5223439536663053E-2</v>
      </c>
    </row>
    <row r="284" spans="3:50" s="161" customFormat="1" ht="12" x14ac:dyDescent="0.2">
      <c r="C284" s="164" t="s">
        <v>11</v>
      </c>
      <c r="D284" s="165" t="s">
        <v>2</v>
      </c>
      <c r="E284" s="173"/>
      <c r="F284" s="167" t="s">
        <v>8</v>
      </c>
      <c r="G284" s="168">
        <v>412090</v>
      </c>
      <c r="H284" s="168">
        <v>544831</v>
      </c>
      <c r="I284" s="168">
        <v>551271</v>
      </c>
      <c r="J284" s="168">
        <v>599418</v>
      </c>
      <c r="K284" s="168">
        <v>527085</v>
      </c>
      <c r="L284" s="168">
        <v>594444</v>
      </c>
      <c r="M284" s="168">
        <v>640252</v>
      </c>
      <c r="O284" s="167" t="s">
        <v>8</v>
      </c>
      <c r="P284" s="169">
        <v>3.5</v>
      </c>
      <c r="Q284" s="169">
        <v>3.5</v>
      </c>
      <c r="R284" s="169">
        <v>3.1</v>
      </c>
      <c r="S284" s="169">
        <v>3.4</v>
      </c>
      <c r="T284" s="169">
        <v>3.6</v>
      </c>
      <c r="U284" s="169">
        <v>3.9</v>
      </c>
      <c r="V284" s="169">
        <v>4.0999999999999996</v>
      </c>
      <c r="Y284" s="167" t="s">
        <v>8</v>
      </c>
      <c r="Z284" s="168">
        <v>28846.3</v>
      </c>
      <c r="AA284" s="168">
        <v>38138.17</v>
      </c>
      <c r="AB284" s="168">
        <v>34178.802000000003</v>
      </c>
      <c r="AC284" s="168">
        <v>40760.423999999999</v>
      </c>
      <c r="AD284" s="168">
        <v>37950.120000000003</v>
      </c>
      <c r="AE284" s="168">
        <v>46366.632000000005</v>
      </c>
      <c r="AF284" s="168">
        <v>52500.663999999997</v>
      </c>
      <c r="AH284" s="167" t="s">
        <v>8</v>
      </c>
      <c r="AI284" s="170">
        <v>1</v>
      </c>
      <c r="AJ284" s="170">
        <v>1</v>
      </c>
      <c r="AK284" s="170">
        <v>1</v>
      </c>
      <c r="AL284" s="170">
        <v>1</v>
      </c>
      <c r="AM284" s="170">
        <v>1</v>
      </c>
      <c r="AN284" s="170">
        <v>1</v>
      </c>
      <c r="AO284" s="170">
        <v>1</v>
      </c>
      <c r="AQ284" s="167" t="s">
        <v>8</v>
      </c>
      <c r="AR284" s="170">
        <v>7.0000000000000007E-2</v>
      </c>
      <c r="AS284" s="170">
        <v>7.0000000000000007E-2</v>
      </c>
      <c r="AT284" s="170">
        <v>6.2E-2</v>
      </c>
      <c r="AU284" s="170">
        <v>6.8000000000000005E-2</v>
      </c>
      <c r="AV284" s="170">
        <v>7.2000000000000008E-2</v>
      </c>
      <c r="AW284" s="170">
        <v>7.8E-2</v>
      </c>
      <c r="AX284" s="170">
        <v>8.199999999999999E-2</v>
      </c>
    </row>
    <row r="285" spans="3:50" s="161" customFormat="1" ht="12" x14ac:dyDescent="0.2">
      <c r="C285" s="171" t="s">
        <v>11</v>
      </c>
      <c r="D285" s="172" t="s">
        <v>2</v>
      </c>
      <c r="E285" s="166"/>
      <c r="F285" s="174" t="s">
        <v>1</v>
      </c>
      <c r="G285" s="175">
        <v>202291</v>
      </c>
      <c r="H285" s="175">
        <v>240793</v>
      </c>
      <c r="I285" s="175">
        <v>250045</v>
      </c>
      <c r="J285" s="175">
        <v>252689</v>
      </c>
      <c r="K285" s="175">
        <v>229804</v>
      </c>
      <c r="L285" s="175">
        <v>235020</v>
      </c>
      <c r="M285" s="175">
        <v>248826</v>
      </c>
      <c r="O285" s="174" t="s">
        <v>1</v>
      </c>
      <c r="P285" s="176">
        <v>5.0999999999999996</v>
      </c>
      <c r="Q285" s="176">
        <v>5.9</v>
      </c>
      <c r="R285" s="176">
        <v>4.5</v>
      </c>
      <c r="S285" s="176">
        <v>5.7</v>
      </c>
      <c r="T285" s="176">
        <v>6.1</v>
      </c>
      <c r="U285" s="176">
        <v>6.6</v>
      </c>
      <c r="V285" s="176">
        <v>6.7</v>
      </c>
      <c r="Y285" s="174" t="s">
        <v>1</v>
      </c>
      <c r="Z285" s="175">
        <v>20633.682000000001</v>
      </c>
      <c r="AA285" s="175">
        <v>28413.574000000004</v>
      </c>
      <c r="AB285" s="175">
        <v>22504.05</v>
      </c>
      <c r="AC285" s="175">
        <v>28806.546000000002</v>
      </c>
      <c r="AD285" s="175">
        <v>28036.088</v>
      </c>
      <c r="AE285" s="175">
        <v>31022.639999999999</v>
      </c>
      <c r="AF285" s="175">
        <v>33342.684000000001</v>
      </c>
      <c r="AH285" s="174" t="s">
        <v>1</v>
      </c>
      <c r="AI285" s="177">
        <v>0.49089033948894661</v>
      </c>
      <c r="AJ285" s="177">
        <v>0.44195906620585101</v>
      </c>
      <c r="AK285" s="177">
        <v>0.45357909267855556</v>
      </c>
      <c r="AL285" s="177">
        <v>0.42155724385987742</v>
      </c>
      <c r="AM285" s="177">
        <v>0.43599040003035566</v>
      </c>
      <c r="AN285" s="177">
        <v>0.39536104326059307</v>
      </c>
      <c r="AO285" s="177">
        <v>0.38863759894541522</v>
      </c>
      <c r="AQ285" s="174" t="s">
        <v>1</v>
      </c>
      <c r="AR285" s="177">
        <v>5.0070814627872551E-2</v>
      </c>
      <c r="AS285" s="177">
        <v>5.215116981229042E-2</v>
      </c>
      <c r="AT285" s="177">
        <v>4.0822118341070003E-2</v>
      </c>
      <c r="AU285" s="177">
        <v>4.8057525800026021E-2</v>
      </c>
      <c r="AV285" s="177">
        <v>5.3190828803703391E-2</v>
      </c>
      <c r="AW285" s="177">
        <v>5.218765771039828E-2</v>
      </c>
      <c r="AX285" s="177">
        <v>5.2077438258685646E-2</v>
      </c>
    </row>
    <row r="286" spans="3:50" s="161" customFormat="1" ht="12" x14ac:dyDescent="0.2">
      <c r="C286" s="171" t="s">
        <v>11</v>
      </c>
      <c r="D286" s="172" t="s">
        <v>2</v>
      </c>
      <c r="E286" s="173"/>
      <c r="F286" s="174" t="s">
        <v>77</v>
      </c>
      <c r="G286" s="175">
        <v>101563</v>
      </c>
      <c r="H286" s="175">
        <v>135817</v>
      </c>
      <c r="I286" s="175">
        <v>128874</v>
      </c>
      <c r="J286" s="175">
        <v>158101</v>
      </c>
      <c r="K286" s="175">
        <v>126922</v>
      </c>
      <c r="L286" s="175">
        <v>158097</v>
      </c>
      <c r="M286" s="175">
        <v>153353</v>
      </c>
      <c r="O286" s="174" t="s">
        <v>77</v>
      </c>
      <c r="P286" s="176">
        <v>7.3</v>
      </c>
      <c r="Q286" s="176">
        <v>7.4</v>
      </c>
      <c r="R286" s="176">
        <v>6.5</v>
      </c>
      <c r="S286" s="176">
        <v>6.6</v>
      </c>
      <c r="T286" s="176">
        <v>7.7</v>
      </c>
      <c r="U286" s="176">
        <v>7.6</v>
      </c>
      <c r="V286" s="176">
        <v>7.7</v>
      </c>
      <c r="Y286" s="174" t="s">
        <v>77</v>
      </c>
      <c r="Z286" s="175">
        <v>14828.198</v>
      </c>
      <c r="AA286" s="175">
        <v>20100.916000000001</v>
      </c>
      <c r="AB286" s="175">
        <v>16753.62</v>
      </c>
      <c r="AC286" s="175">
        <v>20869.331999999999</v>
      </c>
      <c r="AD286" s="175">
        <v>19545.988000000001</v>
      </c>
      <c r="AE286" s="175">
        <v>24030.743999999999</v>
      </c>
      <c r="AF286" s="175">
        <v>23616.362000000001</v>
      </c>
      <c r="AH286" s="174" t="s">
        <v>77</v>
      </c>
      <c r="AI286" s="177">
        <v>0.24645829794462376</v>
      </c>
      <c r="AJ286" s="177">
        <v>0.24928280512672737</v>
      </c>
      <c r="AK286" s="177">
        <v>0.23377612825633853</v>
      </c>
      <c r="AL286" s="177">
        <v>0.26375751145277587</v>
      </c>
      <c r="AM286" s="177">
        <v>0.24079987098855024</v>
      </c>
      <c r="AN286" s="177">
        <v>0.26595776894038797</v>
      </c>
      <c r="AO286" s="177">
        <v>0.23951975159780836</v>
      </c>
      <c r="AQ286" s="174" t="s">
        <v>77</v>
      </c>
      <c r="AR286" s="177">
        <v>3.5982911499915067E-2</v>
      </c>
      <c r="AS286" s="177">
        <v>3.6893855158755658E-2</v>
      </c>
      <c r="AT286" s="177">
        <v>3.0390896673324012E-2</v>
      </c>
      <c r="AU286" s="177">
        <v>3.4815991511766418E-2</v>
      </c>
      <c r="AV286" s="177">
        <v>3.7083180132236743E-2</v>
      </c>
      <c r="AW286" s="177">
        <v>4.0425580878938973E-2</v>
      </c>
      <c r="AX286" s="177">
        <v>3.6886041746062491E-2</v>
      </c>
    </row>
    <row r="287" spans="3:50" s="161" customFormat="1" ht="12" x14ac:dyDescent="0.2">
      <c r="C287" s="171" t="s">
        <v>11</v>
      </c>
      <c r="D287" s="172" t="s">
        <v>2</v>
      </c>
      <c r="E287" s="173"/>
      <c r="F287" s="174" t="s">
        <v>76</v>
      </c>
      <c r="G287" s="175">
        <v>108236</v>
      </c>
      <c r="H287" s="175">
        <v>168221</v>
      </c>
      <c r="I287" s="175">
        <v>172352</v>
      </c>
      <c r="J287" s="175">
        <v>188628</v>
      </c>
      <c r="K287" s="175">
        <v>170359</v>
      </c>
      <c r="L287" s="175">
        <v>201327</v>
      </c>
      <c r="M287" s="175">
        <v>238073</v>
      </c>
      <c r="O287" s="174" t="s">
        <v>76</v>
      </c>
      <c r="P287" s="176">
        <v>7.3</v>
      </c>
      <c r="Q287" s="176">
        <v>6.8</v>
      </c>
      <c r="R287" s="176">
        <v>5.9</v>
      </c>
      <c r="S287" s="176">
        <v>6.6</v>
      </c>
      <c r="T287" s="176">
        <v>7</v>
      </c>
      <c r="U287" s="176">
        <v>6.6</v>
      </c>
      <c r="V287" s="176">
        <v>6.7</v>
      </c>
      <c r="Y287" s="174" t="s">
        <v>76</v>
      </c>
      <c r="Z287" s="175">
        <v>15802.455999999998</v>
      </c>
      <c r="AA287" s="175">
        <v>22878.056</v>
      </c>
      <c r="AB287" s="175">
        <v>20337.536</v>
      </c>
      <c r="AC287" s="175">
        <v>24898.896000000001</v>
      </c>
      <c r="AD287" s="175">
        <v>23850.26</v>
      </c>
      <c r="AE287" s="175">
        <v>26575.164000000001</v>
      </c>
      <c r="AF287" s="175">
        <v>31901.782000000003</v>
      </c>
      <c r="AH287" s="174" t="s">
        <v>76</v>
      </c>
      <c r="AI287" s="177">
        <v>0.26265136256642968</v>
      </c>
      <c r="AJ287" s="177">
        <v>0.30875812866742164</v>
      </c>
      <c r="AK287" s="177">
        <v>0.3126447790651059</v>
      </c>
      <c r="AL287" s="177">
        <v>0.31468524468734671</v>
      </c>
      <c r="AM287" s="177">
        <v>0.32320972898109412</v>
      </c>
      <c r="AN287" s="177">
        <v>0.3386811877990189</v>
      </c>
      <c r="AO287" s="177">
        <v>0.37184264945677642</v>
      </c>
      <c r="AQ287" s="174" t="s">
        <v>76</v>
      </c>
      <c r="AR287" s="177">
        <v>3.8347098934698731E-2</v>
      </c>
      <c r="AS287" s="177">
        <v>4.1991105498769346E-2</v>
      </c>
      <c r="AT287" s="177">
        <v>3.6892083929682497E-2</v>
      </c>
      <c r="AU287" s="177">
        <v>4.153845229872976E-2</v>
      </c>
      <c r="AV287" s="177">
        <v>4.5249362057353179E-2</v>
      </c>
      <c r="AW287" s="177">
        <v>4.4705916789470494E-2</v>
      </c>
      <c r="AX287" s="177">
        <v>4.9826915027208048E-2</v>
      </c>
    </row>
    <row r="288" spans="3:50" s="161" customFormat="1" ht="12" x14ac:dyDescent="0.2">
      <c r="C288" s="164" t="s">
        <v>7</v>
      </c>
      <c r="D288" s="165" t="s">
        <v>3</v>
      </c>
      <c r="E288" s="173"/>
      <c r="F288" s="167" t="s">
        <v>8</v>
      </c>
      <c r="G288" s="168">
        <v>1813432</v>
      </c>
      <c r="H288" s="168">
        <v>2070145</v>
      </c>
      <c r="I288" s="168">
        <v>1877905</v>
      </c>
      <c r="J288" s="168">
        <v>1860223</v>
      </c>
      <c r="K288" s="168">
        <v>1794350</v>
      </c>
      <c r="L288" s="168">
        <v>1828738</v>
      </c>
      <c r="M288" s="168">
        <v>1924330</v>
      </c>
      <c r="O288" s="167" t="s">
        <v>8</v>
      </c>
      <c r="P288" s="169">
        <v>1.5</v>
      </c>
      <c r="Q288" s="169">
        <v>1.5</v>
      </c>
      <c r="R288" s="169">
        <v>1.6</v>
      </c>
      <c r="S288" s="169">
        <v>1.8</v>
      </c>
      <c r="T288" s="169">
        <v>2</v>
      </c>
      <c r="U288" s="169">
        <v>2.8</v>
      </c>
      <c r="V288" s="169">
        <v>2.2000000000000002</v>
      </c>
      <c r="Y288" s="167" t="s">
        <v>8</v>
      </c>
      <c r="Z288" s="168">
        <v>54402.96</v>
      </c>
      <c r="AA288" s="168">
        <v>62104.35</v>
      </c>
      <c r="AB288" s="168">
        <v>60092.959999999999</v>
      </c>
      <c r="AC288" s="168">
        <v>66968.027999999991</v>
      </c>
      <c r="AD288" s="168">
        <v>71774</v>
      </c>
      <c r="AE288" s="168">
        <v>102409.32799999999</v>
      </c>
      <c r="AF288" s="168">
        <v>84670.52</v>
      </c>
      <c r="AH288" s="167" t="s">
        <v>8</v>
      </c>
      <c r="AI288" s="170">
        <v>1</v>
      </c>
      <c r="AJ288" s="170">
        <v>1</v>
      </c>
      <c r="AK288" s="170">
        <v>1</v>
      </c>
      <c r="AL288" s="170">
        <v>1</v>
      </c>
      <c r="AM288" s="170">
        <v>1</v>
      </c>
      <c r="AN288" s="170">
        <v>1</v>
      </c>
      <c r="AO288" s="170">
        <v>1</v>
      </c>
      <c r="AQ288" s="167" t="s">
        <v>8</v>
      </c>
      <c r="AR288" s="170">
        <v>0.03</v>
      </c>
      <c r="AS288" s="170">
        <v>0.03</v>
      </c>
      <c r="AT288" s="170">
        <v>3.2000000000000001E-2</v>
      </c>
      <c r="AU288" s="170">
        <v>3.6000000000000004E-2</v>
      </c>
      <c r="AV288" s="170">
        <v>0.04</v>
      </c>
      <c r="AW288" s="170">
        <v>5.5999999999999994E-2</v>
      </c>
      <c r="AX288" s="170">
        <v>4.4000000000000004E-2</v>
      </c>
    </row>
    <row r="289" spans="3:50" s="161" customFormat="1" ht="12" x14ac:dyDescent="0.2">
      <c r="C289" s="171" t="s">
        <v>7</v>
      </c>
      <c r="D289" s="172" t="s">
        <v>3</v>
      </c>
      <c r="E289" s="173"/>
      <c r="F289" s="174" t="s">
        <v>1</v>
      </c>
      <c r="G289" s="175">
        <v>686870</v>
      </c>
      <c r="H289" s="175">
        <v>692750</v>
      </c>
      <c r="I289" s="175">
        <v>615371</v>
      </c>
      <c r="J289" s="175">
        <v>575464</v>
      </c>
      <c r="K289" s="175">
        <v>538201</v>
      </c>
      <c r="L289" s="175">
        <v>506920</v>
      </c>
      <c r="M289" s="175">
        <v>515307</v>
      </c>
      <c r="O289" s="174" t="s">
        <v>1</v>
      </c>
      <c r="P289" s="176">
        <v>2.9</v>
      </c>
      <c r="Q289" s="176">
        <v>3.3</v>
      </c>
      <c r="R289" s="176">
        <v>3</v>
      </c>
      <c r="S289" s="176">
        <v>3.3</v>
      </c>
      <c r="T289" s="176">
        <v>3.8</v>
      </c>
      <c r="U289" s="176">
        <v>4.0999999999999996</v>
      </c>
      <c r="V289" s="176">
        <v>4.2</v>
      </c>
      <c r="Y289" s="174" t="s">
        <v>1</v>
      </c>
      <c r="Z289" s="175">
        <v>39838.46</v>
      </c>
      <c r="AA289" s="175">
        <v>45721.5</v>
      </c>
      <c r="AB289" s="175">
        <v>36922.26</v>
      </c>
      <c r="AC289" s="175">
        <v>37980.623999999996</v>
      </c>
      <c r="AD289" s="175">
        <v>40903.275999999998</v>
      </c>
      <c r="AE289" s="175">
        <v>41567.439999999995</v>
      </c>
      <c r="AF289" s="175">
        <v>43285.788</v>
      </c>
      <c r="AH289" s="174" t="s">
        <v>1</v>
      </c>
      <c r="AI289" s="177">
        <v>0.37876799350623569</v>
      </c>
      <c r="AJ289" s="177">
        <v>0.3346383948950436</v>
      </c>
      <c r="AK289" s="177">
        <v>0.3276901653704527</v>
      </c>
      <c r="AL289" s="177">
        <v>0.30935215831650292</v>
      </c>
      <c r="AM289" s="177">
        <v>0.29994204029314236</v>
      </c>
      <c r="AN289" s="177">
        <v>0.27719662412002155</v>
      </c>
      <c r="AO289" s="177">
        <v>0.26778515119548102</v>
      </c>
      <c r="AQ289" s="174" t="s">
        <v>1</v>
      </c>
      <c r="AR289" s="177">
        <v>2.1968543623361668E-2</v>
      </c>
      <c r="AS289" s="177">
        <v>2.2086134063072874E-2</v>
      </c>
      <c r="AT289" s="177">
        <v>1.966140992222716E-2</v>
      </c>
      <c r="AU289" s="177">
        <v>2.0417242448889192E-2</v>
      </c>
      <c r="AV289" s="177">
        <v>2.2795595062278816E-2</v>
      </c>
      <c r="AW289" s="177">
        <v>2.2730123177841764E-2</v>
      </c>
      <c r="AX289" s="177">
        <v>2.2493952700420407E-2</v>
      </c>
    </row>
    <row r="290" spans="3:50" s="161" customFormat="1" ht="12" x14ac:dyDescent="0.2">
      <c r="C290" s="171" t="s">
        <v>7</v>
      </c>
      <c r="D290" s="172" t="s">
        <v>3</v>
      </c>
      <c r="E290" s="166"/>
      <c r="F290" s="174" t="s">
        <v>77</v>
      </c>
      <c r="G290" s="175">
        <v>582236</v>
      </c>
      <c r="H290" s="175">
        <v>734143</v>
      </c>
      <c r="I290" s="175">
        <v>616728</v>
      </c>
      <c r="J290" s="175">
        <v>599651</v>
      </c>
      <c r="K290" s="175">
        <v>562002</v>
      </c>
      <c r="L290" s="175">
        <v>619436</v>
      </c>
      <c r="M290" s="175">
        <v>613265</v>
      </c>
      <c r="O290" s="174" t="s">
        <v>77</v>
      </c>
      <c r="P290" s="176">
        <v>2.9</v>
      </c>
      <c r="Q290" s="176">
        <v>3.3</v>
      </c>
      <c r="R290" s="176">
        <v>3</v>
      </c>
      <c r="S290" s="176">
        <v>3.3</v>
      </c>
      <c r="T290" s="176">
        <v>3.8</v>
      </c>
      <c r="U290" s="176">
        <v>4.0999999999999996</v>
      </c>
      <c r="V290" s="176">
        <v>4.2</v>
      </c>
      <c r="Y290" s="174" t="s">
        <v>77</v>
      </c>
      <c r="Z290" s="175">
        <v>33769.687999999995</v>
      </c>
      <c r="AA290" s="175">
        <v>48453.437999999995</v>
      </c>
      <c r="AB290" s="175">
        <v>37003.68</v>
      </c>
      <c r="AC290" s="175">
        <v>39576.965999999993</v>
      </c>
      <c r="AD290" s="175">
        <v>42712.152000000002</v>
      </c>
      <c r="AE290" s="175">
        <v>50793.751999999993</v>
      </c>
      <c r="AF290" s="175">
        <v>51514.26</v>
      </c>
      <c r="AH290" s="174" t="s">
        <v>77</v>
      </c>
      <c r="AI290" s="177">
        <v>0.32106855950485047</v>
      </c>
      <c r="AJ290" s="177">
        <v>0.35463361262133813</v>
      </c>
      <c r="AK290" s="177">
        <v>0.32841277913419475</v>
      </c>
      <c r="AL290" s="177">
        <v>0.32235436289090069</v>
      </c>
      <c r="AM290" s="177">
        <v>0.31320645359043664</v>
      </c>
      <c r="AN290" s="177">
        <v>0.33872320693286845</v>
      </c>
      <c r="AO290" s="177">
        <v>0.31869014150379615</v>
      </c>
      <c r="AQ290" s="174" t="s">
        <v>77</v>
      </c>
      <c r="AR290" s="177">
        <v>1.8621976451281327E-2</v>
      </c>
      <c r="AS290" s="177">
        <v>2.3405818433008315E-2</v>
      </c>
      <c r="AT290" s="177">
        <v>1.9704766748051685E-2</v>
      </c>
      <c r="AU290" s="177">
        <v>2.1275387950799446E-2</v>
      </c>
      <c r="AV290" s="177">
        <v>2.3803690472873184E-2</v>
      </c>
      <c r="AW290" s="177">
        <v>2.7775302968495209E-2</v>
      </c>
      <c r="AX290" s="177">
        <v>2.6769971886318879E-2</v>
      </c>
    </row>
    <row r="291" spans="3:50" s="161" customFormat="1" ht="12" x14ac:dyDescent="0.2">
      <c r="C291" s="171" t="s">
        <v>7</v>
      </c>
      <c r="D291" s="172" t="s">
        <v>3</v>
      </c>
      <c r="E291" s="173"/>
      <c r="F291" s="174" t="s">
        <v>76</v>
      </c>
      <c r="G291" s="175">
        <v>544326</v>
      </c>
      <c r="H291" s="175">
        <v>643252</v>
      </c>
      <c r="I291" s="175">
        <v>645806</v>
      </c>
      <c r="J291" s="175">
        <v>685108</v>
      </c>
      <c r="K291" s="175">
        <v>694147</v>
      </c>
      <c r="L291" s="175">
        <v>702382</v>
      </c>
      <c r="M291" s="175">
        <v>795758</v>
      </c>
      <c r="O291" s="174" t="s">
        <v>76</v>
      </c>
      <c r="P291" s="176">
        <v>2.9</v>
      </c>
      <c r="Q291" s="176">
        <v>3.3</v>
      </c>
      <c r="R291" s="176">
        <v>3</v>
      </c>
      <c r="S291" s="176">
        <v>3.3</v>
      </c>
      <c r="T291" s="176">
        <v>3.8</v>
      </c>
      <c r="U291" s="176">
        <v>4.0999999999999996</v>
      </c>
      <c r="V291" s="176">
        <v>3.4</v>
      </c>
      <c r="Y291" s="174" t="s">
        <v>76</v>
      </c>
      <c r="Z291" s="175">
        <v>31570.907999999999</v>
      </c>
      <c r="AA291" s="175">
        <v>42454.632000000005</v>
      </c>
      <c r="AB291" s="175">
        <v>38748.36</v>
      </c>
      <c r="AC291" s="175">
        <v>45217.127999999997</v>
      </c>
      <c r="AD291" s="175">
        <v>52755.171999999999</v>
      </c>
      <c r="AE291" s="175">
        <v>57595.323999999993</v>
      </c>
      <c r="AF291" s="175">
        <v>54111.543999999994</v>
      </c>
      <c r="AH291" s="174" t="s">
        <v>76</v>
      </c>
      <c r="AI291" s="177">
        <v>0.30016344698891384</v>
      </c>
      <c r="AJ291" s="177">
        <v>0.31072799248361832</v>
      </c>
      <c r="AK291" s="177">
        <v>0.34389705549535254</v>
      </c>
      <c r="AL291" s="177">
        <v>0.36829347879259638</v>
      </c>
      <c r="AM291" s="177">
        <v>0.386851506116421</v>
      </c>
      <c r="AN291" s="177">
        <v>0.38408016894711</v>
      </c>
      <c r="AO291" s="177">
        <v>0.41352470730072283</v>
      </c>
      <c r="AQ291" s="174" t="s">
        <v>76</v>
      </c>
      <c r="AR291" s="177">
        <v>1.7409479925357005E-2</v>
      </c>
      <c r="AS291" s="177">
        <v>2.0508047503918811E-2</v>
      </c>
      <c r="AT291" s="177">
        <v>2.0633823329721156E-2</v>
      </c>
      <c r="AU291" s="177">
        <v>2.4307369600311358E-2</v>
      </c>
      <c r="AV291" s="177">
        <v>2.9400714464847995E-2</v>
      </c>
      <c r="AW291" s="177">
        <v>3.149457385366302E-2</v>
      </c>
      <c r="AX291" s="177">
        <v>2.8119680096449152E-2</v>
      </c>
    </row>
    <row r="292" spans="3:50" s="161" customFormat="1" ht="12" x14ac:dyDescent="0.2">
      <c r="C292" s="164" t="s">
        <v>12</v>
      </c>
      <c r="D292" s="165" t="s">
        <v>3</v>
      </c>
      <c r="E292" s="173"/>
      <c r="F292" s="167" t="s">
        <v>8</v>
      </c>
      <c r="G292" s="168">
        <v>900526</v>
      </c>
      <c r="H292" s="168">
        <v>1004911</v>
      </c>
      <c r="I292" s="168">
        <v>908489</v>
      </c>
      <c r="J292" s="168">
        <v>921815</v>
      </c>
      <c r="K292" s="168">
        <v>857492</v>
      </c>
      <c r="L292" s="168">
        <v>900599</v>
      </c>
      <c r="M292" s="168">
        <v>947783</v>
      </c>
      <c r="O292" s="167" t="s">
        <v>8</v>
      </c>
      <c r="P292" s="169">
        <v>2.2999999999999998</v>
      </c>
      <c r="Q292" s="169">
        <v>2.2999999999999998</v>
      </c>
      <c r="R292" s="169">
        <v>2.4</v>
      </c>
      <c r="S292" s="169">
        <v>2.7</v>
      </c>
      <c r="T292" s="169">
        <v>3</v>
      </c>
      <c r="U292" s="169">
        <v>3.2</v>
      </c>
      <c r="V292" s="169">
        <v>3.4</v>
      </c>
      <c r="Y292" s="167" t="s">
        <v>8</v>
      </c>
      <c r="Z292" s="168">
        <v>41424.195999999996</v>
      </c>
      <c r="AA292" s="168">
        <v>46225.905999999995</v>
      </c>
      <c r="AB292" s="168">
        <v>43607.472000000002</v>
      </c>
      <c r="AC292" s="168">
        <v>49778.01</v>
      </c>
      <c r="AD292" s="168">
        <v>51449.52</v>
      </c>
      <c r="AE292" s="168">
        <v>57638.336000000003</v>
      </c>
      <c r="AF292" s="168">
        <v>64449.243999999992</v>
      </c>
      <c r="AH292" s="167" t="s">
        <v>8</v>
      </c>
      <c r="AI292" s="170">
        <v>1</v>
      </c>
      <c r="AJ292" s="170">
        <v>1</v>
      </c>
      <c r="AK292" s="170">
        <v>1</v>
      </c>
      <c r="AL292" s="170">
        <v>1</v>
      </c>
      <c r="AM292" s="170">
        <v>1</v>
      </c>
      <c r="AN292" s="170">
        <v>1</v>
      </c>
      <c r="AO292" s="170">
        <v>1</v>
      </c>
      <c r="AQ292" s="167" t="s">
        <v>8</v>
      </c>
      <c r="AR292" s="170">
        <v>4.5999999999999999E-2</v>
      </c>
      <c r="AS292" s="170">
        <v>4.5999999999999999E-2</v>
      </c>
      <c r="AT292" s="170">
        <v>4.8000000000000001E-2</v>
      </c>
      <c r="AU292" s="170">
        <v>5.4000000000000006E-2</v>
      </c>
      <c r="AV292" s="170">
        <v>0.06</v>
      </c>
      <c r="AW292" s="170">
        <v>6.4000000000000001E-2</v>
      </c>
      <c r="AX292" s="170">
        <v>6.8000000000000005E-2</v>
      </c>
    </row>
    <row r="293" spans="3:50" s="161" customFormat="1" ht="12" x14ac:dyDescent="0.2">
      <c r="C293" s="171" t="s">
        <v>12</v>
      </c>
      <c r="D293" s="172" t="s">
        <v>3</v>
      </c>
      <c r="E293" s="173"/>
      <c r="F293" s="174" t="s">
        <v>1</v>
      </c>
      <c r="G293" s="175">
        <v>299946</v>
      </c>
      <c r="H293" s="175">
        <v>290208</v>
      </c>
      <c r="I293" s="175">
        <v>255479</v>
      </c>
      <c r="J293" s="175">
        <v>227171</v>
      </c>
      <c r="K293" s="175">
        <v>207654</v>
      </c>
      <c r="L293" s="175">
        <v>204917</v>
      </c>
      <c r="M293" s="175">
        <v>187963</v>
      </c>
      <c r="O293" s="174" t="s">
        <v>1</v>
      </c>
      <c r="P293" s="176">
        <v>4.2</v>
      </c>
      <c r="Q293" s="176">
        <v>4.8</v>
      </c>
      <c r="R293" s="176">
        <v>4.3</v>
      </c>
      <c r="S293" s="176">
        <v>5.4</v>
      </c>
      <c r="T293" s="176">
        <v>6.2</v>
      </c>
      <c r="U293" s="176">
        <v>6.6</v>
      </c>
      <c r="V293" s="176">
        <v>7.9</v>
      </c>
      <c r="Y293" s="174" t="s">
        <v>1</v>
      </c>
      <c r="Z293" s="175">
        <v>25195.464</v>
      </c>
      <c r="AA293" s="175">
        <v>27859.967999999997</v>
      </c>
      <c r="AB293" s="175">
        <v>21971.194</v>
      </c>
      <c r="AC293" s="175">
        <v>24534.468000000004</v>
      </c>
      <c r="AD293" s="175">
        <v>25749.096000000001</v>
      </c>
      <c r="AE293" s="175">
        <v>27049.043999999998</v>
      </c>
      <c r="AF293" s="175">
        <v>29698.153999999999</v>
      </c>
      <c r="AH293" s="174" t="s">
        <v>1</v>
      </c>
      <c r="AI293" s="177">
        <v>0.33307866735663377</v>
      </c>
      <c r="AJ293" s="177">
        <v>0.28878975352046099</v>
      </c>
      <c r="AK293" s="177">
        <v>0.28121309118767535</v>
      </c>
      <c r="AL293" s="177">
        <v>0.24643881906890211</v>
      </c>
      <c r="AM293" s="177">
        <v>0.24216435838468464</v>
      </c>
      <c r="AN293" s="177">
        <v>0.22753411895860423</v>
      </c>
      <c r="AO293" s="177">
        <v>0.1983186024649102</v>
      </c>
      <c r="AQ293" s="174" t="s">
        <v>1</v>
      </c>
      <c r="AR293" s="177">
        <v>2.7978608057957238E-2</v>
      </c>
      <c r="AS293" s="177">
        <v>2.7723816337964252E-2</v>
      </c>
      <c r="AT293" s="177">
        <v>2.4184325842140079E-2</v>
      </c>
      <c r="AU293" s="177">
        <v>2.6615392459441431E-2</v>
      </c>
      <c r="AV293" s="177">
        <v>3.0028380439700894E-2</v>
      </c>
      <c r="AW293" s="177">
        <v>3.0034503702535756E-2</v>
      </c>
      <c r="AX293" s="177">
        <v>3.1334339189455815E-2</v>
      </c>
    </row>
    <row r="294" spans="3:50" s="161" customFormat="1" ht="12" x14ac:dyDescent="0.2">
      <c r="C294" s="171" t="s">
        <v>12</v>
      </c>
      <c r="D294" s="172" t="s">
        <v>3</v>
      </c>
      <c r="E294" s="173"/>
      <c r="F294" s="174" t="s">
        <v>77</v>
      </c>
      <c r="G294" s="175">
        <v>288558</v>
      </c>
      <c r="H294" s="175">
        <v>340039</v>
      </c>
      <c r="I294" s="175">
        <v>286916</v>
      </c>
      <c r="J294" s="175">
        <v>282187</v>
      </c>
      <c r="K294" s="175">
        <v>245854</v>
      </c>
      <c r="L294" s="175">
        <v>293382</v>
      </c>
      <c r="M294" s="175">
        <v>295539</v>
      </c>
      <c r="O294" s="174" t="s">
        <v>77</v>
      </c>
      <c r="P294" s="176">
        <v>4.2</v>
      </c>
      <c r="Q294" s="176">
        <v>4.4000000000000004</v>
      </c>
      <c r="R294" s="176">
        <v>4.3</v>
      </c>
      <c r="S294" s="176">
        <v>4.9000000000000004</v>
      </c>
      <c r="T294" s="176">
        <v>6.2</v>
      </c>
      <c r="U294" s="176">
        <v>5.9</v>
      </c>
      <c r="V294" s="176">
        <v>6.1</v>
      </c>
      <c r="Y294" s="174" t="s">
        <v>77</v>
      </c>
      <c r="Z294" s="175">
        <v>24238.872000000003</v>
      </c>
      <c r="AA294" s="175">
        <v>29923.432000000001</v>
      </c>
      <c r="AB294" s="175">
        <v>24674.776000000002</v>
      </c>
      <c r="AC294" s="175">
        <v>27654.326000000001</v>
      </c>
      <c r="AD294" s="175">
        <v>30485.896000000001</v>
      </c>
      <c r="AE294" s="175">
        <v>34619.076000000001</v>
      </c>
      <c r="AF294" s="175">
        <v>36055.758000000002</v>
      </c>
      <c r="AH294" s="174" t="s">
        <v>77</v>
      </c>
      <c r="AI294" s="177">
        <v>0.3204327248741291</v>
      </c>
      <c r="AJ294" s="177">
        <v>0.33837722942628751</v>
      </c>
      <c r="AK294" s="177">
        <v>0.31581670223855213</v>
      </c>
      <c r="AL294" s="177">
        <v>0.30612107635480001</v>
      </c>
      <c r="AM294" s="177">
        <v>0.28671287895397274</v>
      </c>
      <c r="AN294" s="177">
        <v>0.32576318650142849</v>
      </c>
      <c r="AO294" s="177">
        <v>0.31182137683414873</v>
      </c>
      <c r="AQ294" s="174" t="s">
        <v>77</v>
      </c>
      <c r="AR294" s="177">
        <v>2.6916348889426844E-2</v>
      </c>
      <c r="AS294" s="177">
        <v>2.9777196189513303E-2</v>
      </c>
      <c r="AT294" s="177">
        <v>2.7160236392515479E-2</v>
      </c>
      <c r="AU294" s="177">
        <v>2.9999865482770404E-2</v>
      </c>
      <c r="AV294" s="177">
        <v>3.5552396990292619E-2</v>
      </c>
      <c r="AW294" s="177">
        <v>3.8440056007168565E-2</v>
      </c>
      <c r="AX294" s="177">
        <v>3.8042207973766146E-2</v>
      </c>
    </row>
    <row r="295" spans="3:50" s="161" customFormat="1" ht="12" x14ac:dyDescent="0.2">
      <c r="C295" s="171" t="s">
        <v>12</v>
      </c>
      <c r="D295" s="172" t="s">
        <v>3</v>
      </c>
      <c r="E295" s="173"/>
      <c r="F295" s="174" t="s">
        <v>76</v>
      </c>
      <c r="G295" s="175">
        <v>312022</v>
      </c>
      <c r="H295" s="175">
        <v>374664</v>
      </c>
      <c r="I295" s="175">
        <v>366094</v>
      </c>
      <c r="J295" s="175">
        <v>412457</v>
      </c>
      <c r="K295" s="175">
        <v>403984</v>
      </c>
      <c r="L295" s="175">
        <v>402300</v>
      </c>
      <c r="M295" s="175">
        <v>464281</v>
      </c>
      <c r="O295" s="174" t="s">
        <v>76</v>
      </c>
      <c r="P295" s="176">
        <v>3.8</v>
      </c>
      <c r="Q295" s="176">
        <v>4.0999999999999996</v>
      </c>
      <c r="R295" s="176">
        <v>3.7</v>
      </c>
      <c r="S295" s="176">
        <v>3.7</v>
      </c>
      <c r="T295" s="176">
        <v>4.3</v>
      </c>
      <c r="U295" s="176">
        <v>4.5999999999999996</v>
      </c>
      <c r="V295" s="176">
        <v>4.5</v>
      </c>
      <c r="Y295" s="174" t="s">
        <v>76</v>
      </c>
      <c r="Z295" s="175">
        <v>23713.671999999999</v>
      </c>
      <c r="AA295" s="175">
        <v>30722.447999999997</v>
      </c>
      <c r="AB295" s="175">
        <v>27090.956000000002</v>
      </c>
      <c r="AC295" s="175">
        <v>30521.818000000003</v>
      </c>
      <c r="AD295" s="175">
        <v>34742.623999999996</v>
      </c>
      <c r="AE295" s="175">
        <v>37011.599999999999</v>
      </c>
      <c r="AF295" s="175">
        <v>41785.29</v>
      </c>
      <c r="AH295" s="174" t="s">
        <v>76</v>
      </c>
      <c r="AI295" s="177">
        <v>0.34648860776923707</v>
      </c>
      <c r="AJ295" s="177">
        <v>0.3728330170532515</v>
      </c>
      <c r="AK295" s="177">
        <v>0.40297020657377247</v>
      </c>
      <c r="AL295" s="177">
        <v>0.44744010457629785</v>
      </c>
      <c r="AM295" s="177">
        <v>0.47112276266134262</v>
      </c>
      <c r="AN295" s="177">
        <v>0.4467026945399673</v>
      </c>
      <c r="AO295" s="177">
        <v>0.48986002070094103</v>
      </c>
      <c r="AQ295" s="174" t="s">
        <v>76</v>
      </c>
      <c r="AR295" s="177">
        <v>2.6333134190462015E-2</v>
      </c>
      <c r="AS295" s="177">
        <v>3.0572307398366624E-2</v>
      </c>
      <c r="AT295" s="177">
        <v>2.9819795286459162E-2</v>
      </c>
      <c r="AU295" s="177">
        <v>3.3110567738646041E-2</v>
      </c>
      <c r="AV295" s="177">
        <v>4.0516557588875457E-2</v>
      </c>
      <c r="AW295" s="177">
        <v>4.1096647897676988E-2</v>
      </c>
      <c r="AX295" s="177">
        <v>4.4087401863084692E-2</v>
      </c>
    </row>
    <row r="296" spans="3:50" s="161" customFormat="1" ht="12" x14ac:dyDescent="0.2">
      <c r="C296" s="164" t="s">
        <v>11</v>
      </c>
      <c r="D296" s="165" t="s">
        <v>3</v>
      </c>
      <c r="E296" s="166"/>
      <c r="F296" s="167" t="s">
        <v>8</v>
      </c>
      <c r="G296" s="168">
        <v>912906</v>
      </c>
      <c r="H296" s="168">
        <v>1065234</v>
      </c>
      <c r="I296" s="168">
        <v>969416</v>
      </c>
      <c r="J296" s="168">
        <v>938408</v>
      </c>
      <c r="K296" s="168">
        <v>936858</v>
      </c>
      <c r="L296" s="168">
        <v>928139</v>
      </c>
      <c r="M296" s="168">
        <v>976547</v>
      </c>
      <c r="O296" s="167" t="s">
        <v>8</v>
      </c>
      <c r="P296" s="169">
        <v>2.2999999999999998</v>
      </c>
      <c r="Q296" s="169">
        <v>2.2999999999999998</v>
      </c>
      <c r="R296" s="169">
        <v>2.4</v>
      </c>
      <c r="S296" s="169">
        <v>2.7</v>
      </c>
      <c r="T296" s="169">
        <v>3</v>
      </c>
      <c r="U296" s="169">
        <v>3.2</v>
      </c>
      <c r="V296" s="169">
        <v>3.4</v>
      </c>
      <c r="Y296" s="167" t="s">
        <v>8</v>
      </c>
      <c r="Z296" s="168">
        <v>41993.675999999999</v>
      </c>
      <c r="AA296" s="168">
        <v>49000.763999999996</v>
      </c>
      <c r="AB296" s="168">
        <v>46531.968000000001</v>
      </c>
      <c r="AC296" s="168">
        <v>50674.031999999999</v>
      </c>
      <c r="AD296" s="168">
        <v>56211.48</v>
      </c>
      <c r="AE296" s="168">
        <v>59400.896000000008</v>
      </c>
      <c r="AF296" s="168">
        <v>66405.195999999996</v>
      </c>
      <c r="AH296" s="167" t="s">
        <v>8</v>
      </c>
      <c r="AI296" s="170">
        <v>1</v>
      </c>
      <c r="AJ296" s="170">
        <v>1</v>
      </c>
      <c r="AK296" s="170">
        <v>1</v>
      </c>
      <c r="AL296" s="170">
        <v>1</v>
      </c>
      <c r="AM296" s="170">
        <v>1</v>
      </c>
      <c r="AN296" s="170">
        <v>1</v>
      </c>
      <c r="AO296" s="170">
        <v>1</v>
      </c>
      <c r="AQ296" s="167" t="s">
        <v>8</v>
      </c>
      <c r="AR296" s="170">
        <v>4.5999999999999999E-2</v>
      </c>
      <c r="AS296" s="170">
        <v>4.5999999999999999E-2</v>
      </c>
      <c r="AT296" s="170">
        <v>4.8000000000000001E-2</v>
      </c>
      <c r="AU296" s="170">
        <v>5.4000000000000006E-2</v>
      </c>
      <c r="AV296" s="170">
        <v>0.06</v>
      </c>
      <c r="AW296" s="170">
        <v>6.4000000000000001E-2</v>
      </c>
      <c r="AX296" s="170">
        <v>6.8000000000000005E-2</v>
      </c>
    </row>
    <row r="297" spans="3:50" s="161" customFormat="1" ht="12" x14ac:dyDescent="0.2">
      <c r="C297" s="171" t="s">
        <v>11</v>
      </c>
      <c r="D297" s="172" t="s">
        <v>3</v>
      </c>
      <c r="E297" s="173"/>
      <c r="F297" s="174" t="s">
        <v>1</v>
      </c>
      <c r="G297" s="175">
        <v>386924</v>
      </c>
      <c r="H297" s="175">
        <v>402542</v>
      </c>
      <c r="I297" s="175">
        <v>359892</v>
      </c>
      <c r="J297" s="175">
        <v>348293</v>
      </c>
      <c r="K297" s="175">
        <v>330547</v>
      </c>
      <c r="L297" s="175">
        <v>302003</v>
      </c>
      <c r="M297" s="175">
        <v>327344</v>
      </c>
      <c r="O297" s="174" t="s">
        <v>1</v>
      </c>
      <c r="P297" s="176">
        <v>3.5</v>
      </c>
      <c r="Q297" s="176">
        <v>3.7</v>
      </c>
      <c r="R297" s="176">
        <v>3.7</v>
      </c>
      <c r="S297" s="176">
        <v>4.4000000000000004</v>
      </c>
      <c r="T297" s="176">
        <v>5.0999999999999996</v>
      </c>
      <c r="U297" s="176">
        <v>5.4</v>
      </c>
      <c r="V297" s="176">
        <v>5.6</v>
      </c>
      <c r="Y297" s="174" t="s">
        <v>1</v>
      </c>
      <c r="Z297" s="175">
        <v>27084.68</v>
      </c>
      <c r="AA297" s="175">
        <v>29788.108000000004</v>
      </c>
      <c r="AB297" s="175">
        <v>26632.008000000002</v>
      </c>
      <c r="AC297" s="175">
        <v>30649.784000000003</v>
      </c>
      <c r="AD297" s="175">
        <v>33715.794000000002</v>
      </c>
      <c r="AE297" s="175">
        <v>32616.324000000004</v>
      </c>
      <c r="AF297" s="175">
        <v>36662.527999999998</v>
      </c>
      <c r="AH297" s="174" t="s">
        <v>1</v>
      </c>
      <c r="AI297" s="177">
        <v>0.42383772261328112</v>
      </c>
      <c r="AJ297" s="177">
        <v>0.3778906794187944</v>
      </c>
      <c r="AK297" s="177">
        <v>0.37124619358459116</v>
      </c>
      <c r="AL297" s="177">
        <v>0.37115305922370651</v>
      </c>
      <c r="AM297" s="177">
        <v>0.35282508128232881</v>
      </c>
      <c r="AN297" s="177">
        <v>0.32538552953814032</v>
      </c>
      <c r="AO297" s="177">
        <v>0.33520557638290838</v>
      </c>
      <c r="AQ297" s="174" t="s">
        <v>1</v>
      </c>
      <c r="AR297" s="177">
        <v>2.966864058292968E-2</v>
      </c>
      <c r="AS297" s="177">
        <v>2.7963910276990789E-2</v>
      </c>
      <c r="AT297" s="177">
        <v>2.7472218325259746E-2</v>
      </c>
      <c r="AU297" s="177">
        <v>3.2661469211686174E-2</v>
      </c>
      <c r="AV297" s="177">
        <v>3.5988158290797538E-2</v>
      </c>
      <c r="AW297" s="177">
        <v>3.514163719011916E-2</v>
      </c>
      <c r="AX297" s="177">
        <v>3.7543024554885736E-2</v>
      </c>
    </row>
    <row r="298" spans="3:50" s="161" customFormat="1" ht="12" x14ac:dyDescent="0.2">
      <c r="C298" s="171" t="s">
        <v>11</v>
      </c>
      <c r="D298" s="172" t="s">
        <v>3</v>
      </c>
      <c r="E298" s="173"/>
      <c r="F298" s="174" t="s">
        <v>77</v>
      </c>
      <c r="G298" s="175">
        <v>293678</v>
      </c>
      <c r="H298" s="175">
        <v>394104</v>
      </c>
      <c r="I298" s="175">
        <v>329812</v>
      </c>
      <c r="J298" s="175">
        <v>317464</v>
      </c>
      <c r="K298" s="175">
        <v>316148</v>
      </c>
      <c r="L298" s="175">
        <v>326054</v>
      </c>
      <c r="M298" s="175">
        <v>317726</v>
      </c>
      <c r="O298" s="174" t="s">
        <v>77</v>
      </c>
      <c r="P298" s="176">
        <v>4.2</v>
      </c>
      <c r="Q298" s="176">
        <v>4.0999999999999996</v>
      </c>
      <c r="R298" s="176">
        <v>4</v>
      </c>
      <c r="S298" s="176">
        <v>4.4000000000000004</v>
      </c>
      <c r="T298" s="176">
        <v>5.0999999999999996</v>
      </c>
      <c r="U298" s="176">
        <v>5.4</v>
      </c>
      <c r="V298" s="176">
        <v>5.6</v>
      </c>
      <c r="Y298" s="174" t="s">
        <v>77</v>
      </c>
      <c r="Z298" s="175">
        <v>24668.952000000001</v>
      </c>
      <c r="AA298" s="175">
        <v>32316.527999999998</v>
      </c>
      <c r="AB298" s="175">
        <v>26384.959999999999</v>
      </c>
      <c r="AC298" s="175">
        <v>27936.832000000002</v>
      </c>
      <c r="AD298" s="175">
        <v>32247.095999999998</v>
      </c>
      <c r="AE298" s="175">
        <v>35213.832000000002</v>
      </c>
      <c r="AF298" s="175">
        <v>35585.311999999998</v>
      </c>
      <c r="AH298" s="174" t="s">
        <v>77</v>
      </c>
      <c r="AI298" s="177">
        <v>0.32169577152521728</v>
      </c>
      <c r="AJ298" s="177">
        <v>0.36996941517075121</v>
      </c>
      <c r="AK298" s="177">
        <v>0.34021720293455027</v>
      </c>
      <c r="AL298" s="177">
        <v>0.33830061124798594</v>
      </c>
      <c r="AM298" s="177">
        <v>0.33745562294392534</v>
      </c>
      <c r="AN298" s="177">
        <v>0.35129867401326742</v>
      </c>
      <c r="AO298" s="177">
        <v>0.32535658805976569</v>
      </c>
      <c r="AQ298" s="174" t="s">
        <v>77</v>
      </c>
      <c r="AR298" s="177">
        <v>2.7022444808118253E-2</v>
      </c>
      <c r="AS298" s="177">
        <v>3.0337492044001598E-2</v>
      </c>
      <c r="AT298" s="177">
        <v>2.7217376234764022E-2</v>
      </c>
      <c r="AU298" s="177">
        <v>2.9770453789822765E-2</v>
      </c>
      <c r="AV298" s="177">
        <v>3.4420473540280383E-2</v>
      </c>
      <c r="AW298" s="177">
        <v>3.794025679343288E-2</v>
      </c>
      <c r="AX298" s="177">
        <v>3.6439937862693755E-2</v>
      </c>
    </row>
    <row r="299" spans="3:50" s="161" customFormat="1" ht="12" x14ac:dyDescent="0.2">
      <c r="C299" s="171" t="s">
        <v>11</v>
      </c>
      <c r="D299" s="172" t="s">
        <v>3</v>
      </c>
      <c r="E299" s="173"/>
      <c r="F299" s="174" t="s">
        <v>76</v>
      </c>
      <c r="G299" s="175">
        <v>232304</v>
      </c>
      <c r="H299" s="175">
        <v>268588</v>
      </c>
      <c r="I299" s="175">
        <v>279712</v>
      </c>
      <c r="J299" s="175">
        <v>272651</v>
      </c>
      <c r="K299" s="175">
        <v>290163</v>
      </c>
      <c r="L299" s="175">
        <v>300082</v>
      </c>
      <c r="M299" s="175">
        <v>331477</v>
      </c>
      <c r="O299" s="174" t="s">
        <v>76</v>
      </c>
      <c r="P299" s="176">
        <v>4.7</v>
      </c>
      <c r="Q299" s="176">
        <v>4.8</v>
      </c>
      <c r="R299" s="176">
        <v>4.3</v>
      </c>
      <c r="S299" s="176">
        <v>4.9000000000000004</v>
      </c>
      <c r="T299" s="176">
        <v>5.6</v>
      </c>
      <c r="U299" s="176">
        <v>5.4</v>
      </c>
      <c r="V299" s="176">
        <v>5.6</v>
      </c>
      <c r="Y299" s="174" t="s">
        <v>76</v>
      </c>
      <c r="Z299" s="175">
        <v>21836.576000000001</v>
      </c>
      <c r="AA299" s="175">
        <v>25784.447999999997</v>
      </c>
      <c r="AB299" s="175">
        <v>24055.231999999996</v>
      </c>
      <c r="AC299" s="175">
        <v>26719.798000000003</v>
      </c>
      <c r="AD299" s="175">
        <v>32498.255999999998</v>
      </c>
      <c r="AE299" s="175">
        <v>32408.856</v>
      </c>
      <c r="AF299" s="175">
        <v>37125.423999999999</v>
      </c>
      <c r="AH299" s="174" t="s">
        <v>76</v>
      </c>
      <c r="AI299" s="177">
        <v>0.2544665058615016</v>
      </c>
      <c r="AJ299" s="177">
        <v>0.25213990541045439</v>
      </c>
      <c r="AK299" s="177">
        <v>0.28853660348085858</v>
      </c>
      <c r="AL299" s="177">
        <v>0.2905463295283075</v>
      </c>
      <c r="AM299" s="177">
        <v>0.30971929577374585</v>
      </c>
      <c r="AN299" s="177">
        <v>0.32331579644859226</v>
      </c>
      <c r="AO299" s="177">
        <v>0.33943783555732598</v>
      </c>
      <c r="AQ299" s="174" t="s">
        <v>76</v>
      </c>
      <c r="AR299" s="177">
        <v>2.3919851550981152E-2</v>
      </c>
      <c r="AS299" s="177">
        <v>2.4205430919403619E-2</v>
      </c>
      <c r="AT299" s="177">
        <v>2.4814147899353836E-2</v>
      </c>
      <c r="AU299" s="177">
        <v>2.8473540293774136E-2</v>
      </c>
      <c r="AV299" s="177">
        <v>3.468856112665953E-2</v>
      </c>
      <c r="AW299" s="177">
        <v>3.4918106016447965E-2</v>
      </c>
      <c r="AX299" s="177">
        <v>3.8017037582420504E-2</v>
      </c>
    </row>
    <row r="300" spans="3:50" s="161" customFormat="1" ht="12" x14ac:dyDescent="0.2">
      <c r="C300" s="164" t="s">
        <v>7</v>
      </c>
      <c r="D300" s="165" t="s">
        <v>4</v>
      </c>
      <c r="E300" s="173"/>
      <c r="F300" s="167" t="s">
        <v>8</v>
      </c>
      <c r="G300" s="168">
        <v>2112062</v>
      </c>
      <c r="H300" s="168">
        <v>2501912</v>
      </c>
      <c r="I300" s="168">
        <v>2505275</v>
      </c>
      <c r="J300" s="168">
        <v>2740133</v>
      </c>
      <c r="K300" s="168">
        <v>2750567</v>
      </c>
      <c r="L300" s="168">
        <v>2932545</v>
      </c>
      <c r="M300" s="168">
        <v>2971683</v>
      </c>
      <c r="O300" s="167" t="s">
        <v>8</v>
      </c>
      <c r="P300" s="169">
        <v>1.3</v>
      </c>
      <c r="Q300" s="169">
        <v>1.4</v>
      </c>
      <c r="R300" s="169">
        <v>1.5</v>
      </c>
      <c r="S300" s="169">
        <v>1.6</v>
      </c>
      <c r="T300" s="169">
        <v>1.8</v>
      </c>
      <c r="U300" s="169">
        <v>1.9</v>
      </c>
      <c r="V300" s="169">
        <v>2</v>
      </c>
      <c r="Y300" s="167" t="s">
        <v>8</v>
      </c>
      <c r="Z300" s="168">
        <v>54913.612000000001</v>
      </c>
      <c r="AA300" s="168">
        <v>70053.535999999993</v>
      </c>
      <c r="AB300" s="168">
        <v>75158.25</v>
      </c>
      <c r="AC300" s="168">
        <v>87684.255999999994</v>
      </c>
      <c r="AD300" s="168">
        <v>99020.412000000011</v>
      </c>
      <c r="AE300" s="168">
        <v>111436.71</v>
      </c>
      <c r="AF300" s="168">
        <v>118867.32</v>
      </c>
      <c r="AH300" s="167" t="s">
        <v>8</v>
      </c>
      <c r="AI300" s="170">
        <v>1</v>
      </c>
      <c r="AJ300" s="170">
        <v>1</v>
      </c>
      <c r="AK300" s="170">
        <v>1</v>
      </c>
      <c r="AL300" s="170">
        <v>1</v>
      </c>
      <c r="AM300" s="170">
        <v>1</v>
      </c>
      <c r="AN300" s="170">
        <v>1</v>
      </c>
      <c r="AO300" s="170">
        <v>1</v>
      </c>
      <c r="AQ300" s="167" t="s">
        <v>8</v>
      </c>
      <c r="AR300" s="170">
        <v>2.6000000000000002E-2</v>
      </c>
      <c r="AS300" s="170">
        <v>2.7999999999999997E-2</v>
      </c>
      <c r="AT300" s="170">
        <v>0.03</v>
      </c>
      <c r="AU300" s="170">
        <v>3.2000000000000001E-2</v>
      </c>
      <c r="AV300" s="170">
        <v>3.6000000000000004E-2</v>
      </c>
      <c r="AW300" s="170">
        <v>3.7999999999999999E-2</v>
      </c>
      <c r="AX300" s="170">
        <v>0.04</v>
      </c>
    </row>
    <row r="301" spans="3:50" s="161" customFormat="1" ht="12" x14ac:dyDescent="0.2">
      <c r="C301" s="171" t="s">
        <v>7</v>
      </c>
      <c r="D301" s="172" t="s">
        <v>4</v>
      </c>
      <c r="E301" s="166"/>
      <c r="F301" s="174" t="s">
        <v>1</v>
      </c>
      <c r="G301" s="175">
        <v>581763</v>
      </c>
      <c r="H301" s="175">
        <v>636361</v>
      </c>
      <c r="I301" s="175">
        <v>634733</v>
      </c>
      <c r="J301" s="175">
        <v>736234</v>
      </c>
      <c r="K301" s="175">
        <v>718868</v>
      </c>
      <c r="L301" s="175">
        <v>725084</v>
      </c>
      <c r="M301" s="175">
        <v>690318</v>
      </c>
      <c r="O301" s="174" t="s">
        <v>1</v>
      </c>
      <c r="P301" s="176">
        <v>2.9</v>
      </c>
      <c r="Q301" s="176">
        <v>3.1</v>
      </c>
      <c r="R301" s="176">
        <v>3.2</v>
      </c>
      <c r="S301" s="176">
        <v>3.4</v>
      </c>
      <c r="T301" s="176">
        <v>3.9</v>
      </c>
      <c r="U301" s="176">
        <v>4.2</v>
      </c>
      <c r="V301" s="176">
        <v>4.3</v>
      </c>
      <c r="Y301" s="174" t="s">
        <v>1</v>
      </c>
      <c r="Z301" s="175">
        <v>33742.254000000001</v>
      </c>
      <c r="AA301" s="175">
        <v>39454.382000000005</v>
      </c>
      <c r="AB301" s="175">
        <v>40622.912000000004</v>
      </c>
      <c r="AC301" s="175">
        <v>50063.912000000004</v>
      </c>
      <c r="AD301" s="175">
        <v>56071.703999999998</v>
      </c>
      <c r="AE301" s="175">
        <v>60907.056000000004</v>
      </c>
      <c r="AF301" s="175">
        <v>59367.347999999998</v>
      </c>
      <c r="AH301" s="174" t="s">
        <v>1</v>
      </c>
      <c r="AI301" s="177">
        <v>0.27544787984443636</v>
      </c>
      <c r="AJ301" s="177">
        <v>0.25434987321696367</v>
      </c>
      <c r="AK301" s="177">
        <v>0.25335861332588239</v>
      </c>
      <c r="AL301" s="177">
        <v>0.26868549811268283</v>
      </c>
      <c r="AM301" s="177">
        <v>0.26135265928806678</v>
      </c>
      <c r="AN301" s="177">
        <v>0.24725417683275108</v>
      </c>
      <c r="AO301" s="177">
        <v>0.23229866711893563</v>
      </c>
      <c r="AQ301" s="174" t="s">
        <v>1</v>
      </c>
      <c r="AR301" s="177">
        <v>1.597597703097731E-2</v>
      </c>
      <c r="AS301" s="177">
        <v>1.5769692139451747E-2</v>
      </c>
      <c r="AT301" s="177">
        <v>1.6214951252856474E-2</v>
      </c>
      <c r="AU301" s="177">
        <v>1.8270613871662431E-2</v>
      </c>
      <c r="AV301" s="177">
        <v>2.0385507424469207E-2</v>
      </c>
      <c r="AW301" s="177">
        <v>2.0769350853951089E-2</v>
      </c>
      <c r="AX301" s="177">
        <v>1.9977685372228462E-2</v>
      </c>
    </row>
    <row r="302" spans="3:50" s="161" customFormat="1" ht="12" x14ac:dyDescent="0.2">
      <c r="C302" s="171" t="s">
        <v>7</v>
      </c>
      <c r="D302" s="172" t="s">
        <v>4</v>
      </c>
      <c r="E302" s="173"/>
      <c r="F302" s="174" t="s">
        <v>77</v>
      </c>
      <c r="G302" s="175">
        <v>919025</v>
      </c>
      <c r="H302" s="175">
        <v>1192967</v>
      </c>
      <c r="I302" s="175">
        <v>1165512</v>
      </c>
      <c r="J302" s="175">
        <v>1184933</v>
      </c>
      <c r="K302" s="175">
        <v>1175933</v>
      </c>
      <c r="L302" s="175">
        <v>1302342</v>
      </c>
      <c r="M302" s="175">
        <v>1292490</v>
      </c>
      <c r="O302" s="174" t="s">
        <v>77</v>
      </c>
      <c r="P302" s="176">
        <v>2.2999999999999998</v>
      </c>
      <c r="Q302" s="176">
        <v>2.1</v>
      </c>
      <c r="R302" s="176">
        <v>2.2000000000000002</v>
      </c>
      <c r="S302" s="176">
        <v>2.2999999999999998</v>
      </c>
      <c r="T302" s="176">
        <v>2.7</v>
      </c>
      <c r="U302" s="176">
        <v>2.9</v>
      </c>
      <c r="V302" s="176">
        <v>3</v>
      </c>
      <c r="Y302" s="174" t="s">
        <v>77</v>
      </c>
      <c r="Z302" s="175">
        <v>42275.15</v>
      </c>
      <c r="AA302" s="175">
        <v>50104.614000000001</v>
      </c>
      <c r="AB302" s="175">
        <v>51282.528000000006</v>
      </c>
      <c r="AC302" s="175">
        <v>54506.917999999998</v>
      </c>
      <c r="AD302" s="175">
        <v>63500.382000000005</v>
      </c>
      <c r="AE302" s="175">
        <v>75535.835999999996</v>
      </c>
      <c r="AF302" s="175">
        <v>77549.399999999994</v>
      </c>
      <c r="AH302" s="174" t="s">
        <v>77</v>
      </c>
      <c r="AI302" s="177">
        <v>0.435131639128018</v>
      </c>
      <c r="AJ302" s="177">
        <v>0.47682212643770044</v>
      </c>
      <c r="AK302" s="177">
        <v>0.46522317909211564</v>
      </c>
      <c r="AL302" s="177">
        <v>0.43243630874851696</v>
      </c>
      <c r="AM302" s="177">
        <v>0.42752385235480539</v>
      </c>
      <c r="AN302" s="177">
        <v>0.4440995790345928</v>
      </c>
      <c r="AO302" s="177">
        <v>0.43493535481409018</v>
      </c>
      <c r="AQ302" s="174" t="s">
        <v>77</v>
      </c>
      <c r="AR302" s="177">
        <v>2.0016055399888825E-2</v>
      </c>
      <c r="AS302" s="177">
        <v>2.0026529310383418E-2</v>
      </c>
      <c r="AT302" s="177">
        <v>2.046981988005309E-2</v>
      </c>
      <c r="AU302" s="177">
        <v>1.9892070202431781E-2</v>
      </c>
      <c r="AV302" s="177">
        <v>2.3086288027159493E-2</v>
      </c>
      <c r="AW302" s="177">
        <v>2.5757775584006382E-2</v>
      </c>
      <c r="AX302" s="177">
        <v>2.6096121288845409E-2</v>
      </c>
    </row>
    <row r="303" spans="3:50" s="161" customFormat="1" ht="12" x14ac:dyDescent="0.2">
      <c r="C303" s="171" t="s">
        <v>7</v>
      </c>
      <c r="D303" s="172" t="s">
        <v>4</v>
      </c>
      <c r="E303" s="173"/>
      <c r="F303" s="174" t="s">
        <v>76</v>
      </c>
      <c r="G303" s="175">
        <v>611274</v>
      </c>
      <c r="H303" s="175">
        <v>672584</v>
      </c>
      <c r="I303" s="175">
        <v>705030</v>
      </c>
      <c r="J303" s="175">
        <v>818966</v>
      </c>
      <c r="K303" s="175">
        <v>855766</v>
      </c>
      <c r="L303" s="175">
        <v>905119</v>
      </c>
      <c r="M303" s="175">
        <v>988875</v>
      </c>
      <c r="O303" s="174" t="s">
        <v>76</v>
      </c>
      <c r="P303" s="176">
        <v>2.9</v>
      </c>
      <c r="Q303" s="176">
        <v>3.1</v>
      </c>
      <c r="R303" s="176">
        <v>3.2</v>
      </c>
      <c r="S303" s="176">
        <v>2.8</v>
      </c>
      <c r="T303" s="176">
        <v>3.2</v>
      </c>
      <c r="U303" s="176">
        <v>3.5</v>
      </c>
      <c r="V303" s="176">
        <v>3.5</v>
      </c>
      <c r="Y303" s="174" t="s">
        <v>76</v>
      </c>
      <c r="Z303" s="175">
        <v>35453.892</v>
      </c>
      <c r="AA303" s="175">
        <v>41700.208000000006</v>
      </c>
      <c r="AB303" s="175">
        <v>45121.919999999998</v>
      </c>
      <c r="AC303" s="175">
        <v>45862.095999999998</v>
      </c>
      <c r="AD303" s="175">
        <v>54769.024000000005</v>
      </c>
      <c r="AE303" s="175">
        <v>63358.33</v>
      </c>
      <c r="AF303" s="175">
        <v>69221.25</v>
      </c>
      <c r="AH303" s="174" t="s">
        <v>76</v>
      </c>
      <c r="AI303" s="177">
        <v>0.28942048102754558</v>
      </c>
      <c r="AJ303" s="177">
        <v>0.26882800034533588</v>
      </c>
      <c r="AK303" s="177">
        <v>0.28141820758200198</v>
      </c>
      <c r="AL303" s="177">
        <v>0.29887819313880021</v>
      </c>
      <c r="AM303" s="177">
        <v>0.31112348835712783</v>
      </c>
      <c r="AN303" s="177">
        <v>0.30864624413265612</v>
      </c>
      <c r="AO303" s="177">
        <v>0.33276597806697417</v>
      </c>
      <c r="AQ303" s="174" t="s">
        <v>76</v>
      </c>
      <c r="AR303" s="177">
        <v>1.6786387899597643E-2</v>
      </c>
      <c r="AS303" s="177">
        <v>1.6667336021410826E-2</v>
      </c>
      <c r="AT303" s="177">
        <v>1.8010765285248129E-2</v>
      </c>
      <c r="AU303" s="177">
        <v>1.6737178815772812E-2</v>
      </c>
      <c r="AV303" s="177">
        <v>1.9911903254856183E-2</v>
      </c>
      <c r="AW303" s="177">
        <v>2.1605237089285925E-2</v>
      </c>
      <c r="AX303" s="177">
        <v>2.3293618464688189E-2</v>
      </c>
    </row>
    <row r="304" spans="3:50" s="161" customFormat="1" ht="12" x14ac:dyDescent="0.2">
      <c r="C304" s="164" t="s">
        <v>12</v>
      </c>
      <c r="D304" s="165" t="s">
        <v>4</v>
      </c>
      <c r="E304" s="173"/>
      <c r="F304" s="167" t="s">
        <v>8</v>
      </c>
      <c r="G304" s="168">
        <v>1067658</v>
      </c>
      <c r="H304" s="168">
        <v>1237396</v>
      </c>
      <c r="I304" s="168">
        <v>1245310</v>
      </c>
      <c r="J304" s="168">
        <v>1342525</v>
      </c>
      <c r="K304" s="168">
        <v>1327701</v>
      </c>
      <c r="L304" s="168">
        <v>1411571</v>
      </c>
      <c r="M304" s="168">
        <v>1478931</v>
      </c>
      <c r="O304" s="167" t="s">
        <v>8</v>
      </c>
      <c r="P304" s="169">
        <v>2</v>
      </c>
      <c r="Q304" s="169">
        <v>2.1</v>
      </c>
      <c r="R304" s="169">
        <v>2.2000000000000002</v>
      </c>
      <c r="S304" s="169">
        <v>2.2999999999999998</v>
      </c>
      <c r="T304" s="169">
        <v>2.7</v>
      </c>
      <c r="U304" s="169">
        <v>2.9</v>
      </c>
      <c r="V304" s="169">
        <v>3</v>
      </c>
      <c r="Y304" s="167" t="s">
        <v>8</v>
      </c>
      <c r="Z304" s="168">
        <v>42706.32</v>
      </c>
      <c r="AA304" s="168">
        <v>51970.632000000005</v>
      </c>
      <c r="AB304" s="168">
        <v>54793.64</v>
      </c>
      <c r="AC304" s="168">
        <v>61756.149999999994</v>
      </c>
      <c r="AD304" s="168">
        <v>71695.854000000007</v>
      </c>
      <c r="AE304" s="168">
        <v>81871.118000000002</v>
      </c>
      <c r="AF304" s="168">
        <v>88735.86</v>
      </c>
      <c r="AH304" s="167" t="s">
        <v>8</v>
      </c>
      <c r="AI304" s="170">
        <v>1</v>
      </c>
      <c r="AJ304" s="170">
        <v>1</v>
      </c>
      <c r="AK304" s="170">
        <v>1</v>
      </c>
      <c r="AL304" s="170">
        <v>1</v>
      </c>
      <c r="AM304" s="170">
        <v>1</v>
      </c>
      <c r="AN304" s="170">
        <v>1</v>
      </c>
      <c r="AO304" s="170">
        <v>1</v>
      </c>
      <c r="AQ304" s="167" t="s">
        <v>8</v>
      </c>
      <c r="AR304" s="170">
        <v>0.04</v>
      </c>
      <c r="AS304" s="170">
        <v>4.2000000000000003E-2</v>
      </c>
      <c r="AT304" s="170">
        <v>4.4000000000000004E-2</v>
      </c>
      <c r="AU304" s="170">
        <v>4.5999999999999999E-2</v>
      </c>
      <c r="AV304" s="170">
        <v>5.4000000000000006E-2</v>
      </c>
      <c r="AW304" s="170">
        <v>5.7999999999999996E-2</v>
      </c>
      <c r="AX304" s="170">
        <v>0.06</v>
      </c>
    </row>
    <row r="305" spans="3:50" s="161" customFormat="1" ht="12" x14ac:dyDescent="0.2">
      <c r="C305" s="171" t="s">
        <v>12</v>
      </c>
      <c r="D305" s="172" t="s">
        <v>4</v>
      </c>
      <c r="E305" s="173"/>
      <c r="F305" s="174" t="s">
        <v>1</v>
      </c>
      <c r="G305" s="175">
        <v>261912</v>
      </c>
      <c r="H305" s="175">
        <v>281292</v>
      </c>
      <c r="I305" s="175">
        <v>298254</v>
      </c>
      <c r="J305" s="175">
        <v>336197</v>
      </c>
      <c r="K305" s="175">
        <v>300937</v>
      </c>
      <c r="L305" s="175">
        <v>300548</v>
      </c>
      <c r="M305" s="175">
        <v>309054</v>
      </c>
      <c r="O305" s="174" t="s">
        <v>1</v>
      </c>
      <c r="P305" s="176">
        <v>4.3</v>
      </c>
      <c r="Q305" s="176">
        <v>4.5</v>
      </c>
      <c r="R305" s="176">
        <v>4.7</v>
      </c>
      <c r="S305" s="176">
        <v>4.5</v>
      </c>
      <c r="T305" s="176">
        <v>5.2</v>
      </c>
      <c r="U305" s="176">
        <v>5.6</v>
      </c>
      <c r="V305" s="176">
        <v>6.7</v>
      </c>
      <c r="Y305" s="174" t="s">
        <v>1</v>
      </c>
      <c r="Z305" s="175">
        <v>22524.431999999997</v>
      </c>
      <c r="AA305" s="175">
        <v>25316.28</v>
      </c>
      <c r="AB305" s="175">
        <v>28035.876</v>
      </c>
      <c r="AC305" s="175">
        <v>30257.73</v>
      </c>
      <c r="AD305" s="175">
        <v>31297.448000000004</v>
      </c>
      <c r="AE305" s="175">
        <v>33661.375999999997</v>
      </c>
      <c r="AF305" s="175">
        <v>41413.236000000004</v>
      </c>
      <c r="AH305" s="174" t="s">
        <v>1</v>
      </c>
      <c r="AI305" s="177">
        <v>0.24531451082650063</v>
      </c>
      <c r="AJ305" s="177">
        <v>0.22732577121632849</v>
      </c>
      <c r="AK305" s="177">
        <v>0.23950181079409946</v>
      </c>
      <c r="AL305" s="177">
        <v>0.25042140742258057</v>
      </c>
      <c r="AM305" s="177">
        <v>0.22666021943193534</v>
      </c>
      <c r="AN305" s="177">
        <v>0.21291738070561098</v>
      </c>
      <c r="AO305" s="177">
        <v>0.20897120961018464</v>
      </c>
      <c r="AQ305" s="174" t="s">
        <v>1</v>
      </c>
      <c r="AR305" s="177">
        <v>2.1097047931079055E-2</v>
      </c>
      <c r="AS305" s="177">
        <v>2.0459319409469563E-2</v>
      </c>
      <c r="AT305" s="177">
        <v>2.2513170214645349E-2</v>
      </c>
      <c r="AU305" s="177">
        <v>2.2537926668032247E-2</v>
      </c>
      <c r="AV305" s="177">
        <v>2.3572662820921277E-2</v>
      </c>
      <c r="AW305" s="177">
        <v>2.3846746639028429E-2</v>
      </c>
      <c r="AX305" s="177">
        <v>2.8002142087764744E-2</v>
      </c>
    </row>
    <row r="306" spans="3:50" s="161" customFormat="1" ht="12" x14ac:dyDescent="0.2">
      <c r="C306" s="171" t="s">
        <v>12</v>
      </c>
      <c r="D306" s="172" t="s">
        <v>4</v>
      </c>
      <c r="E306" s="166"/>
      <c r="F306" s="174" t="s">
        <v>77</v>
      </c>
      <c r="G306" s="175">
        <v>409514</v>
      </c>
      <c r="H306" s="175">
        <v>514645</v>
      </c>
      <c r="I306" s="175">
        <v>511790</v>
      </c>
      <c r="J306" s="175">
        <v>495390</v>
      </c>
      <c r="K306" s="175">
        <v>496536</v>
      </c>
      <c r="L306" s="175">
        <v>527995</v>
      </c>
      <c r="M306" s="175">
        <v>560094</v>
      </c>
      <c r="O306" s="174" t="s">
        <v>77</v>
      </c>
      <c r="P306" s="176">
        <v>3.3</v>
      </c>
      <c r="Q306" s="176">
        <v>3.1</v>
      </c>
      <c r="R306" s="176">
        <v>3.2</v>
      </c>
      <c r="S306" s="176">
        <v>3.6</v>
      </c>
      <c r="T306" s="176">
        <v>4.2</v>
      </c>
      <c r="U306" s="176">
        <v>4.2</v>
      </c>
      <c r="V306" s="176">
        <v>4.3</v>
      </c>
      <c r="Y306" s="174" t="s">
        <v>77</v>
      </c>
      <c r="Z306" s="175">
        <v>27027.923999999999</v>
      </c>
      <c r="AA306" s="175">
        <v>31907.99</v>
      </c>
      <c r="AB306" s="175">
        <v>32754.560000000001</v>
      </c>
      <c r="AC306" s="175">
        <v>35668.080000000002</v>
      </c>
      <c r="AD306" s="175">
        <v>41709.024000000005</v>
      </c>
      <c r="AE306" s="175">
        <v>44351.58</v>
      </c>
      <c r="AF306" s="175">
        <v>48168.083999999995</v>
      </c>
      <c r="AH306" s="174" t="s">
        <v>77</v>
      </c>
      <c r="AI306" s="177">
        <v>0.38356290122867059</v>
      </c>
      <c r="AJ306" s="177">
        <v>0.4159097006940381</v>
      </c>
      <c r="AK306" s="177">
        <v>0.41097397435176786</v>
      </c>
      <c r="AL306" s="177">
        <v>0.36899871510772614</v>
      </c>
      <c r="AM306" s="177">
        <v>0.37398179258733705</v>
      </c>
      <c r="AN306" s="177">
        <v>0.37404778080592477</v>
      </c>
      <c r="AO306" s="177">
        <v>0.37871543702850236</v>
      </c>
      <c r="AQ306" s="174" t="s">
        <v>77</v>
      </c>
      <c r="AR306" s="177">
        <v>2.5315151481092261E-2</v>
      </c>
      <c r="AS306" s="177">
        <v>2.5786401443030363E-2</v>
      </c>
      <c r="AT306" s="177">
        <v>2.6302334358513146E-2</v>
      </c>
      <c r="AU306" s="177">
        <v>2.6567907487756282E-2</v>
      </c>
      <c r="AV306" s="177">
        <v>3.1414470577336318E-2</v>
      </c>
      <c r="AW306" s="177">
        <v>3.1420013587697679E-2</v>
      </c>
      <c r="AX306" s="177">
        <v>3.2569527584451204E-2</v>
      </c>
    </row>
    <row r="307" spans="3:50" s="161" customFormat="1" ht="12" x14ac:dyDescent="0.2">
      <c r="C307" s="171" t="s">
        <v>12</v>
      </c>
      <c r="D307" s="172" t="s">
        <v>4</v>
      </c>
      <c r="E307" s="173"/>
      <c r="F307" s="174" t="s">
        <v>76</v>
      </c>
      <c r="G307" s="175">
        <v>396232</v>
      </c>
      <c r="H307" s="175">
        <v>441459</v>
      </c>
      <c r="I307" s="175">
        <v>435266</v>
      </c>
      <c r="J307" s="175">
        <v>510938</v>
      </c>
      <c r="K307" s="175">
        <v>530228</v>
      </c>
      <c r="L307" s="175">
        <v>583028</v>
      </c>
      <c r="M307" s="175">
        <v>609783</v>
      </c>
      <c r="O307" s="174" t="s">
        <v>76</v>
      </c>
      <c r="P307" s="176">
        <v>3.6</v>
      </c>
      <c r="Q307" s="176">
        <v>3.4</v>
      </c>
      <c r="R307" s="176">
        <v>3.7</v>
      </c>
      <c r="S307" s="176">
        <v>3.4</v>
      </c>
      <c r="T307" s="176">
        <v>3.9</v>
      </c>
      <c r="U307" s="176">
        <v>4.2</v>
      </c>
      <c r="V307" s="176">
        <v>4.3</v>
      </c>
      <c r="Y307" s="174" t="s">
        <v>76</v>
      </c>
      <c r="Z307" s="175">
        <v>28528.703999999998</v>
      </c>
      <c r="AA307" s="175">
        <v>30019.211999999996</v>
      </c>
      <c r="AB307" s="175">
        <v>32209.684000000005</v>
      </c>
      <c r="AC307" s="175">
        <v>34743.784</v>
      </c>
      <c r="AD307" s="175">
        <v>41357.784</v>
      </c>
      <c r="AE307" s="175">
        <v>48974.351999999999</v>
      </c>
      <c r="AF307" s="175">
        <v>52441.337999999996</v>
      </c>
      <c r="AH307" s="174" t="s">
        <v>76</v>
      </c>
      <c r="AI307" s="177">
        <v>0.37112258794482877</v>
      </c>
      <c r="AJ307" s="177">
        <v>0.35676452808963338</v>
      </c>
      <c r="AK307" s="177">
        <v>0.34952421485413271</v>
      </c>
      <c r="AL307" s="177">
        <v>0.3805798774696933</v>
      </c>
      <c r="AM307" s="177">
        <v>0.39935798798072758</v>
      </c>
      <c r="AN307" s="177">
        <v>0.41303483848846428</v>
      </c>
      <c r="AO307" s="177">
        <v>0.41231335336131303</v>
      </c>
      <c r="AQ307" s="174" t="s">
        <v>76</v>
      </c>
      <c r="AR307" s="177">
        <v>2.6720826332027672E-2</v>
      </c>
      <c r="AS307" s="177">
        <v>2.4259987910095072E-2</v>
      </c>
      <c r="AT307" s="177">
        <v>2.5864791899205822E-2</v>
      </c>
      <c r="AU307" s="177">
        <v>2.5879431667939143E-2</v>
      </c>
      <c r="AV307" s="177">
        <v>3.114992306249675E-2</v>
      </c>
      <c r="AW307" s="177">
        <v>3.4694926433031001E-2</v>
      </c>
      <c r="AX307" s="177">
        <v>3.5458948389072917E-2</v>
      </c>
    </row>
    <row r="308" spans="3:50" s="161" customFormat="1" ht="12" x14ac:dyDescent="0.2">
      <c r="C308" s="164" t="s">
        <v>11</v>
      </c>
      <c r="D308" s="165" t="s">
        <v>4</v>
      </c>
      <c r="E308" s="173"/>
      <c r="F308" s="167" t="s">
        <v>8</v>
      </c>
      <c r="G308" s="168">
        <v>1044404</v>
      </c>
      <c r="H308" s="168">
        <v>1264516</v>
      </c>
      <c r="I308" s="168">
        <v>1259965</v>
      </c>
      <c r="J308" s="168">
        <v>1397608</v>
      </c>
      <c r="K308" s="168">
        <v>1422866</v>
      </c>
      <c r="L308" s="168">
        <v>1520974</v>
      </c>
      <c r="M308" s="168">
        <v>1492752</v>
      </c>
      <c r="O308" s="167" t="s">
        <v>8</v>
      </c>
      <c r="P308" s="169">
        <v>2</v>
      </c>
      <c r="Q308" s="169">
        <v>2.1</v>
      </c>
      <c r="R308" s="169">
        <v>2.2000000000000002</v>
      </c>
      <c r="S308" s="169">
        <v>2.2999999999999998</v>
      </c>
      <c r="T308" s="169">
        <v>2.7</v>
      </c>
      <c r="U308" s="169">
        <v>2.9</v>
      </c>
      <c r="V308" s="169">
        <v>3</v>
      </c>
      <c r="Y308" s="167" t="s">
        <v>8</v>
      </c>
      <c r="Z308" s="168">
        <v>41776.160000000003</v>
      </c>
      <c r="AA308" s="168">
        <v>53109.671999999999</v>
      </c>
      <c r="AB308" s="168">
        <v>55438.46</v>
      </c>
      <c r="AC308" s="168">
        <v>64289.968000000001</v>
      </c>
      <c r="AD308" s="168">
        <v>76834.76400000001</v>
      </c>
      <c r="AE308" s="168">
        <v>88216.491999999998</v>
      </c>
      <c r="AF308" s="168">
        <v>89565.119999999995</v>
      </c>
      <c r="AH308" s="167" t="s">
        <v>8</v>
      </c>
      <c r="AI308" s="170">
        <v>1</v>
      </c>
      <c r="AJ308" s="170">
        <v>1</v>
      </c>
      <c r="AK308" s="170">
        <v>1</v>
      </c>
      <c r="AL308" s="170">
        <v>1</v>
      </c>
      <c r="AM308" s="170">
        <v>1</v>
      </c>
      <c r="AN308" s="170">
        <v>1</v>
      </c>
      <c r="AO308" s="170">
        <v>1</v>
      </c>
      <c r="AQ308" s="167" t="s">
        <v>8</v>
      </c>
      <c r="AR308" s="170">
        <v>0.04</v>
      </c>
      <c r="AS308" s="170">
        <v>4.2000000000000003E-2</v>
      </c>
      <c r="AT308" s="170">
        <v>4.4000000000000004E-2</v>
      </c>
      <c r="AU308" s="170">
        <v>4.5999999999999999E-2</v>
      </c>
      <c r="AV308" s="170">
        <v>5.4000000000000006E-2</v>
      </c>
      <c r="AW308" s="170">
        <v>5.7999999999999996E-2</v>
      </c>
      <c r="AX308" s="170">
        <v>0.06</v>
      </c>
    </row>
    <row r="309" spans="3:50" s="161" customFormat="1" ht="12" x14ac:dyDescent="0.2">
      <c r="C309" s="171" t="s">
        <v>11</v>
      </c>
      <c r="D309" s="172" t="s">
        <v>4</v>
      </c>
      <c r="E309" s="173"/>
      <c r="F309" s="174" t="s">
        <v>1</v>
      </c>
      <c r="G309" s="175">
        <v>319851</v>
      </c>
      <c r="H309" s="175">
        <v>355069</v>
      </c>
      <c r="I309" s="175">
        <v>336479</v>
      </c>
      <c r="J309" s="175">
        <v>400037</v>
      </c>
      <c r="K309" s="175">
        <v>417931</v>
      </c>
      <c r="L309" s="175">
        <v>424536</v>
      </c>
      <c r="M309" s="175">
        <v>381264</v>
      </c>
      <c r="O309" s="174" t="s">
        <v>1</v>
      </c>
      <c r="P309" s="176">
        <v>3.9</v>
      </c>
      <c r="Q309" s="176">
        <v>3.8</v>
      </c>
      <c r="R309" s="176">
        <v>4.3</v>
      </c>
      <c r="S309" s="176">
        <v>3.9</v>
      </c>
      <c r="T309" s="176">
        <v>4.5</v>
      </c>
      <c r="U309" s="176">
        <v>4.9000000000000004</v>
      </c>
      <c r="V309" s="176">
        <v>5.2</v>
      </c>
      <c r="Y309" s="174" t="s">
        <v>1</v>
      </c>
      <c r="Z309" s="175">
        <v>24948.377999999997</v>
      </c>
      <c r="AA309" s="175">
        <v>26985.243999999999</v>
      </c>
      <c r="AB309" s="175">
        <v>28937.194</v>
      </c>
      <c r="AC309" s="175">
        <v>31202.886000000002</v>
      </c>
      <c r="AD309" s="175">
        <v>37613.79</v>
      </c>
      <c r="AE309" s="175">
        <v>41604.528000000006</v>
      </c>
      <c r="AF309" s="175">
        <v>39651.455999999998</v>
      </c>
      <c r="AH309" s="174" t="s">
        <v>1</v>
      </c>
      <c r="AI309" s="177">
        <v>0.30625217827583961</v>
      </c>
      <c r="AJ309" s="177">
        <v>0.28079439089738684</v>
      </c>
      <c r="AK309" s="177">
        <v>0.26705424357025792</v>
      </c>
      <c r="AL309" s="177">
        <v>0.28622975827270591</v>
      </c>
      <c r="AM309" s="177">
        <v>0.29372477801845009</v>
      </c>
      <c r="AN309" s="177">
        <v>0.27912114211025302</v>
      </c>
      <c r="AO309" s="177">
        <v>0.25541014180520272</v>
      </c>
      <c r="AQ309" s="174" t="s">
        <v>1</v>
      </c>
      <c r="AR309" s="177">
        <v>2.3887669905515486E-2</v>
      </c>
      <c r="AS309" s="177">
        <v>2.1340373708201396E-2</v>
      </c>
      <c r="AT309" s="177">
        <v>2.2966664947042182E-2</v>
      </c>
      <c r="AU309" s="177">
        <v>2.2325921145271058E-2</v>
      </c>
      <c r="AV309" s="177">
        <v>2.6435230021660511E-2</v>
      </c>
      <c r="AW309" s="177">
        <v>2.7353871926804798E-2</v>
      </c>
      <c r="AX309" s="177">
        <v>2.6562654747741082E-2</v>
      </c>
    </row>
    <row r="310" spans="3:50" s="161" customFormat="1" ht="12" x14ac:dyDescent="0.2">
      <c r="C310" s="171" t="s">
        <v>11</v>
      </c>
      <c r="D310" s="172" t="s">
        <v>4</v>
      </c>
      <c r="E310" s="173"/>
      <c r="F310" s="174" t="s">
        <v>77</v>
      </c>
      <c r="G310" s="175">
        <v>509511</v>
      </c>
      <c r="H310" s="175">
        <v>678322</v>
      </c>
      <c r="I310" s="175">
        <v>653722</v>
      </c>
      <c r="J310" s="175">
        <v>689543</v>
      </c>
      <c r="K310" s="175">
        <v>679397</v>
      </c>
      <c r="L310" s="175">
        <v>774347</v>
      </c>
      <c r="M310" s="175">
        <v>732396</v>
      </c>
      <c r="O310" s="174" t="s">
        <v>77</v>
      </c>
      <c r="P310" s="176">
        <v>2.9</v>
      </c>
      <c r="Q310" s="176">
        <v>3.1</v>
      </c>
      <c r="R310" s="176">
        <v>3.2</v>
      </c>
      <c r="S310" s="176">
        <v>3.4</v>
      </c>
      <c r="T310" s="176">
        <v>3.9</v>
      </c>
      <c r="U310" s="176">
        <v>3.5</v>
      </c>
      <c r="V310" s="176">
        <v>4.3</v>
      </c>
      <c r="Y310" s="174" t="s">
        <v>77</v>
      </c>
      <c r="Z310" s="175">
        <v>29551.637999999999</v>
      </c>
      <c r="AA310" s="175">
        <v>42055.964000000007</v>
      </c>
      <c r="AB310" s="175">
        <v>41838.208000000006</v>
      </c>
      <c r="AC310" s="175">
        <v>46888.923999999992</v>
      </c>
      <c r="AD310" s="175">
        <v>52992.965999999993</v>
      </c>
      <c r="AE310" s="175">
        <v>54204.29</v>
      </c>
      <c r="AF310" s="175">
        <v>62986.055999999997</v>
      </c>
      <c r="AH310" s="174" t="s">
        <v>77</v>
      </c>
      <c r="AI310" s="177">
        <v>0.4878485720085331</v>
      </c>
      <c r="AJ310" s="177">
        <v>0.53642816698246598</v>
      </c>
      <c r="AK310" s="177">
        <v>0.51884139638799487</v>
      </c>
      <c r="AL310" s="177">
        <v>0.49337367845633395</v>
      </c>
      <c r="AM310" s="177">
        <v>0.47748487911019027</v>
      </c>
      <c r="AN310" s="177">
        <v>0.50911258180613217</v>
      </c>
      <c r="AO310" s="177">
        <v>0.49063474709797744</v>
      </c>
      <c r="AQ310" s="174" t="s">
        <v>77</v>
      </c>
      <c r="AR310" s="177">
        <v>2.829521717649492E-2</v>
      </c>
      <c r="AS310" s="177">
        <v>3.3258546352912893E-2</v>
      </c>
      <c r="AT310" s="177">
        <v>3.3205849368831669E-2</v>
      </c>
      <c r="AU310" s="177">
        <v>3.3549410135030711E-2</v>
      </c>
      <c r="AV310" s="177">
        <v>3.7243820570594839E-2</v>
      </c>
      <c r="AW310" s="177">
        <v>3.5637880726429254E-2</v>
      </c>
      <c r="AX310" s="177">
        <v>4.219458825042606E-2</v>
      </c>
    </row>
    <row r="311" spans="3:50" s="161" customFormat="1" ht="12" x14ac:dyDescent="0.2">
      <c r="C311" s="171" t="s">
        <v>11</v>
      </c>
      <c r="D311" s="172" t="s">
        <v>4</v>
      </c>
      <c r="E311" s="173"/>
      <c r="F311" s="174" t="s">
        <v>76</v>
      </c>
      <c r="G311" s="175">
        <v>215042</v>
      </c>
      <c r="H311" s="175">
        <v>231125</v>
      </c>
      <c r="I311" s="175">
        <v>269764</v>
      </c>
      <c r="J311" s="175">
        <v>308028</v>
      </c>
      <c r="K311" s="175">
        <v>325538</v>
      </c>
      <c r="L311" s="175">
        <v>322091</v>
      </c>
      <c r="M311" s="175">
        <v>379092</v>
      </c>
      <c r="O311" s="174" t="s">
        <v>76</v>
      </c>
      <c r="P311" s="176">
        <v>4.8</v>
      </c>
      <c r="Q311" s="176">
        <v>5</v>
      </c>
      <c r="R311" s="176">
        <v>4.7</v>
      </c>
      <c r="S311" s="176">
        <v>4.5</v>
      </c>
      <c r="T311" s="176">
        <v>5.2</v>
      </c>
      <c r="U311" s="176">
        <v>5.6</v>
      </c>
      <c r="V311" s="176">
        <v>5.2</v>
      </c>
      <c r="Y311" s="174" t="s">
        <v>76</v>
      </c>
      <c r="Z311" s="175">
        <v>20644.031999999999</v>
      </c>
      <c r="AA311" s="175">
        <v>23112.5</v>
      </c>
      <c r="AB311" s="175">
        <v>25357.816000000003</v>
      </c>
      <c r="AC311" s="175">
        <v>27722.52</v>
      </c>
      <c r="AD311" s="175">
        <v>33855.952000000005</v>
      </c>
      <c r="AE311" s="175">
        <v>36074.191999999995</v>
      </c>
      <c r="AF311" s="175">
        <v>39425.567999999999</v>
      </c>
      <c r="AH311" s="174" t="s">
        <v>76</v>
      </c>
      <c r="AI311" s="177">
        <v>0.20589924971562729</v>
      </c>
      <c r="AJ311" s="177">
        <v>0.18277744212014715</v>
      </c>
      <c r="AK311" s="177">
        <v>0.21410436004174718</v>
      </c>
      <c r="AL311" s="177">
        <v>0.22039656327096011</v>
      </c>
      <c r="AM311" s="177">
        <v>0.22879034287135963</v>
      </c>
      <c r="AN311" s="177">
        <v>0.21176627608361484</v>
      </c>
      <c r="AO311" s="177">
        <v>0.25395511109681984</v>
      </c>
      <c r="AQ311" s="174" t="s">
        <v>76</v>
      </c>
      <c r="AR311" s="177">
        <v>1.9766327972700219E-2</v>
      </c>
      <c r="AS311" s="177">
        <v>1.8277744212014713E-2</v>
      </c>
      <c r="AT311" s="177">
        <v>2.0125809843924234E-2</v>
      </c>
      <c r="AU311" s="177">
        <v>1.9835690694386409E-2</v>
      </c>
      <c r="AV311" s="177">
        <v>2.3794195658621401E-2</v>
      </c>
      <c r="AW311" s="177">
        <v>2.3717822921364862E-2</v>
      </c>
      <c r="AX311" s="177">
        <v>2.6411331554069262E-2</v>
      </c>
    </row>
    <row r="312" spans="3:50" s="161" customFormat="1" ht="12" x14ac:dyDescent="0.2">
      <c r="C312" s="164" t="s">
        <v>7</v>
      </c>
      <c r="D312" s="165" t="s">
        <v>6</v>
      </c>
      <c r="E312" s="166"/>
      <c r="F312" s="167" t="s">
        <v>8</v>
      </c>
      <c r="G312" s="168">
        <v>1228257</v>
      </c>
      <c r="H312" s="168">
        <v>1367543</v>
      </c>
      <c r="I312" s="168">
        <v>1325507</v>
      </c>
      <c r="J312" s="168">
        <v>1487381</v>
      </c>
      <c r="K312" s="168">
        <v>1528582</v>
      </c>
      <c r="L312" s="168">
        <v>1606794</v>
      </c>
      <c r="M312" s="168">
        <v>1712994</v>
      </c>
      <c r="O312" s="167" t="s">
        <v>8</v>
      </c>
      <c r="P312" s="169">
        <v>1.7</v>
      </c>
      <c r="Q312" s="169">
        <v>1.5</v>
      </c>
      <c r="R312" s="169">
        <v>1.5</v>
      </c>
      <c r="S312" s="169">
        <v>1.6</v>
      </c>
      <c r="T312" s="169">
        <v>1.7</v>
      </c>
      <c r="U312" s="169">
        <v>1.8</v>
      </c>
      <c r="V312" s="169">
        <v>1.4</v>
      </c>
      <c r="Y312" s="167" t="s">
        <v>8</v>
      </c>
      <c r="Z312" s="168">
        <v>41760.737999999998</v>
      </c>
      <c r="AA312" s="168">
        <v>41026.29</v>
      </c>
      <c r="AB312" s="168">
        <v>39765.21</v>
      </c>
      <c r="AC312" s="168">
        <v>47596.192000000003</v>
      </c>
      <c r="AD312" s="168">
        <v>51971.788</v>
      </c>
      <c r="AE312" s="168">
        <v>57844.584000000003</v>
      </c>
      <c r="AF312" s="168">
        <v>47963.831999999995</v>
      </c>
      <c r="AH312" s="167" t="s">
        <v>8</v>
      </c>
      <c r="AI312" s="170">
        <v>1</v>
      </c>
      <c r="AJ312" s="170">
        <v>1</v>
      </c>
      <c r="AK312" s="170">
        <v>1</v>
      </c>
      <c r="AL312" s="170">
        <v>1</v>
      </c>
      <c r="AM312" s="170">
        <v>1</v>
      </c>
      <c r="AN312" s="170">
        <v>1</v>
      </c>
      <c r="AO312" s="170">
        <v>1</v>
      </c>
      <c r="AQ312" s="167" t="s">
        <v>8</v>
      </c>
      <c r="AR312" s="170">
        <v>3.4000000000000002E-2</v>
      </c>
      <c r="AS312" s="170">
        <v>0.03</v>
      </c>
      <c r="AT312" s="170">
        <v>0.03</v>
      </c>
      <c r="AU312" s="170">
        <v>3.2000000000000001E-2</v>
      </c>
      <c r="AV312" s="170">
        <v>3.4000000000000002E-2</v>
      </c>
      <c r="AW312" s="170">
        <v>3.6000000000000004E-2</v>
      </c>
      <c r="AX312" s="170">
        <v>2.7999999999999997E-2</v>
      </c>
    </row>
    <row r="313" spans="3:50" s="161" customFormat="1" ht="12" x14ac:dyDescent="0.2">
      <c r="C313" s="171" t="s">
        <v>7</v>
      </c>
      <c r="D313" s="172" t="s">
        <v>6</v>
      </c>
      <c r="E313" s="173"/>
      <c r="F313" s="174" t="s">
        <v>1</v>
      </c>
      <c r="G313" s="175">
        <v>145753</v>
      </c>
      <c r="H313" s="175">
        <v>154444</v>
      </c>
      <c r="I313" s="175">
        <v>138977</v>
      </c>
      <c r="J313" s="175">
        <v>156409</v>
      </c>
      <c r="K313" s="175">
        <v>157881</v>
      </c>
      <c r="L313" s="175">
        <v>156143</v>
      </c>
      <c r="M313" s="175">
        <v>173120</v>
      </c>
      <c r="O313" s="174" t="s">
        <v>1</v>
      </c>
      <c r="P313" s="176">
        <v>5.6</v>
      </c>
      <c r="Q313" s="176">
        <v>5.0999999999999996</v>
      </c>
      <c r="R313" s="176">
        <v>5</v>
      </c>
      <c r="S313" s="176">
        <v>4.8</v>
      </c>
      <c r="T313" s="176">
        <v>5.4</v>
      </c>
      <c r="U313" s="176">
        <v>5.2</v>
      </c>
      <c r="V313" s="176">
        <v>5.0999999999999996</v>
      </c>
      <c r="Y313" s="174" t="s">
        <v>1</v>
      </c>
      <c r="Z313" s="175">
        <v>16324.335999999999</v>
      </c>
      <c r="AA313" s="175">
        <v>15753.287999999999</v>
      </c>
      <c r="AB313" s="175">
        <v>13897.7</v>
      </c>
      <c r="AC313" s="175">
        <v>15015.263999999999</v>
      </c>
      <c r="AD313" s="175">
        <v>17051.148000000001</v>
      </c>
      <c r="AE313" s="175">
        <v>16238.871999999999</v>
      </c>
      <c r="AF313" s="175">
        <v>17658.239999999998</v>
      </c>
      <c r="AH313" s="174" t="s">
        <v>1</v>
      </c>
      <c r="AI313" s="177">
        <v>0.11866653314412212</v>
      </c>
      <c r="AJ313" s="177">
        <v>0.11293538850332312</v>
      </c>
      <c r="AK313" s="177">
        <v>0.10484818261993335</v>
      </c>
      <c r="AL313" s="177">
        <v>0.1051573201486371</v>
      </c>
      <c r="AM313" s="177">
        <v>0.10328592120017113</v>
      </c>
      <c r="AN313" s="177">
        <v>9.7176738275099359E-2</v>
      </c>
      <c r="AO313" s="177">
        <v>0.10106281749965265</v>
      </c>
      <c r="AQ313" s="174" t="s">
        <v>1</v>
      </c>
      <c r="AR313" s="177">
        <v>1.3290651712141676E-2</v>
      </c>
      <c r="AS313" s="177">
        <v>1.1519409627338956E-2</v>
      </c>
      <c r="AT313" s="177">
        <v>1.0484818261993337E-2</v>
      </c>
      <c r="AU313" s="177">
        <v>1.0095102734269161E-2</v>
      </c>
      <c r="AV313" s="177">
        <v>1.1154879489618484E-2</v>
      </c>
      <c r="AW313" s="177">
        <v>1.0106380780610333E-2</v>
      </c>
      <c r="AX313" s="177">
        <v>1.0308407384964571E-2</v>
      </c>
    </row>
    <row r="314" spans="3:50" s="161" customFormat="1" ht="12" x14ac:dyDescent="0.2">
      <c r="C314" s="171" t="s">
        <v>7</v>
      </c>
      <c r="D314" s="172" t="s">
        <v>6</v>
      </c>
      <c r="E314" s="173"/>
      <c r="F314" s="174" t="s">
        <v>77</v>
      </c>
      <c r="G314" s="175">
        <v>623588</v>
      </c>
      <c r="H314" s="175">
        <v>736678</v>
      </c>
      <c r="I314" s="175">
        <v>721072</v>
      </c>
      <c r="J314" s="175">
        <v>775145</v>
      </c>
      <c r="K314" s="175">
        <v>809950</v>
      </c>
      <c r="L314" s="175">
        <v>856836</v>
      </c>
      <c r="M314" s="175">
        <v>917760</v>
      </c>
      <c r="O314" s="174" t="s">
        <v>77</v>
      </c>
      <c r="P314" s="176">
        <v>2.6</v>
      </c>
      <c r="Q314" s="176">
        <v>2.4</v>
      </c>
      <c r="R314" s="176">
        <v>2.2999999999999998</v>
      </c>
      <c r="S314" s="176">
        <v>2</v>
      </c>
      <c r="T314" s="176">
        <v>2</v>
      </c>
      <c r="U314" s="176">
        <v>2.7</v>
      </c>
      <c r="V314" s="176">
        <v>2.2000000000000002</v>
      </c>
      <c r="Y314" s="174" t="s">
        <v>77</v>
      </c>
      <c r="Z314" s="175">
        <v>32426.576000000001</v>
      </c>
      <c r="AA314" s="175">
        <v>35360.544000000002</v>
      </c>
      <c r="AB314" s="175">
        <v>33169.311999999998</v>
      </c>
      <c r="AC314" s="175">
        <v>31005.8</v>
      </c>
      <c r="AD314" s="175">
        <v>32398</v>
      </c>
      <c r="AE314" s="175">
        <v>46269.144</v>
      </c>
      <c r="AF314" s="175">
        <v>40381.440000000002</v>
      </c>
      <c r="AH314" s="174" t="s">
        <v>77</v>
      </c>
      <c r="AI314" s="177">
        <v>0.50770156408634348</v>
      </c>
      <c r="AJ314" s="177">
        <v>0.53868726614080875</v>
      </c>
      <c r="AK314" s="177">
        <v>0.54399712713701243</v>
      </c>
      <c r="AL314" s="177">
        <v>0.52114757415887392</v>
      </c>
      <c r="AM314" s="177">
        <v>0.52987016725304892</v>
      </c>
      <c r="AN314" s="177">
        <v>0.53325815256965114</v>
      </c>
      <c r="AO314" s="177">
        <v>0.53576369794640266</v>
      </c>
      <c r="AQ314" s="174" t="s">
        <v>77</v>
      </c>
      <c r="AR314" s="177">
        <v>2.6400481332489862E-2</v>
      </c>
      <c r="AS314" s="177">
        <v>2.585698877475882E-2</v>
      </c>
      <c r="AT314" s="177">
        <v>2.5023867848302569E-2</v>
      </c>
      <c r="AU314" s="177">
        <v>2.0845902966354957E-2</v>
      </c>
      <c r="AV314" s="177">
        <v>2.1194806690121956E-2</v>
      </c>
      <c r="AW314" s="177">
        <v>2.8795940238761163E-2</v>
      </c>
      <c r="AX314" s="177">
        <v>2.3573602709641719E-2</v>
      </c>
    </row>
    <row r="315" spans="3:50" s="161" customFormat="1" ht="12" x14ac:dyDescent="0.2">
      <c r="C315" s="171" t="s">
        <v>7</v>
      </c>
      <c r="D315" s="172" t="s">
        <v>6</v>
      </c>
      <c r="E315" s="173"/>
      <c r="F315" s="174" t="s">
        <v>76</v>
      </c>
      <c r="G315" s="175">
        <v>458916</v>
      </c>
      <c r="H315" s="175">
        <v>476421</v>
      </c>
      <c r="I315" s="175">
        <v>465458</v>
      </c>
      <c r="J315" s="175">
        <v>555827</v>
      </c>
      <c r="K315" s="175">
        <v>560751</v>
      </c>
      <c r="L315" s="175">
        <v>593815</v>
      </c>
      <c r="M315" s="175">
        <v>622114</v>
      </c>
      <c r="O315" s="174" t="s">
        <v>76</v>
      </c>
      <c r="P315" s="176">
        <v>2.8</v>
      </c>
      <c r="Q315" s="176">
        <v>2.5</v>
      </c>
      <c r="R315" s="176">
        <v>2.6</v>
      </c>
      <c r="S315" s="176">
        <v>2.5</v>
      </c>
      <c r="T315" s="176">
        <v>2.6</v>
      </c>
      <c r="U315" s="176">
        <v>2.7</v>
      </c>
      <c r="V315" s="176">
        <v>2.7</v>
      </c>
      <c r="Y315" s="174" t="s">
        <v>76</v>
      </c>
      <c r="Z315" s="175">
        <v>25699.295999999995</v>
      </c>
      <c r="AA315" s="175">
        <v>23821.05</v>
      </c>
      <c r="AB315" s="175">
        <v>24203.816000000003</v>
      </c>
      <c r="AC315" s="175">
        <v>27791.35</v>
      </c>
      <c r="AD315" s="175">
        <v>29159.052000000003</v>
      </c>
      <c r="AE315" s="175">
        <v>32066.01</v>
      </c>
      <c r="AF315" s="175">
        <v>33594.156000000003</v>
      </c>
      <c r="AH315" s="174" t="s">
        <v>76</v>
      </c>
      <c r="AI315" s="177">
        <v>0.3736319027695344</v>
      </c>
      <c r="AJ315" s="177">
        <v>0.34837734535586817</v>
      </c>
      <c r="AK315" s="177">
        <v>0.35115469024305418</v>
      </c>
      <c r="AL315" s="177">
        <v>0.37369510569248904</v>
      </c>
      <c r="AM315" s="177">
        <v>0.36684391154677998</v>
      </c>
      <c r="AN315" s="177">
        <v>0.36956510915524954</v>
      </c>
      <c r="AO315" s="177">
        <v>0.36317348455394471</v>
      </c>
      <c r="AQ315" s="174" t="s">
        <v>76</v>
      </c>
      <c r="AR315" s="177">
        <v>2.0923386555093924E-2</v>
      </c>
      <c r="AS315" s="177">
        <v>1.7418867267793407E-2</v>
      </c>
      <c r="AT315" s="177">
        <v>1.8260043892638817E-2</v>
      </c>
      <c r="AU315" s="177">
        <v>1.8684755284624453E-2</v>
      </c>
      <c r="AV315" s="177">
        <v>1.9075883400432557E-2</v>
      </c>
      <c r="AW315" s="177">
        <v>1.9956515894383475E-2</v>
      </c>
      <c r="AX315" s="177">
        <v>1.9611368165913017E-2</v>
      </c>
    </row>
    <row r="316" spans="3:50" s="161" customFormat="1" ht="12" x14ac:dyDescent="0.2">
      <c r="C316" s="164" t="s">
        <v>12</v>
      </c>
      <c r="D316" s="165" t="s">
        <v>6</v>
      </c>
      <c r="E316" s="173"/>
      <c r="F316" s="167" t="s">
        <v>8</v>
      </c>
      <c r="G316" s="168">
        <v>704125</v>
      </c>
      <c r="H316" s="168">
        <v>784237</v>
      </c>
      <c r="I316" s="168">
        <v>741352</v>
      </c>
      <c r="J316" s="168">
        <v>830348</v>
      </c>
      <c r="K316" s="168">
        <v>836468</v>
      </c>
      <c r="L316" s="168">
        <v>875705</v>
      </c>
      <c r="M316" s="168">
        <v>919027</v>
      </c>
      <c r="O316" s="167" t="s">
        <v>8</v>
      </c>
      <c r="P316" s="169">
        <v>2.6</v>
      </c>
      <c r="Q316" s="169">
        <v>1.9</v>
      </c>
      <c r="R316" s="169">
        <v>2.2999999999999998</v>
      </c>
      <c r="S316" s="169">
        <v>2</v>
      </c>
      <c r="T316" s="169">
        <v>2</v>
      </c>
      <c r="U316" s="169">
        <v>2.7</v>
      </c>
      <c r="V316" s="169">
        <v>2.2000000000000002</v>
      </c>
      <c r="Y316" s="167" t="s">
        <v>8</v>
      </c>
      <c r="Z316" s="168">
        <v>36614.5</v>
      </c>
      <c r="AA316" s="168">
        <v>29801.006000000001</v>
      </c>
      <c r="AB316" s="168">
        <v>34102.191999999995</v>
      </c>
      <c r="AC316" s="168">
        <v>33213.919999999998</v>
      </c>
      <c r="AD316" s="168">
        <v>33458.720000000001</v>
      </c>
      <c r="AE316" s="168">
        <v>47288.07</v>
      </c>
      <c r="AF316" s="168">
        <v>40437.188000000002</v>
      </c>
      <c r="AH316" s="167" t="s">
        <v>8</v>
      </c>
      <c r="AI316" s="170">
        <v>1</v>
      </c>
      <c r="AJ316" s="170">
        <v>1</v>
      </c>
      <c r="AK316" s="170">
        <v>1</v>
      </c>
      <c r="AL316" s="170">
        <v>1</v>
      </c>
      <c r="AM316" s="170">
        <v>1</v>
      </c>
      <c r="AN316" s="170">
        <v>1</v>
      </c>
      <c r="AO316" s="170">
        <v>1</v>
      </c>
      <c r="AQ316" s="167" t="s">
        <v>8</v>
      </c>
      <c r="AR316" s="170">
        <v>5.2000000000000005E-2</v>
      </c>
      <c r="AS316" s="170">
        <v>3.7999999999999999E-2</v>
      </c>
      <c r="AT316" s="170">
        <v>4.5999999999999999E-2</v>
      </c>
      <c r="AU316" s="170">
        <v>0.04</v>
      </c>
      <c r="AV316" s="170">
        <v>0.04</v>
      </c>
      <c r="AW316" s="170">
        <v>5.4000000000000006E-2</v>
      </c>
      <c r="AX316" s="170">
        <v>4.4000000000000004E-2</v>
      </c>
    </row>
    <row r="317" spans="3:50" s="161" customFormat="1" ht="12" x14ac:dyDescent="0.2">
      <c r="C317" s="171" t="s">
        <v>12</v>
      </c>
      <c r="D317" s="172" t="s">
        <v>6</v>
      </c>
      <c r="E317" s="166"/>
      <c r="F317" s="174" t="s">
        <v>1</v>
      </c>
      <c r="G317" s="175">
        <v>79265</v>
      </c>
      <c r="H317" s="175">
        <v>88285</v>
      </c>
      <c r="I317" s="175">
        <v>76607</v>
      </c>
      <c r="J317" s="175">
        <v>78890</v>
      </c>
      <c r="K317" s="175">
        <v>75491</v>
      </c>
      <c r="L317" s="175">
        <v>73220</v>
      </c>
      <c r="M317" s="175">
        <v>81769</v>
      </c>
      <c r="O317" s="174" t="s">
        <v>1</v>
      </c>
      <c r="P317" s="176">
        <v>7.2</v>
      </c>
      <c r="Q317" s="176">
        <v>6.2</v>
      </c>
      <c r="R317" s="176">
        <v>6.5</v>
      </c>
      <c r="S317" s="176">
        <v>6.9</v>
      </c>
      <c r="T317" s="176">
        <v>7.1</v>
      </c>
      <c r="U317" s="176">
        <v>7.8</v>
      </c>
      <c r="V317" s="176">
        <v>7</v>
      </c>
      <c r="Y317" s="174" t="s">
        <v>1</v>
      </c>
      <c r="Z317" s="175">
        <v>11414.16</v>
      </c>
      <c r="AA317" s="175">
        <v>10947.34</v>
      </c>
      <c r="AB317" s="175">
        <v>9958.91</v>
      </c>
      <c r="AC317" s="175">
        <v>10886.82</v>
      </c>
      <c r="AD317" s="175">
        <v>10719.722</v>
      </c>
      <c r="AE317" s="175">
        <v>11422.32</v>
      </c>
      <c r="AF317" s="175">
        <v>11447.66</v>
      </c>
      <c r="AH317" s="174" t="s">
        <v>1</v>
      </c>
      <c r="AI317" s="177">
        <v>0.11257234155867211</v>
      </c>
      <c r="AJ317" s="177">
        <v>0.11257438758946595</v>
      </c>
      <c r="AK317" s="177">
        <v>0.10333417863578975</v>
      </c>
      <c r="AL317" s="177">
        <v>9.5008357941489596E-2</v>
      </c>
      <c r="AM317" s="177">
        <v>9.0249716665789959E-2</v>
      </c>
      <c r="AN317" s="177">
        <v>8.3612632107844531E-2</v>
      </c>
      <c r="AO317" s="177">
        <v>8.8973446917228763E-2</v>
      </c>
      <c r="AQ317" s="174" t="s">
        <v>1</v>
      </c>
      <c r="AR317" s="177">
        <v>1.6210417184448784E-2</v>
      </c>
      <c r="AS317" s="177">
        <v>1.3959224061093779E-2</v>
      </c>
      <c r="AT317" s="177">
        <v>1.3433443222652669E-2</v>
      </c>
      <c r="AU317" s="177">
        <v>1.3111153395925565E-2</v>
      </c>
      <c r="AV317" s="177">
        <v>1.2815459766542175E-2</v>
      </c>
      <c r="AW317" s="177">
        <v>1.3043570608823747E-2</v>
      </c>
      <c r="AX317" s="177">
        <v>1.2456282568412027E-2</v>
      </c>
    </row>
    <row r="318" spans="3:50" s="161" customFormat="1" ht="12" x14ac:dyDescent="0.2">
      <c r="C318" s="171" t="s">
        <v>12</v>
      </c>
      <c r="D318" s="172" t="s">
        <v>6</v>
      </c>
      <c r="E318" s="173"/>
      <c r="F318" s="174" t="s">
        <v>77</v>
      </c>
      <c r="G318" s="175">
        <v>266680</v>
      </c>
      <c r="H318" s="175">
        <v>327492</v>
      </c>
      <c r="I318" s="175">
        <v>313432</v>
      </c>
      <c r="J318" s="175">
        <v>330888</v>
      </c>
      <c r="K318" s="175">
        <v>346289</v>
      </c>
      <c r="L318" s="175">
        <v>374740</v>
      </c>
      <c r="M318" s="175">
        <v>393927</v>
      </c>
      <c r="O318" s="174" t="s">
        <v>77</v>
      </c>
      <c r="P318" s="176">
        <v>3.8</v>
      </c>
      <c r="Q318" s="176">
        <v>3.2</v>
      </c>
      <c r="R318" s="176">
        <v>3.1</v>
      </c>
      <c r="S318" s="176">
        <v>3.3</v>
      </c>
      <c r="T318" s="176">
        <v>3.4</v>
      </c>
      <c r="U318" s="176">
        <v>3.3</v>
      </c>
      <c r="V318" s="176">
        <v>3.3</v>
      </c>
      <c r="Y318" s="174" t="s">
        <v>77</v>
      </c>
      <c r="Z318" s="175">
        <v>20267.68</v>
      </c>
      <c r="AA318" s="175">
        <v>20959.488000000001</v>
      </c>
      <c r="AB318" s="175">
        <v>19432.784</v>
      </c>
      <c r="AC318" s="175">
        <v>21838.607999999997</v>
      </c>
      <c r="AD318" s="175">
        <v>23547.651999999998</v>
      </c>
      <c r="AE318" s="175">
        <v>24732.84</v>
      </c>
      <c r="AF318" s="175">
        <v>25999.181999999997</v>
      </c>
      <c r="AH318" s="174" t="s">
        <v>77</v>
      </c>
      <c r="AI318" s="177">
        <v>0.37873957038878042</v>
      </c>
      <c r="AJ318" s="177">
        <v>0.41759315105000144</v>
      </c>
      <c r="AK318" s="177">
        <v>0.42278431838047242</v>
      </c>
      <c r="AL318" s="177">
        <v>0.39849316190320205</v>
      </c>
      <c r="AM318" s="177">
        <v>0.41398953695777962</v>
      </c>
      <c r="AN318" s="177">
        <v>0.42792949680543108</v>
      </c>
      <c r="AO318" s="177">
        <v>0.4286348496834152</v>
      </c>
      <c r="AQ318" s="174" t="s">
        <v>77</v>
      </c>
      <c r="AR318" s="177">
        <v>2.878420734954731E-2</v>
      </c>
      <c r="AS318" s="177">
        <v>2.6725961667200093E-2</v>
      </c>
      <c r="AT318" s="177">
        <v>2.6212627739589291E-2</v>
      </c>
      <c r="AU318" s="177">
        <v>2.6300548685611335E-2</v>
      </c>
      <c r="AV318" s="177">
        <v>2.8151288513129015E-2</v>
      </c>
      <c r="AW318" s="177">
        <v>2.8243346789158449E-2</v>
      </c>
      <c r="AX318" s="177">
        <v>2.8289900079105403E-2</v>
      </c>
    </row>
    <row r="319" spans="3:50" s="161" customFormat="1" ht="12" x14ac:dyDescent="0.2">
      <c r="C319" s="171" t="s">
        <v>12</v>
      </c>
      <c r="D319" s="172" t="s">
        <v>6</v>
      </c>
      <c r="E319" s="173"/>
      <c r="F319" s="174" t="s">
        <v>76</v>
      </c>
      <c r="G319" s="175">
        <v>358180</v>
      </c>
      <c r="H319" s="175">
        <v>368460</v>
      </c>
      <c r="I319" s="175">
        <v>351313</v>
      </c>
      <c r="J319" s="175">
        <v>420570</v>
      </c>
      <c r="K319" s="175">
        <v>414688</v>
      </c>
      <c r="L319" s="175">
        <v>427745</v>
      </c>
      <c r="M319" s="175">
        <v>443331</v>
      </c>
      <c r="O319" s="174" t="s">
        <v>76</v>
      </c>
      <c r="P319" s="176">
        <v>3.2</v>
      </c>
      <c r="Q319" s="176">
        <v>3</v>
      </c>
      <c r="R319" s="176">
        <v>2.9</v>
      </c>
      <c r="S319" s="176">
        <v>2.9</v>
      </c>
      <c r="T319" s="176">
        <v>2.9</v>
      </c>
      <c r="U319" s="176">
        <v>3.1</v>
      </c>
      <c r="V319" s="176">
        <v>3.1</v>
      </c>
      <c r="Y319" s="174" t="s">
        <v>76</v>
      </c>
      <c r="Z319" s="175">
        <v>22923.52</v>
      </c>
      <c r="AA319" s="175">
        <v>22107.599999999999</v>
      </c>
      <c r="AB319" s="175">
        <v>20376.153999999999</v>
      </c>
      <c r="AC319" s="175">
        <v>24393.06</v>
      </c>
      <c r="AD319" s="175">
        <v>24051.903999999999</v>
      </c>
      <c r="AE319" s="175">
        <v>26520.19</v>
      </c>
      <c r="AF319" s="175">
        <v>27486.522000000001</v>
      </c>
      <c r="AH319" s="174" t="s">
        <v>76</v>
      </c>
      <c r="AI319" s="177">
        <v>0.5086880880525475</v>
      </c>
      <c r="AJ319" s="177">
        <v>0.46983246136053258</v>
      </c>
      <c r="AK319" s="177">
        <v>0.47388150298373782</v>
      </c>
      <c r="AL319" s="177">
        <v>0.50649848015530841</v>
      </c>
      <c r="AM319" s="177">
        <v>0.49576074637643042</v>
      </c>
      <c r="AN319" s="177">
        <v>0.48845787108672439</v>
      </c>
      <c r="AO319" s="177">
        <v>0.48239170339935605</v>
      </c>
      <c r="AQ319" s="174" t="s">
        <v>76</v>
      </c>
      <c r="AR319" s="177">
        <v>3.2556037635363043E-2</v>
      </c>
      <c r="AS319" s="177">
        <v>2.8189947681631952E-2</v>
      </c>
      <c r="AT319" s="177">
        <v>2.7485127173056793E-2</v>
      </c>
      <c r="AU319" s="177">
        <v>2.9376911849007883E-2</v>
      </c>
      <c r="AV319" s="177">
        <v>2.8754123289832966E-2</v>
      </c>
      <c r="AW319" s="177">
        <v>3.0284388007376914E-2</v>
      </c>
      <c r="AX319" s="177">
        <v>2.9908285610760074E-2</v>
      </c>
    </row>
    <row r="320" spans="3:50" s="161" customFormat="1" ht="12" x14ac:dyDescent="0.2">
      <c r="C320" s="164" t="s">
        <v>11</v>
      </c>
      <c r="D320" s="165" t="s">
        <v>6</v>
      </c>
      <c r="E320" s="173"/>
      <c r="F320" s="167" t="s">
        <v>8</v>
      </c>
      <c r="G320" s="168">
        <v>524132</v>
      </c>
      <c r="H320" s="168">
        <v>583306</v>
      </c>
      <c r="I320" s="168">
        <v>584155</v>
      </c>
      <c r="J320" s="168">
        <v>657033</v>
      </c>
      <c r="K320" s="168">
        <v>692114</v>
      </c>
      <c r="L320" s="168">
        <v>731089</v>
      </c>
      <c r="M320" s="168">
        <v>793967</v>
      </c>
      <c r="O320" s="167" t="s">
        <v>8</v>
      </c>
      <c r="P320" s="169">
        <v>2.6</v>
      </c>
      <c r="Q320" s="169">
        <v>2.4</v>
      </c>
      <c r="R320" s="169">
        <v>2.2999999999999998</v>
      </c>
      <c r="S320" s="169">
        <v>2.5</v>
      </c>
      <c r="T320" s="169">
        <v>2.6</v>
      </c>
      <c r="U320" s="169">
        <v>2.7</v>
      </c>
      <c r="V320" s="169">
        <v>2.2000000000000002</v>
      </c>
      <c r="Y320" s="167" t="s">
        <v>8</v>
      </c>
      <c r="Z320" s="168">
        <v>27254.863999999998</v>
      </c>
      <c r="AA320" s="168">
        <v>27998.687999999998</v>
      </c>
      <c r="AB320" s="168">
        <v>26871.13</v>
      </c>
      <c r="AC320" s="168">
        <v>32851.65</v>
      </c>
      <c r="AD320" s="168">
        <v>35989.928</v>
      </c>
      <c r="AE320" s="168">
        <v>39478.806000000004</v>
      </c>
      <c r="AF320" s="168">
        <v>34934.548000000003</v>
      </c>
      <c r="AH320" s="167" t="s">
        <v>8</v>
      </c>
      <c r="AI320" s="170">
        <v>1</v>
      </c>
      <c r="AJ320" s="170">
        <v>1</v>
      </c>
      <c r="AK320" s="170">
        <v>1</v>
      </c>
      <c r="AL320" s="170">
        <v>1</v>
      </c>
      <c r="AM320" s="170">
        <v>1</v>
      </c>
      <c r="AN320" s="170">
        <v>1</v>
      </c>
      <c r="AO320" s="170">
        <v>1</v>
      </c>
      <c r="AQ320" s="167" t="s">
        <v>8</v>
      </c>
      <c r="AR320" s="170">
        <v>5.2000000000000005E-2</v>
      </c>
      <c r="AS320" s="170">
        <v>4.8000000000000001E-2</v>
      </c>
      <c r="AT320" s="170">
        <v>4.5999999999999999E-2</v>
      </c>
      <c r="AU320" s="170">
        <v>0.05</v>
      </c>
      <c r="AV320" s="170">
        <v>5.2000000000000005E-2</v>
      </c>
      <c r="AW320" s="170">
        <v>5.4000000000000006E-2</v>
      </c>
      <c r="AX320" s="170">
        <v>4.4000000000000004E-2</v>
      </c>
    </row>
    <row r="321" spans="3:50" s="161" customFormat="1" ht="12" x14ac:dyDescent="0.2">
      <c r="C321" s="171" t="s">
        <v>11</v>
      </c>
      <c r="D321" s="172" t="s">
        <v>6</v>
      </c>
      <c r="E321" s="173"/>
      <c r="F321" s="174" t="s">
        <v>1</v>
      </c>
      <c r="G321" s="175">
        <v>66488</v>
      </c>
      <c r="H321" s="175">
        <v>66159</v>
      </c>
      <c r="I321" s="175">
        <v>62370</v>
      </c>
      <c r="J321" s="175">
        <v>77519</v>
      </c>
      <c r="K321" s="175">
        <v>82390</v>
      </c>
      <c r="L321" s="175">
        <v>82923</v>
      </c>
      <c r="M321" s="175">
        <v>91351</v>
      </c>
      <c r="O321" s="174" t="s">
        <v>1</v>
      </c>
      <c r="P321" s="176">
        <v>7.8</v>
      </c>
      <c r="Q321" s="176">
        <v>7.2</v>
      </c>
      <c r="R321" s="176">
        <v>7.3</v>
      </c>
      <c r="S321" s="176">
        <v>6.9</v>
      </c>
      <c r="T321" s="176">
        <v>6.8</v>
      </c>
      <c r="U321" s="176">
        <v>7.3</v>
      </c>
      <c r="V321" s="176">
        <v>6.6</v>
      </c>
      <c r="Y321" s="174" t="s">
        <v>1</v>
      </c>
      <c r="Z321" s="175">
        <v>10372.127999999999</v>
      </c>
      <c r="AA321" s="175">
        <v>9526.8960000000006</v>
      </c>
      <c r="AB321" s="175">
        <v>9106.02</v>
      </c>
      <c r="AC321" s="175">
        <v>10697.621999999999</v>
      </c>
      <c r="AD321" s="175">
        <v>11205.04</v>
      </c>
      <c r="AE321" s="175">
        <v>12106.758</v>
      </c>
      <c r="AF321" s="175">
        <v>12058.332</v>
      </c>
      <c r="AH321" s="174" t="s">
        <v>1</v>
      </c>
      <c r="AI321" s="177">
        <v>0.12685354071111857</v>
      </c>
      <c r="AJ321" s="177">
        <v>0.11342074314339301</v>
      </c>
      <c r="AK321" s="177">
        <v>0.10676960738160249</v>
      </c>
      <c r="AL321" s="177">
        <v>0.11798341940206961</v>
      </c>
      <c r="AM321" s="177">
        <v>0.11904108282739549</v>
      </c>
      <c r="AN321" s="177">
        <v>0.11342394701602677</v>
      </c>
      <c r="AO321" s="177">
        <v>0.11505641922145379</v>
      </c>
      <c r="AQ321" s="174" t="s">
        <v>1</v>
      </c>
      <c r="AR321" s="177">
        <v>1.9789152350934494E-2</v>
      </c>
      <c r="AS321" s="177">
        <v>1.6332587012648593E-2</v>
      </c>
      <c r="AT321" s="177">
        <v>1.5588362677713963E-2</v>
      </c>
      <c r="AU321" s="177">
        <v>1.6281711877485606E-2</v>
      </c>
      <c r="AV321" s="177">
        <v>1.6189587264525785E-2</v>
      </c>
      <c r="AW321" s="177">
        <v>1.6559896264339909E-2</v>
      </c>
      <c r="AX321" s="177">
        <v>1.51874473372319E-2</v>
      </c>
    </row>
    <row r="322" spans="3:50" s="161" customFormat="1" ht="12" x14ac:dyDescent="0.2">
      <c r="C322" s="171" t="s">
        <v>11</v>
      </c>
      <c r="D322" s="172" t="s">
        <v>6</v>
      </c>
      <c r="E322" s="166"/>
      <c r="F322" s="174" t="s">
        <v>77</v>
      </c>
      <c r="G322" s="175">
        <v>356908</v>
      </c>
      <c r="H322" s="175">
        <v>409186</v>
      </c>
      <c r="I322" s="175">
        <v>407640</v>
      </c>
      <c r="J322" s="175">
        <v>444257</v>
      </c>
      <c r="K322" s="175">
        <v>463661</v>
      </c>
      <c r="L322" s="175">
        <v>482096</v>
      </c>
      <c r="M322" s="175">
        <v>523833</v>
      </c>
      <c r="O322" s="174" t="s">
        <v>77</v>
      </c>
      <c r="P322" s="176">
        <v>3.2</v>
      </c>
      <c r="Q322" s="176">
        <v>2.7</v>
      </c>
      <c r="R322" s="176">
        <v>2.6</v>
      </c>
      <c r="S322" s="176">
        <v>2.9</v>
      </c>
      <c r="T322" s="176">
        <v>2.7</v>
      </c>
      <c r="U322" s="176">
        <v>2.9</v>
      </c>
      <c r="V322" s="176">
        <v>2.7</v>
      </c>
      <c r="Y322" s="174" t="s">
        <v>77</v>
      </c>
      <c r="Z322" s="175">
        <v>22842.112000000001</v>
      </c>
      <c r="AA322" s="175">
        <v>22096.044000000005</v>
      </c>
      <c r="AB322" s="175">
        <v>21197.279999999999</v>
      </c>
      <c r="AC322" s="175">
        <v>25766.906000000003</v>
      </c>
      <c r="AD322" s="175">
        <v>25037.694000000003</v>
      </c>
      <c r="AE322" s="175">
        <v>27961.567999999999</v>
      </c>
      <c r="AF322" s="175">
        <v>28286.982000000004</v>
      </c>
      <c r="AH322" s="174" t="s">
        <v>77</v>
      </c>
      <c r="AI322" s="177">
        <v>0.68095060023047627</v>
      </c>
      <c r="AJ322" s="177">
        <v>0.7014945843176652</v>
      </c>
      <c r="AK322" s="177">
        <v>0.69782848730217151</v>
      </c>
      <c r="AL322" s="177">
        <v>0.67615629656349074</v>
      </c>
      <c r="AM322" s="177">
        <v>0.6699199842800464</v>
      </c>
      <c r="AN322" s="177">
        <v>0.6594217667069262</v>
      </c>
      <c r="AO322" s="177">
        <v>0.65976671574511281</v>
      </c>
      <c r="AQ322" s="174" t="s">
        <v>77</v>
      </c>
      <c r="AR322" s="177">
        <v>4.3580838414750488E-2</v>
      </c>
      <c r="AS322" s="177">
        <v>3.7880707553153925E-2</v>
      </c>
      <c r="AT322" s="177">
        <v>3.6287081339712916E-2</v>
      </c>
      <c r="AU322" s="177">
        <v>3.9217065200682459E-2</v>
      </c>
      <c r="AV322" s="177">
        <v>3.6175679151122506E-2</v>
      </c>
      <c r="AW322" s="177">
        <v>3.8246462469001721E-2</v>
      </c>
      <c r="AX322" s="177">
        <v>3.5627402650236097E-2</v>
      </c>
    </row>
    <row r="323" spans="3:50" s="161" customFormat="1" ht="12" x14ac:dyDescent="0.2">
      <c r="C323" s="171" t="s">
        <v>11</v>
      </c>
      <c r="D323" s="172" t="s">
        <v>6</v>
      </c>
      <c r="E323" s="173"/>
      <c r="F323" s="174" t="s">
        <v>76</v>
      </c>
      <c r="G323" s="175">
        <v>100736</v>
      </c>
      <c r="H323" s="175">
        <v>107961</v>
      </c>
      <c r="I323" s="175">
        <v>114145</v>
      </c>
      <c r="J323" s="175">
        <v>135257</v>
      </c>
      <c r="K323" s="175">
        <v>146063</v>
      </c>
      <c r="L323" s="175">
        <v>166070</v>
      </c>
      <c r="M323" s="175">
        <v>178783</v>
      </c>
      <c r="O323" s="174" t="s">
        <v>76</v>
      </c>
      <c r="P323" s="176">
        <v>6.2</v>
      </c>
      <c r="Q323" s="176">
        <v>5.7</v>
      </c>
      <c r="R323" s="176">
        <v>5.5</v>
      </c>
      <c r="S323" s="176">
        <v>5.2</v>
      </c>
      <c r="T323" s="176">
        <v>5.4</v>
      </c>
      <c r="U323" s="176">
        <v>5.2</v>
      </c>
      <c r="V323" s="176">
        <v>5.0999999999999996</v>
      </c>
      <c r="Y323" s="174" t="s">
        <v>76</v>
      </c>
      <c r="Z323" s="175">
        <v>12491.264000000001</v>
      </c>
      <c r="AA323" s="175">
        <v>12307.554000000002</v>
      </c>
      <c r="AB323" s="175">
        <v>12555.95</v>
      </c>
      <c r="AC323" s="175">
        <v>14066.728000000001</v>
      </c>
      <c r="AD323" s="175">
        <v>15774.804000000002</v>
      </c>
      <c r="AE323" s="175">
        <v>17271.28</v>
      </c>
      <c r="AF323" s="175">
        <v>18235.865999999998</v>
      </c>
      <c r="AH323" s="174" t="s">
        <v>76</v>
      </c>
      <c r="AI323" s="177">
        <v>0.19219585905840514</v>
      </c>
      <c r="AJ323" s="177">
        <v>0.18508467253894181</v>
      </c>
      <c r="AK323" s="177">
        <v>0.195401905316226</v>
      </c>
      <c r="AL323" s="177">
        <v>0.20586028403443968</v>
      </c>
      <c r="AM323" s="177">
        <v>0.21103893289255815</v>
      </c>
      <c r="AN323" s="177">
        <v>0.22715428627704698</v>
      </c>
      <c r="AO323" s="177">
        <v>0.22517686503343337</v>
      </c>
      <c r="AQ323" s="174" t="s">
        <v>76</v>
      </c>
      <c r="AR323" s="177">
        <v>2.3832286523242239E-2</v>
      </c>
      <c r="AS323" s="177">
        <v>2.1099652669439365E-2</v>
      </c>
      <c r="AT323" s="177">
        <v>2.149420958478486E-2</v>
      </c>
      <c r="AU323" s="177">
        <v>2.140946953958173E-2</v>
      </c>
      <c r="AV323" s="177">
        <v>2.2792204752396281E-2</v>
      </c>
      <c r="AW323" s="177">
        <v>2.3624045772812886E-2</v>
      </c>
      <c r="AX323" s="177">
        <v>2.2968040233410199E-2</v>
      </c>
    </row>
    <row r="324" spans="3:50" s="161" customFormat="1" ht="12" x14ac:dyDescent="0.2">
      <c r="C324" s="164" t="s">
        <v>7</v>
      </c>
      <c r="D324" s="165" t="s">
        <v>13</v>
      </c>
      <c r="E324" s="166"/>
      <c r="F324" s="167" t="s">
        <v>8</v>
      </c>
      <c r="G324" s="168">
        <v>6841756</v>
      </c>
      <c r="H324" s="168">
        <v>7962332</v>
      </c>
      <c r="I324" s="168">
        <v>7729604</v>
      </c>
      <c r="J324" s="168">
        <v>8170654</v>
      </c>
      <c r="K324" s="168">
        <v>8106857</v>
      </c>
      <c r="L324" s="168">
        <v>8403578</v>
      </c>
      <c r="M324" s="168">
        <v>8768949</v>
      </c>
      <c r="O324" s="167" t="s">
        <v>8</v>
      </c>
      <c r="P324" s="169">
        <v>0.8</v>
      </c>
      <c r="Q324" s="169">
        <v>0.9</v>
      </c>
      <c r="R324" s="169">
        <v>0.7</v>
      </c>
      <c r="S324" s="169">
        <v>0.8</v>
      </c>
      <c r="T324" s="169">
        <v>0.8</v>
      </c>
      <c r="U324" s="169">
        <v>0.9</v>
      </c>
      <c r="V324" s="169">
        <v>0.9</v>
      </c>
      <c r="Y324" s="167" t="s">
        <v>8</v>
      </c>
      <c r="Z324" s="168">
        <v>109468.09600000002</v>
      </c>
      <c r="AA324" s="168">
        <v>143321.976</v>
      </c>
      <c r="AB324" s="168">
        <v>108214.45599999999</v>
      </c>
      <c r="AC324" s="168">
        <v>130730.46400000001</v>
      </c>
      <c r="AD324" s="168">
        <v>129709.71200000001</v>
      </c>
      <c r="AE324" s="168">
        <v>151264.40400000001</v>
      </c>
      <c r="AF324" s="168">
        <v>157841.08200000002</v>
      </c>
      <c r="AH324" s="167" t="s">
        <v>8</v>
      </c>
      <c r="AI324" s="170">
        <v>1</v>
      </c>
      <c r="AJ324" s="170">
        <v>1</v>
      </c>
      <c r="AK324" s="170">
        <v>1</v>
      </c>
      <c r="AL324" s="170">
        <v>1</v>
      </c>
      <c r="AM324" s="170">
        <v>1</v>
      </c>
      <c r="AN324" s="170">
        <v>1</v>
      </c>
      <c r="AO324" s="170">
        <v>1</v>
      </c>
      <c r="AQ324" s="167" t="s">
        <v>8</v>
      </c>
      <c r="AR324" s="170">
        <v>1.6E-2</v>
      </c>
      <c r="AS324" s="170">
        <v>1.8000000000000002E-2</v>
      </c>
      <c r="AT324" s="170">
        <v>1.3999999999999999E-2</v>
      </c>
      <c r="AU324" s="170">
        <v>1.6E-2</v>
      </c>
      <c r="AV324" s="170">
        <v>1.6E-2</v>
      </c>
      <c r="AW324" s="170">
        <v>1.8000000000000002E-2</v>
      </c>
      <c r="AX324" s="170">
        <v>1.8000000000000002E-2</v>
      </c>
    </row>
    <row r="325" spans="3:50" s="161" customFormat="1" ht="12" x14ac:dyDescent="0.2">
      <c r="C325" s="171" t="s">
        <v>7</v>
      </c>
      <c r="D325" s="172" t="s">
        <v>13</v>
      </c>
      <c r="E325" s="173"/>
      <c r="F325" s="174" t="s">
        <v>1</v>
      </c>
      <c r="G325" s="175">
        <v>2014719</v>
      </c>
      <c r="H325" s="175">
        <v>2116938</v>
      </c>
      <c r="I325" s="175">
        <v>1987641</v>
      </c>
      <c r="J325" s="175">
        <v>2064118</v>
      </c>
      <c r="K325" s="175">
        <v>1978222</v>
      </c>
      <c r="L325" s="175">
        <v>1934317</v>
      </c>
      <c r="M325" s="175">
        <v>1898238</v>
      </c>
      <c r="O325" s="174" t="s">
        <v>1</v>
      </c>
      <c r="P325" s="176">
        <v>1.4</v>
      </c>
      <c r="Q325" s="176">
        <v>1.6</v>
      </c>
      <c r="R325" s="176">
        <v>1.8</v>
      </c>
      <c r="S325" s="176">
        <v>1.6</v>
      </c>
      <c r="T325" s="176">
        <v>2.1</v>
      </c>
      <c r="U325" s="176">
        <v>2.2000000000000002</v>
      </c>
      <c r="V325" s="176">
        <v>2.2999999999999998</v>
      </c>
      <c r="Y325" s="174" t="s">
        <v>1</v>
      </c>
      <c r="Z325" s="175">
        <v>56412.131999999991</v>
      </c>
      <c r="AA325" s="175">
        <v>67742.016000000003</v>
      </c>
      <c r="AB325" s="175">
        <v>71555.076000000001</v>
      </c>
      <c r="AC325" s="175">
        <v>66051.776000000013</v>
      </c>
      <c r="AD325" s="175">
        <v>83085.324000000008</v>
      </c>
      <c r="AE325" s="175">
        <v>85109.948000000004</v>
      </c>
      <c r="AF325" s="175">
        <v>87318.947999999989</v>
      </c>
      <c r="AH325" s="174" t="s">
        <v>1</v>
      </c>
      <c r="AI325" s="177">
        <v>0.29447396253242586</v>
      </c>
      <c r="AJ325" s="177">
        <v>0.26586909463207514</v>
      </c>
      <c r="AK325" s="177">
        <v>0.25714654981031371</v>
      </c>
      <c r="AL325" s="177">
        <v>0.25262579959939557</v>
      </c>
      <c r="AM325" s="177">
        <v>0.24401836618062955</v>
      </c>
      <c r="AN325" s="177">
        <v>0.23017778855625545</v>
      </c>
      <c r="AO325" s="177">
        <v>0.21647269245151271</v>
      </c>
      <c r="AQ325" s="174" t="s">
        <v>1</v>
      </c>
      <c r="AR325" s="177">
        <v>8.2452709509079243E-3</v>
      </c>
      <c r="AS325" s="177">
        <v>8.5078110282264044E-3</v>
      </c>
      <c r="AT325" s="177">
        <v>9.2572757931712931E-3</v>
      </c>
      <c r="AU325" s="177">
        <v>8.0840255871806582E-3</v>
      </c>
      <c r="AV325" s="177">
        <v>1.0248771379586441E-2</v>
      </c>
      <c r="AW325" s="177">
        <v>1.0127822696475242E-2</v>
      </c>
      <c r="AX325" s="177">
        <v>9.9577438527695839E-3</v>
      </c>
    </row>
    <row r="326" spans="3:50" s="161" customFormat="1" ht="12" x14ac:dyDescent="0.2">
      <c r="C326" s="171" t="s">
        <v>7</v>
      </c>
      <c r="D326" s="172" t="s">
        <v>13</v>
      </c>
      <c r="E326" s="173"/>
      <c r="F326" s="174" t="s">
        <v>77</v>
      </c>
      <c r="G326" s="175">
        <v>2466026</v>
      </c>
      <c r="H326" s="175">
        <v>3072392</v>
      </c>
      <c r="I326" s="175">
        <v>2884852</v>
      </c>
      <c r="J326" s="175">
        <v>2983531</v>
      </c>
      <c r="K326" s="175">
        <v>2905316</v>
      </c>
      <c r="L326" s="175">
        <v>3155408</v>
      </c>
      <c r="M326" s="175">
        <v>3210697</v>
      </c>
      <c r="O326" s="174" t="s">
        <v>77</v>
      </c>
      <c r="P326" s="176">
        <v>1.4</v>
      </c>
      <c r="Q326" s="176">
        <v>1.2</v>
      </c>
      <c r="R326" s="176">
        <v>1.5</v>
      </c>
      <c r="S326" s="176">
        <v>1.6</v>
      </c>
      <c r="T326" s="176">
        <v>1.8</v>
      </c>
      <c r="U326" s="176">
        <v>1.5</v>
      </c>
      <c r="V326" s="176">
        <v>1.6</v>
      </c>
      <c r="Y326" s="174" t="s">
        <v>77</v>
      </c>
      <c r="Z326" s="175">
        <v>69048.728000000003</v>
      </c>
      <c r="AA326" s="175">
        <v>73737.407999999996</v>
      </c>
      <c r="AB326" s="175">
        <v>86545.56</v>
      </c>
      <c r="AC326" s="175">
        <v>95472.992000000013</v>
      </c>
      <c r="AD326" s="175">
        <v>104591.37599999999</v>
      </c>
      <c r="AE326" s="175">
        <v>94662.24</v>
      </c>
      <c r="AF326" s="175">
        <v>102742.304</v>
      </c>
      <c r="AH326" s="174" t="s">
        <v>77</v>
      </c>
      <c r="AI326" s="177">
        <v>0.36043758356772737</v>
      </c>
      <c r="AJ326" s="177">
        <v>0.38586584935167234</v>
      </c>
      <c r="AK326" s="177">
        <v>0.3732211895978112</v>
      </c>
      <c r="AL326" s="177">
        <v>0.36515204290868269</v>
      </c>
      <c r="AM326" s="177">
        <v>0.35837760552579129</v>
      </c>
      <c r="AN326" s="177">
        <v>0.37548387127483079</v>
      </c>
      <c r="AO326" s="177">
        <v>0.36614387881603599</v>
      </c>
      <c r="AQ326" s="174" t="s">
        <v>77</v>
      </c>
      <c r="AR326" s="177">
        <v>1.0092252339896366E-2</v>
      </c>
      <c r="AS326" s="177">
        <v>9.2607803844401357E-3</v>
      </c>
      <c r="AT326" s="177">
        <v>1.1196635687934336E-2</v>
      </c>
      <c r="AU326" s="177">
        <v>1.1684865373077846E-2</v>
      </c>
      <c r="AV326" s="177">
        <v>1.2901593798928485E-2</v>
      </c>
      <c r="AW326" s="177">
        <v>1.1264516138244925E-2</v>
      </c>
      <c r="AX326" s="177">
        <v>1.1716604122113151E-2</v>
      </c>
    </row>
    <row r="327" spans="3:50" s="161" customFormat="1" ht="12" x14ac:dyDescent="0.2">
      <c r="C327" s="171" t="s">
        <v>7</v>
      </c>
      <c r="D327" s="172" t="s">
        <v>13</v>
      </c>
      <c r="E327" s="173"/>
      <c r="F327" s="174" t="s">
        <v>76</v>
      </c>
      <c r="G327" s="175">
        <v>2361011</v>
      </c>
      <c r="H327" s="175">
        <v>2773002</v>
      </c>
      <c r="I327" s="175">
        <v>2857111</v>
      </c>
      <c r="J327" s="175">
        <v>3123005</v>
      </c>
      <c r="K327" s="175">
        <v>3223319</v>
      </c>
      <c r="L327" s="175">
        <v>3313853</v>
      </c>
      <c r="M327" s="175">
        <v>3660014</v>
      </c>
      <c r="O327" s="174" t="s">
        <v>76</v>
      </c>
      <c r="P327" s="176">
        <v>1.4</v>
      </c>
      <c r="Q327" s="176">
        <v>1.6</v>
      </c>
      <c r="R327" s="176">
        <v>1.5</v>
      </c>
      <c r="S327" s="176">
        <v>1.3</v>
      </c>
      <c r="T327" s="176">
        <v>1.4</v>
      </c>
      <c r="U327" s="176">
        <v>1.5</v>
      </c>
      <c r="V327" s="176">
        <v>1.6</v>
      </c>
      <c r="Y327" s="174" t="s">
        <v>76</v>
      </c>
      <c r="Z327" s="175">
        <v>66108.308000000005</v>
      </c>
      <c r="AA327" s="175">
        <v>88736.063999999998</v>
      </c>
      <c r="AB327" s="175">
        <v>85713.33</v>
      </c>
      <c r="AC327" s="175">
        <v>81198.13</v>
      </c>
      <c r="AD327" s="175">
        <v>90252.931999999986</v>
      </c>
      <c r="AE327" s="175">
        <v>99415.59</v>
      </c>
      <c r="AF327" s="175">
        <v>117120.448</v>
      </c>
      <c r="AH327" s="174" t="s">
        <v>76</v>
      </c>
      <c r="AI327" s="177">
        <v>0.34508845389984677</v>
      </c>
      <c r="AJ327" s="177">
        <v>0.34826505601625252</v>
      </c>
      <c r="AK327" s="177">
        <v>0.36963226059187509</v>
      </c>
      <c r="AL327" s="177">
        <v>0.38222215749192168</v>
      </c>
      <c r="AM327" s="177">
        <v>0.3976040282935791</v>
      </c>
      <c r="AN327" s="177">
        <v>0.39433834016891378</v>
      </c>
      <c r="AO327" s="177">
        <v>0.41738342873245127</v>
      </c>
      <c r="AQ327" s="174" t="s">
        <v>76</v>
      </c>
      <c r="AR327" s="177">
        <v>9.6624767091957088E-3</v>
      </c>
      <c r="AS327" s="177">
        <v>1.114448179252008E-2</v>
      </c>
      <c r="AT327" s="177">
        <v>1.1088967817756252E-2</v>
      </c>
      <c r="AU327" s="177">
        <v>9.9377760947899647E-3</v>
      </c>
      <c r="AV327" s="177">
        <v>1.1132912792220213E-2</v>
      </c>
      <c r="AW327" s="177">
        <v>1.1830150205067414E-2</v>
      </c>
      <c r="AX327" s="177">
        <v>1.335626971943844E-2</v>
      </c>
    </row>
    <row r="328" spans="3:50" s="161" customFormat="1" ht="12" x14ac:dyDescent="0.2">
      <c r="C328" s="164" t="s">
        <v>12</v>
      </c>
      <c r="D328" s="165" t="s">
        <v>13</v>
      </c>
      <c r="E328" s="173"/>
      <c r="F328" s="167" t="s">
        <v>8</v>
      </c>
      <c r="G328" s="168">
        <v>3577516</v>
      </c>
      <c r="H328" s="168">
        <v>4041989</v>
      </c>
      <c r="I328" s="168">
        <v>3918092</v>
      </c>
      <c r="J328" s="168">
        <v>4154013</v>
      </c>
      <c r="K328" s="168">
        <v>4070272</v>
      </c>
      <c r="L328" s="168">
        <v>4221339</v>
      </c>
      <c r="M328" s="168">
        <v>4458108</v>
      </c>
      <c r="O328" s="167" t="s">
        <v>8</v>
      </c>
      <c r="P328" s="169">
        <v>1.1000000000000001</v>
      </c>
      <c r="Q328" s="169">
        <v>1</v>
      </c>
      <c r="R328" s="169">
        <v>1.2</v>
      </c>
      <c r="S328" s="169">
        <v>1.1000000000000001</v>
      </c>
      <c r="T328" s="169">
        <v>1.2</v>
      </c>
      <c r="U328" s="169">
        <v>1.3</v>
      </c>
      <c r="V328" s="169">
        <v>1.4</v>
      </c>
      <c r="Y328" s="167" t="s">
        <v>8</v>
      </c>
      <c r="Z328" s="168">
        <v>78705.351999999999</v>
      </c>
      <c r="AA328" s="168">
        <v>80839.78</v>
      </c>
      <c r="AB328" s="168">
        <v>94034.207999999984</v>
      </c>
      <c r="AC328" s="168">
        <v>91388.286000000022</v>
      </c>
      <c r="AD328" s="168">
        <v>97686.527999999991</v>
      </c>
      <c r="AE328" s="168">
        <v>109754.814</v>
      </c>
      <c r="AF328" s="168">
        <v>124827.02399999999</v>
      </c>
      <c r="AH328" s="167" t="s">
        <v>8</v>
      </c>
      <c r="AI328" s="170">
        <v>1</v>
      </c>
      <c r="AJ328" s="170">
        <v>1</v>
      </c>
      <c r="AK328" s="170">
        <v>1</v>
      </c>
      <c r="AL328" s="170">
        <v>1</v>
      </c>
      <c r="AM328" s="170">
        <v>1</v>
      </c>
      <c r="AN328" s="170">
        <v>1</v>
      </c>
      <c r="AO328" s="170">
        <v>1</v>
      </c>
      <c r="AQ328" s="167" t="s">
        <v>8</v>
      </c>
      <c r="AR328" s="170">
        <v>2.2000000000000002E-2</v>
      </c>
      <c r="AS328" s="170">
        <v>0.02</v>
      </c>
      <c r="AT328" s="170">
        <v>2.4E-2</v>
      </c>
      <c r="AU328" s="170">
        <v>2.2000000000000002E-2</v>
      </c>
      <c r="AV328" s="170">
        <v>2.4E-2</v>
      </c>
      <c r="AW328" s="170">
        <v>2.6000000000000002E-2</v>
      </c>
      <c r="AX328" s="170">
        <v>2.7999999999999997E-2</v>
      </c>
    </row>
    <row r="329" spans="3:50" s="161" customFormat="1" ht="12" x14ac:dyDescent="0.2">
      <c r="C329" s="171" t="s">
        <v>12</v>
      </c>
      <c r="D329" s="172" t="s">
        <v>13</v>
      </c>
      <c r="E329" s="166"/>
      <c r="F329" s="174" t="s">
        <v>1</v>
      </c>
      <c r="G329" s="175">
        <v>945097</v>
      </c>
      <c r="H329" s="175">
        <v>952524</v>
      </c>
      <c r="I329" s="175">
        <v>903539</v>
      </c>
      <c r="J329" s="175">
        <v>910700</v>
      </c>
      <c r="K329" s="175">
        <v>834486</v>
      </c>
      <c r="L329" s="175">
        <v>829748</v>
      </c>
      <c r="M329" s="175">
        <v>802862</v>
      </c>
      <c r="O329" s="174" t="s">
        <v>1</v>
      </c>
      <c r="P329" s="176">
        <v>2.4</v>
      </c>
      <c r="Q329" s="176">
        <v>2.6</v>
      </c>
      <c r="R329" s="176">
        <v>3.2</v>
      </c>
      <c r="S329" s="176">
        <v>2.7</v>
      </c>
      <c r="T329" s="176">
        <v>3</v>
      </c>
      <c r="U329" s="176">
        <v>3.2</v>
      </c>
      <c r="V329" s="176">
        <v>3.3</v>
      </c>
      <c r="Y329" s="174" t="s">
        <v>1</v>
      </c>
      <c r="Z329" s="175">
        <v>45364.655999999995</v>
      </c>
      <c r="AA329" s="175">
        <v>49531.248</v>
      </c>
      <c r="AB329" s="175">
        <v>57826.496000000006</v>
      </c>
      <c r="AC329" s="175">
        <v>49177.8</v>
      </c>
      <c r="AD329" s="175">
        <v>50069.16</v>
      </c>
      <c r="AE329" s="175">
        <v>53103.872000000003</v>
      </c>
      <c r="AF329" s="175">
        <v>52988.891999999993</v>
      </c>
      <c r="AH329" s="174" t="s">
        <v>1</v>
      </c>
      <c r="AI329" s="177">
        <v>0.26417687579873855</v>
      </c>
      <c r="AJ329" s="177">
        <v>0.23565724696430396</v>
      </c>
      <c r="AK329" s="177">
        <v>0.23060688722980471</v>
      </c>
      <c r="AL329" s="177">
        <v>0.21923378670216007</v>
      </c>
      <c r="AM329" s="177">
        <v>0.20501971367024122</v>
      </c>
      <c r="AN329" s="177">
        <v>0.19656038048590743</v>
      </c>
      <c r="AO329" s="177">
        <v>0.18009029839564228</v>
      </c>
      <c r="AQ329" s="174" t="s">
        <v>1</v>
      </c>
      <c r="AR329" s="177">
        <v>1.2680490038339449E-2</v>
      </c>
      <c r="AS329" s="177">
        <v>1.2254176842143806E-2</v>
      </c>
      <c r="AT329" s="177">
        <v>1.4758840782707503E-2</v>
      </c>
      <c r="AU329" s="177">
        <v>1.1838624481916644E-2</v>
      </c>
      <c r="AV329" s="177">
        <v>1.2301182820214474E-2</v>
      </c>
      <c r="AW329" s="177">
        <v>1.2579864351098076E-2</v>
      </c>
      <c r="AX329" s="177">
        <v>1.1885959694112389E-2</v>
      </c>
    </row>
    <row r="330" spans="3:50" s="161" customFormat="1" ht="12" x14ac:dyDescent="0.2">
      <c r="C330" s="171" t="s">
        <v>12</v>
      </c>
      <c r="D330" s="172" t="s">
        <v>13</v>
      </c>
      <c r="E330" s="173"/>
      <c r="F330" s="174" t="s">
        <v>77</v>
      </c>
      <c r="G330" s="175">
        <v>1151754</v>
      </c>
      <c r="H330" s="175">
        <v>1395748</v>
      </c>
      <c r="I330" s="175">
        <v>1313239</v>
      </c>
      <c r="J330" s="175">
        <v>1328105</v>
      </c>
      <c r="K330" s="175">
        <v>1274695</v>
      </c>
      <c r="L330" s="175">
        <v>1371883</v>
      </c>
      <c r="M330" s="175">
        <v>1443954</v>
      </c>
      <c r="O330" s="174" t="s">
        <v>77</v>
      </c>
      <c r="P330" s="176">
        <v>2.1</v>
      </c>
      <c r="Q330" s="176">
        <v>2.2999999999999998</v>
      </c>
      <c r="R330" s="176">
        <v>2.2000000000000002</v>
      </c>
      <c r="S330" s="176">
        <v>2.4</v>
      </c>
      <c r="T330" s="176">
        <v>2.6</v>
      </c>
      <c r="U330" s="176">
        <v>2.8</v>
      </c>
      <c r="V330" s="176">
        <v>2.8</v>
      </c>
      <c r="Y330" s="174" t="s">
        <v>77</v>
      </c>
      <c r="Z330" s="175">
        <v>48373.667999999998</v>
      </c>
      <c r="AA330" s="175">
        <v>64204.407999999996</v>
      </c>
      <c r="AB330" s="175">
        <v>57782.516000000003</v>
      </c>
      <c r="AC330" s="175">
        <v>63749.04</v>
      </c>
      <c r="AD330" s="175">
        <v>66284.14</v>
      </c>
      <c r="AE330" s="175">
        <v>76825.448000000004</v>
      </c>
      <c r="AF330" s="175">
        <v>80861.423999999999</v>
      </c>
      <c r="AH330" s="174" t="s">
        <v>77</v>
      </c>
      <c r="AI330" s="177">
        <v>0.32194237565953582</v>
      </c>
      <c r="AJ330" s="177">
        <v>0.34531217180452495</v>
      </c>
      <c r="AK330" s="177">
        <v>0.33517308935063289</v>
      </c>
      <c r="AL330" s="177">
        <v>0.31971613954987621</v>
      </c>
      <c r="AM330" s="177">
        <v>0.3131719452655744</v>
      </c>
      <c r="AN330" s="177">
        <v>0.32498764017767823</v>
      </c>
      <c r="AO330" s="177">
        <v>0.32389390297408677</v>
      </c>
      <c r="AQ330" s="174" t="s">
        <v>77</v>
      </c>
      <c r="AR330" s="177">
        <v>1.3521579777700505E-2</v>
      </c>
      <c r="AS330" s="177">
        <v>1.5884359903008148E-2</v>
      </c>
      <c r="AT330" s="177">
        <v>1.4747615931427848E-2</v>
      </c>
      <c r="AU330" s="177">
        <v>1.5346374698394059E-2</v>
      </c>
      <c r="AV330" s="177">
        <v>1.6284941153809868E-2</v>
      </c>
      <c r="AW330" s="177">
        <v>1.819930784994998E-2</v>
      </c>
      <c r="AX330" s="177">
        <v>1.8138058566548858E-2</v>
      </c>
    </row>
    <row r="331" spans="3:50" s="161" customFormat="1" ht="12" x14ac:dyDescent="0.2">
      <c r="C331" s="171" t="s">
        <v>12</v>
      </c>
      <c r="D331" s="172" t="s">
        <v>13</v>
      </c>
      <c r="E331" s="173"/>
      <c r="F331" s="174" t="s">
        <v>76</v>
      </c>
      <c r="G331" s="175">
        <v>1480665</v>
      </c>
      <c r="H331" s="175">
        <v>1693717</v>
      </c>
      <c r="I331" s="175">
        <v>1701314</v>
      </c>
      <c r="J331" s="175">
        <v>1915208</v>
      </c>
      <c r="K331" s="175">
        <v>1961091</v>
      </c>
      <c r="L331" s="175">
        <v>2019708</v>
      </c>
      <c r="M331" s="175">
        <v>2211292</v>
      </c>
      <c r="O331" s="174" t="s">
        <v>76</v>
      </c>
      <c r="P331" s="176">
        <v>2.1</v>
      </c>
      <c r="Q331" s="176">
        <v>1.8</v>
      </c>
      <c r="R331" s="176">
        <v>1.8</v>
      </c>
      <c r="S331" s="176">
        <v>1.9</v>
      </c>
      <c r="T331" s="176">
        <v>2.1</v>
      </c>
      <c r="U331" s="176">
        <v>1.9</v>
      </c>
      <c r="V331" s="176">
        <v>2</v>
      </c>
      <c r="Y331" s="174" t="s">
        <v>76</v>
      </c>
      <c r="Z331" s="175">
        <v>62187.93</v>
      </c>
      <c r="AA331" s="175">
        <v>60973.812000000005</v>
      </c>
      <c r="AB331" s="175">
        <v>61247.304000000004</v>
      </c>
      <c r="AC331" s="175">
        <v>72777.903999999995</v>
      </c>
      <c r="AD331" s="175">
        <v>82365.822</v>
      </c>
      <c r="AE331" s="175">
        <v>76748.903999999995</v>
      </c>
      <c r="AF331" s="175">
        <v>88451.68</v>
      </c>
      <c r="AH331" s="174" t="s">
        <v>76</v>
      </c>
      <c r="AI331" s="177">
        <v>0.41388074854172557</v>
      </c>
      <c r="AJ331" s="177">
        <v>0.4190305812311711</v>
      </c>
      <c r="AK331" s="177">
        <v>0.4342200234195624</v>
      </c>
      <c r="AL331" s="177">
        <v>0.4610500737479637</v>
      </c>
      <c r="AM331" s="177">
        <v>0.48180834106418441</v>
      </c>
      <c r="AN331" s="177">
        <v>0.47845197933641437</v>
      </c>
      <c r="AO331" s="177">
        <v>0.49601579863027095</v>
      </c>
      <c r="AQ331" s="174" t="s">
        <v>76</v>
      </c>
      <c r="AR331" s="177">
        <v>1.7382991438752476E-2</v>
      </c>
      <c r="AS331" s="177">
        <v>1.5085100924322159E-2</v>
      </c>
      <c r="AT331" s="177">
        <v>1.5631920843104247E-2</v>
      </c>
      <c r="AU331" s="177">
        <v>1.7519902802422618E-2</v>
      </c>
      <c r="AV331" s="177">
        <v>2.0235950324695745E-2</v>
      </c>
      <c r="AW331" s="177">
        <v>1.8181175214783744E-2</v>
      </c>
      <c r="AX331" s="177">
        <v>1.9840631945210838E-2</v>
      </c>
    </row>
    <row r="332" spans="3:50" s="161" customFormat="1" ht="12" x14ac:dyDescent="0.2">
      <c r="C332" s="164" t="s">
        <v>11</v>
      </c>
      <c r="D332" s="165" t="s">
        <v>13</v>
      </c>
      <c r="E332" s="173"/>
      <c r="F332" s="167" t="s">
        <v>8</v>
      </c>
      <c r="G332" s="168">
        <v>3264240</v>
      </c>
      <c r="H332" s="168">
        <v>3920343</v>
      </c>
      <c r="I332" s="168">
        <v>3811512</v>
      </c>
      <c r="J332" s="168">
        <v>4016641</v>
      </c>
      <c r="K332" s="168">
        <v>4036585</v>
      </c>
      <c r="L332" s="168">
        <v>4182239</v>
      </c>
      <c r="M332" s="168">
        <v>4310841</v>
      </c>
      <c r="O332" s="167" t="s">
        <v>8</v>
      </c>
      <c r="P332" s="169">
        <v>1.1000000000000001</v>
      </c>
      <c r="Q332" s="169">
        <v>1.2</v>
      </c>
      <c r="R332" s="169">
        <v>1.2</v>
      </c>
      <c r="S332" s="169">
        <v>1.1000000000000001</v>
      </c>
      <c r="T332" s="169">
        <v>1.2</v>
      </c>
      <c r="U332" s="169">
        <v>1.3</v>
      </c>
      <c r="V332" s="169">
        <v>1.4</v>
      </c>
      <c r="Y332" s="167" t="s">
        <v>8</v>
      </c>
      <c r="Z332" s="168">
        <v>71813.280000000013</v>
      </c>
      <c r="AA332" s="168">
        <v>94088.231999999989</v>
      </c>
      <c r="AB332" s="168">
        <v>91476.287999999986</v>
      </c>
      <c r="AC332" s="168">
        <v>88366.102000000014</v>
      </c>
      <c r="AD332" s="168">
        <v>96878.04</v>
      </c>
      <c r="AE332" s="168">
        <v>108738.21400000001</v>
      </c>
      <c r="AF332" s="168">
        <v>120703.548</v>
      </c>
      <c r="AH332" s="167" t="s">
        <v>8</v>
      </c>
      <c r="AI332" s="170">
        <v>1</v>
      </c>
      <c r="AJ332" s="170">
        <v>1</v>
      </c>
      <c r="AK332" s="170">
        <v>1</v>
      </c>
      <c r="AL332" s="170">
        <v>1</v>
      </c>
      <c r="AM332" s="170">
        <v>1</v>
      </c>
      <c r="AN332" s="170">
        <v>1</v>
      </c>
      <c r="AO332" s="170">
        <v>1</v>
      </c>
      <c r="AQ332" s="167" t="s">
        <v>8</v>
      </c>
      <c r="AR332" s="170">
        <v>2.2000000000000002E-2</v>
      </c>
      <c r="AS332" s="170">
        <v>2.4E-2</v>
      </c>
      <c r="AT332" s="170">
        <v>2.4E-2</v>
      </c>
      <c r="AU332" s="170">
        <v>2.2000000000000002E-2</v>
      </c>
      <c r="AV332" s="170">
        <v>2.4E-2</v>
      </c>
      <c r="AW332" s="170">
        <v>2.6000000000000002E-2</v>
      </c>
      <c r="AX332" s="170">
        <v>2.7999999999999997E-2</v>
      </c>
    </row>
    <row r="333" spans="3:50" s="161" customFormat="1" ht="12" x14ac:dyDescent="0.2">
      <c r="C333" s="171" t="s">
        <v>11</v>
      </c>
      <c r="D333" s="172" t="s">
        <v>13</v>
      </c>
      <c r="E333" s="173"/>
      <c r="F333" s="174" t="s">
        <v>1</v>
      </c>
      <c r="G333" s="175">
        <v>1069622</v>
      </c>
      <c r="H333" s="175">
        <v>1164414</v>
      </c>
      <c r="I333" s="175">
        <v>1084102</v>
      </c>
      <c r="J333" s="175">
        <v>1153418</v>
      </c>
      <c r="K333" s="175">
        <v>1143736</v>
      </c>
      <c r="L333" s="175">
        <v>1104569</v>
      </c>
      <c r="M333" s="175">
        <v>1095376</v>
      </c>
      <c r="O333" s="174" t="s">
        <v>1</v>
      </c>
      <c r="P333" s="176">
        <v>2.1</v>
      </c>
      <c r="Q333" s="176">
        <v>2.2999999999999998</v>
      </c>
      <c r="R333" s="176">
        <v>2.2000000000000002</v>
      </c>
      <c r="S333" s="176">
        <v>2.4</v>
      </c>
      <c r="T333" s="176">
        <v>2.6</v>
      </c>
      <c r="U333" s="176">
        <v>2.8</v>
      </c>
      <c r="V333" s="176">
        <v>2.8</v>
      </c>
      <c r="Y333" s="174" t="s">
        <v>1</v>
      </c>
      <c r="Z333" s="175">
        <v>44924.124000000003</v>
      </c>
      <c r="AA333" s="175">
        <v>53563.043999999994</v>
      </c>
      <c r="AB333" s="175">
        <v>47700.488000000005</v>
      </c>
      <c r="AC333" s="175">
        <v>55364.063999999991</v>
      </c>
      <c r="AD333" s="175">
        <v>59474.272000000004</v>
      </c>
      <c r="AE333" s="175">
        <v>61855.863999999994</v>
      </c>
      <c r="AF333" s="175">
        <v>61341.055999999997</v>
      </c>
      <c r="AH333" s="174" t="s">
        <v>1</v>
      </c>
      <c r="AI333" s="177">
        <v>0.32767872460358305</v>
      </c>
      <c r="AJ333" s="177">
        <v>0.29701839864522056</v>
      </c>
      <c r="AK333" s="177">
        <v>0.28442833185360561</v>
      </c>
      <c r="AL333" s="177">
        <v>0.287159843262069</v>
      </c>
      <c r="AM333" s="177">
        <v>0.28334247885279262</v>
      </c>
      <c r="AN333" s="177">
        <v>0.2641094877648073</v>
      </c>
      <c r="AO333" s="177">
        <v>0.25409798227306457</v>
      </c>
      <c r="AQ333" s="174" t="s">
        <v>1</v>
      </c>
      <c r="AR333" s="177">
        <v>1.3762506433350488E-2</v>
      </c>
      <c r="AS333" s="177">
        <v>1.3662846337680145E-2</v>
      </c>
      <c r="AT333" s="177">
        <v>1.2514846601558646E-2</v>
      </c>
      <c r="AU333" s="177">
        <v>1.3783672476579311E-2</v>
      </c>
      <c r="AV333" s="177">
        <v>1.4733808900345218E-2</v>
      </c>
      <c r="AW333" s="177">
        <v>1.4790131314829209E-2</v>
      </c>
      <c r="AX333" s="177">
        <v>1.4229487007291614E-2</v>
      </c>
    </row>
    <row r="334" spans="3:50" s="161" customFormat="1" ht="12" x14ac:dyDescent="0.2">
      <c r="C334" s="171" t="s">
        <v>11</v>
      </c>
      <c r="D334" s="172" t="s">
        <v>13</v>
      </c>
      <c r="E334" s="166"/>
      <c r="F334" s="174" t="s">
        <v>77</v>
      </c>
      <c r="G334" s="175">
        <v>1314272</v>
      </c>
      <c r="H334" s="175">
        <v>1676644</v>
      </c>
      <c r="I334" s="175">
        <v>1571613</v>
      </c>
      <c r="J334" s="175">
        <v>1655426</v>
      </c>
      <c r="K334" s="175">
        <v>1630621</v>
      </c>
      <c r="L334" s="175">
        <v>1783525</v>
      </c>
      <c r="M334" s="175">
        <v>1766743</v>
      </c>
      <c r="O334" s="174" t="s">
        <v>77</v>
      </c>
      <c r="P334" s="176">
        <v>2.1</v>
      </c>
      <c r="Q334" s="176">
        <v>1.8</v>
      </c>
      <c r="R334" s="176">
        <v>1.8</v>
      </c>
      <c r="S334" s="176">
        <v>1.9</v>
      </c>
      <c r="T334" s="176">
        <v>2.1</v>
      </c>
      <c r="U334" s="176">
        <v>2.2000000000000002</v>
      </c>
      <c r="V334" s="176">
        <v>2.2999999999999998</v>
      </c>
      <c r="Y334" s="174" t="s">
        <v>77</v>
      </c>
      <c r="Z334" s="175">
        <v>55199.424000000006</v>
      </c>
      <c r="AA334" s="175">
        <v>60359.184000000001</v>
      </c>
      <c r="AB334" s="175">
        <v>56578.067999999999</v>
      </c>
      <c r="AC334" s="175">
        <v>62906.187999999995</v>
      </c>
      <c r="AD334" s="175">
        <v>68486.081999999995</v>
      </c>
      <c r="AE334" s="175">
        <v>78475.100000000006</v>
      </c>
      <c r="AF334" s="175">
        <v>81270.178</v>
      </c>
      <c r="AH334" s="174" t="s">
        <v>77</v>
      </c>
      <c r="AI334" s="177">
        <v>0.40262725779967157</v>
      </c>
      <c r="AJ334" s="177">
        <v>0.42767788430757209</v>
      </c>
      <c r="AK334" s="177">
        <v>0.41233321579467674</v>
      </c>
      <c r="AL334" s="177">
        <v>0.41214188671579061</v>
      </c>
      <c r="AM334" s="177">
        <v>0.40396052603871835</v>
      </c>
      <c r="AN334" s="177">
        <v>0.42645219462589296</v>
      </c>
      <c r="AO334" s="177">
        <v>0.4098371988203694</v>
      </c>
      <c r="AQ334" s="174" t="s">
        <v>77</v>
      </c>
      <c r="AR334" s="177">
        <v>1.6910344827586205E-2</v>
      </c>
      <c r="AS334" s="177">
        <v>1.5396403835072596E-2</v>
      </c>
      <c r="AT334" s="177">
        <v>1.4843995768608363E-2</v>
      </c>
      <c r="AU334" s="177">
        <v>1.5661391695200044E-2</v>
      </c>
      <c r="AV334" s="177">
        <v>1.6966342093626172E-2</v>
      </c>
      <c r="AW334" s="177">
        <v>1.876389656353929E-2</v>
      </c>
      <c r="AX334" s="177">
        <v>1.8852511145736991E-2</v>
      </c>
    </row>
    <row r="335" spans="3:50" s="161" customFormat="1" ht="12" x14ac:dyDescent="0.2">
      <c r="C335" s="171" t="s">
        <v>11</v>
      </c>
      <c r="D335" s="172" t="s">
        <v>13</v>
      </c>
      <c r="E335" s="173"/>
      <c r="F335" s="174" t="s">
        <v>76</v>
      </c>
      <c r="G335" s="175">
        <v>880346</v>
      </c>
      <c r="H335" s="175">
        <v>1079285</v>
      </c>
      <c r="I335" s="175">
        <v>1155797</v>
      </c>
      <c r="J335" s="175">
        <v>1207797</v>
      </c>
      <c r="K335" s="175">
        <v>1262228</v>
      </c>
      <c r="L335" s="175">
        <v>1294145</v>
      </c>
      <c r="M335" s="175">
        <v>1448722</v>
      </c>
      <c r="O335" s="174" t="s">
        <v>76</v>
      </c>
      <c r="P335" s="176">
        <v>2.4</v>
      </c>
      <c r="Q335" s="176">
        <v>2.2999999999999998</v>
      </c>
      <c r="R335" s="176">
        <v>2.2000000000000002</v>
      </c>
      <c r="S335" s="176">
        <v>2.4</v>
      </c>
      <c r="T335" s="176">
        <v>2.6</v>
      </c>
      <c r="U335" s="176">
        <v>2.8</v>
      </c>
      <c r="V335" s="176">
        <v>2.8</v>
      </c>
      <c r="Y335" s="174" t="s">
        <v>76</v>
      </c>
      <c r="Z335" s="175">
        <v>42256.608</v>
      </c>
      <c r="AA335" s="175">
        <v>49647.11</v>
      </c>
      <c r="AB335" s="175">
        <v>50855.068000000007</v>
      </c>
      <c r="AC335" s="175">
        <v>57974.255999999994</v>
      </c>
      <c r="AD335" s="175">
        <v>65635.856</v>
      </c>
      <c r="AE335" s="175">
        <v>72472.12</v>
      </c>
      <c r="AF335" s="175">
        <v>81128.431999999986</v>
      </c>
      <c r="AH335" s="174" t="s">
        <v>76</v>
      </c>
      <c r="AI335" s="177">
        <v>0.26969401759674533</v>
      </c>
      <c r="AJ335" s="177">
        <v>0.27530371704720735</v>
      </c>
      <c r="AK335" s="177">
        <v>0.30323845235171765</v>
      </c>
      <c r="AL335" s="177">
        <v>0.30069827002214039</v>
      </c>
      <c r="AM335" s="177">
        <v>0.31269699510848897</v>
      </c>
      <c r="AN335" s="177">
        <v>0.30943831760929968</v>
      </c>
      <c r="AO335" s="177">
        <v>0.33606481890656603</v>
      </c>
      <c r="AQ335" s="174" t="s">
        <v>76</v>
      </c>
      <c r="AR335" s="177">
        <v>1.2945312844643776E-2</v>
      </c>
      <c r="AS335" s="177">
        <v>1.2663970984171538E-2</v>
      </c>
      <c r="AT335" s="177">
        <v>1.3342491903475577E-2</v>
      </c>
      <c r="AU335" s="177">
        <v>1.4433516961062738E-2</v>
      </c>
      <c r="AV335" s="177">
        <v>1.6260243745641428E-2</v>
      </c>
      <c r="AW335" s="177">
        <v>1.732854578612078E-2</v>
      </c>
      <c r="AX335" s="177">
        <v>1.8819629858767697E-2</v>
      </c>
    </row>
    <row r="336" spans="3:50" s="161" customFormat="1" ht="12" x14ac:dyDescent="0.2">
      <c r="N336" s="167"/>
      <c r="O336" s="169"/>
      <c r="P336" s="169"/>
      <c r="Q336" s="169"/>
      <c r="R336" s="169"/>
      <c r="S336" s="169"/>
      <c r="T336" s="169"/>
    </row>
    <row r="337" spans="2:50" s="161" customFormat="1" ht="12" x14ac:dyDescent="0.2">
      <c r="N337" s="174"/>
      <c r="O337" s="176"/>
      <c r="P337" s="176"/>
      <c r="Q337" s="176"/>
      <c r="R337" s="176"/>
      <c r="S337" s="176"/>
      <c r="T337" s="176"/>
    </row>
    <row r="338" spans="2:50" s="179" customFormat="1" ht="21" x14ac:dyDescent="0.35">
      <c r="E338" s="180"/>
      <c r="G338" s="180"/>
      <c r="N338" s="181"/>
      <c r="O338" s="182"/>
      <c r="P338" s="182"/>
      <c r="Q338" s="182"/>
      <c r="R338" s="182"/>
      <c r="S338" s="182"/>
      <c r="T338" s="182"/>
    </row>
    <row r="339" spans="2:50" s="179" customFormat="1" ht="21" x14ac:dyDescent="0.35">
      <c r="E339" s="180" t="s">
        <v>95</v>
      </c>
      <c r="G339" s="180" t="s">
        <v>98</v>
      </c>
      <c r="N339" s="181"/>
      <c r="O339" s="182"/>
      <c r="P339" s="182"/>
      <c r="Q339" s="182"/>
      <c r="R339" s="182"/>
      <c r="S339" s="182"/>
      <c r="T339" s="182"/>
    </row>
    <row r="340" spans="2:50" s="166" customFormat="1" ht="12" x14ac:dyDescent="0.25">
      <c r="B340" s="178"/>
      <c r="C340" s="164"/>
      <c r="D340" s="165"/>
    </row>
    <row r="341" spans="2:50" s="161" customFormat="1" ht="12" x14ac:dyDescent="0.2">
      <c r="F341" s="162" t="s">
        <v>24</v>
      </c>
      <c r="G341" s="163" t="s">
        <v>15</v>
      </c>
      <c r="H341" s="163" t="s">
        <v>16</v>
      </c>
      <c r="I341" s="163" t="s">
        <v>17</v>
      </c>
      <c r="J341" s="163" t="s">
        <v>18</v>
      </c>
      <c r="K341" s="163" t="s">
        <v>19</v>
      </c>
      <c r="L341" s="163" t="s">
        <v>14</v>
      </c>
      <c r="M341" s="163" t="s">
        <v>20</v>
      </c>
      <c r="O341" s="162" t="s">
        <v>24</v>
      </c>
      <c r="P341" s="162" t="s">
        <v>15</v>
      </c>
      <c r="Q341" s="162" t="s">
        <v>16</v>
      </c>
      <c r="R341" s="162" t="s">
        <v>17</v>
      </c>
      <c r="S341" s="162" t="s">
        <v>18</v>
      </c>
      <c r="T341" s="162" t="s">
        <v>19</v>
      </c>
      <c r="U341" s="162" t="s">
        <v>14</v>
      </c>
      <c r="V341" s="163" t="s">
        <v>20</v>
      </c>
      <c r="Y341" s="162" t="s">
        <v>24</v>
      </c>
      <c r="Z341" s="163" t="s">
        <v>15</v>
      </c>
      <c r="AA341" s="163" t="s">
        <v>16</v>
      </c>
      <c r="AB341" s="163" t="s">
        <v>17</v>
      </c>
      <c r="AC341" s="163" t="s">
        <v>18</v>
      </c>
      <c r="AD341" s="163" t="s">
        <v>19</v>
      </c>
      <c r="AE341" s="163" t="s">
        <v>14</v>
      </c>
      <c r="AF341" s="163" t="s">
        <v>20</v>
      </c>
      <c r="AH341" s="162" t="s">
        <v>24</v>
      </c>
      <c r="AI341" s="163" t="s">
        <v>15</v>
      </c>
      <c r="AJ341" s="163" t="s">
        <v>16</v>
      </c>
      <c r="AK341" s="163" t="s">
        <v>17</v>
      </c>
      <c r="AL341" s="163" t="s">
        <v>18</v>
      </c>
      <c r="AM341" s="163" t="s">
        <v>19</v>
      </c>
      <c r="AN341" s="163" t="s">
        <v>14</v>
      </c>
      <c r="AO341" s="163" t="s">
        <v>20</v>
      </c>
      <c r="AQ341" s="162" t="s">
        <v>24</v>
      </c>
      <c r="AR341" s="163" t="s">
        <v>15</v>
      </c>
      <c r="AS341" s="163" t="s">
        <v>16</v>
      </c>
      <c r="AT341" s="163" t="s">
        <v>17</v>
      </c>
      <c r="AU341" s="163" t="s">
        <v>18</v>
      </c>
      <c r="AV341" s="163" t="s">
        <v>19</v>
      </c>
      <c r="AW341" s="163" t="s">
        <v>14</v>
      </c>
      <c r="AX341" s="163" t="s">
        <v>20</v>
      </c>
    </row>
    <row r="342" spans="2:50" s="161" customFormat="1" ht="12" x14ac:dyDescent="0.2">
      <c r="C342" s="164" t="s">
        <v>7</v>
      </c>
      <c r="D342" s="165" t="s">
        <v>0</v>
      </c>
      <c r="E342" s="166"/>
      <c r="F342" s="167" t="s">
        <v>8</v>
      </c>
      <c r="G342" s="168">
        <v>141821</v>
      </c>
      <c r="H342" s="168">
        <v>145405</v>
      </c>
      <c r="I342" s="168">
        <v>140044</v>
      </c>
      <c r="J342" s="168">
        <v>148459</v>
      </c>
      <c r="K342" s="168">
        <v>139627</v>
      </c>
      <c r="L342" s="168">
        <v>147377</v>
      </c>
      <c r="M342" s="168">
        <v>140750</v>
      </c>
      <c r="O342" s="167" t="s">
        <v>8</v>
      </c>
      <c r="P342" s="169">
        <v>5.5</v>
      </c>
      <c r="Q342" s="169">
        <v>5.8</v>
      </c>
      <c r="R342" s="169">
        <v>5.8</v>
      </c>
      <c r="S342" s="169">
        <v>6.3</v>
      </c>
      <c r="T342" s="169">
        <v>6.6</v>
      </c>
      <c r="U342" s="169">
        <v>6.8</v>
      </c>
      <c r="V342" s="169">
        <v>6.8</v>
      </c>
      <c r="Y342" s="167" t="s">
        <v>8</v>
      </c>
      <c r="Z342" s="168">
        <v>15600.31</v>
      </c>
      <c r="AA342" s="168">
        <v>16866.98</v>
      </c>
      <c r="AB342" s="168">
        <v>16245.103999999999</v>
      </c>
      <c r="AC342" s="168">
        <v>18705.833999999999</v>
      </c>
      <c r="AD342" s="168">
        <v>18430.763999999999</v>
      </c>
      <c r="AE342" s="168">
        <v>20043.272000000001</v>
      </c>
      <c r="AF342" s="168">
        <v>19142</v>
      </c>
      <c r="AH342" s="167" t="s">
        <v>8</v>
      </c>
      <c r="AI342" s="170">
        <v>1</v>
      </c>
      <c r="AJ342" s="170">
        <v>1</v>
      </c>
      <c r="AK342" s="170">
        <v>1</v>
      </c>
      <c r="AL342" s="170">
        <v>1</v>
      </c>
      <c r="AM342" s="170">
        <v>1</v>
      </c>
      <c r="AN342" s="170">
        <v>1</v>
      </c>
      <c r="AO342" s="170">
        <v>1</v>
      </c>
      <c r="AQ342" s="167" t="s">
        <v>8</v>
      </c>
      <c r="AR342" s="170">
        <v>0.11</v>
      </c>
      <c r="AS342" s="170">
        <v>0.11599999999999999</v>
      </c>
      <c r="AT342" s="170">
        <v>0.11599999999999999</v>
      </c>
      <c r="AU342" s="170">
        <v>0.126</v>
      </c>
      <c r="AV342" s="170">
        <v>0.13200000000000001</v>
      </c>
      <c r="AW342" s="170">
        <v>0.13600000000000001</v>
      </c>
      <c r="AX342" s="170">
        <v>0.13600000000000001</v>
      </c>
    </row>
    <row r="343" spans="2:50" s="161" customFormat="1" ht="12" x14ac:dyDescent="0.2">
      <c r="C343" s="171" t="s">
        <v>7</v>
      </c>
      <c r="D343" s="172" t="s">
        <v>0</v>
      </c>
      <c r="E343" s="173"/>
      <c r="F343" s="174" t="s">
        <v>1</v>
      </c>
      <c r="G343" s="175">
        <v>48939</v>
      </c>
      <c r="H343" s="175">
        <v>52434</v>
      </c>
      <c r="I343" s="175">
        <v>36421</v>
      </c>
      <c r="J343" s="175">
        <v>41060</v>
      </c>
      <c r="K343" s="175">
        <v>31365</v>
      </c>
      <c r="L343" s="175">
        <v>34825</v>
      </c>
      <c r="M343" s="175">
        <v>30234</v>
      </c>
      <c r="O343" s="174" t="s">
        <v>1</v>
      </c>
      <c r="P343" s="176">
        <v>9.3000000000000007</v>
      </c>
      <c r="Q343" s="176">
        <v>9.4</v>
      </c>
      <c r="R343" s="176">
        <v>11.2</v>
      </c>
      <c r="S343" s="176">
        <v>11.3</v>
      </c>
      <c r="T343" s="176">
        <v>13.8</v>
      </c>
      <c r="U343" s="176">
        <v>14.3</v>
      </c>
      <c r="V343" s="176">
        <v>14</v>
      </c>
      <c r="Y343" s="174" t="s">
        <v>1</v>
      </c>
      <c r="Z343" s="175">
        <v>9102.6540000000005</v>
      </c>
      <c r="AA343" s="175">
        <v>9857.5920000000006</v>
      </c>
      <c r="AB343" s="175">
        <v>8158.3039999999992</v>
      </c>
      <c r="AC343" s="175">
        <v>9279.5600000000013</v>
      </c>
      <c r="AD343" s="175">
        <v>8656.74</v>
      </c>
      <c r="AE343" s="175">
        <v>9959.9500000000007</v>
      </c>
      <c r="AF343" s="175">
        <v>8465.52</v>
      </c>
      <c r="AH343" s="174" t="s">
        <v>1</v>
      </c>
      <c r="AI343" s="177">
        <v>0.34507583503148337</v>
      </c>
      <c r="AJ343" s="177">
        <v>0.36060658161686326</v>
      </c>
      <c r="AK343" s="177">
        <v>0.26006826425980406</v>
      </c>
      <c r="AL343" s="177">
        <v>0.27657467718359952</v>
      </c>
      <c r="AM343" s="177">
        <v>0.22463420398633502</v>
      </c>
      <c r="AN343" s="177">
        <v>0.23629874403740067</v>
      </c>
      <c r="AO343" s="177">
        <v>0.21480639431616341</v>
      </c>
      <c r="AQ343" s="174" t="s">
        <v>1</v>
      </c>
      <c r="AR343" s="177">
        <v>6.4184105315855916E-2</v>
      </c>
      <c r="AS343" s="177">
        <v>6.7794037343970298E-2</v>
      </c>
      <c r="AT343" s="177">
        <v>5.8255291194196104E-2</v>
      </c>
      <c r="AU343" s="177">
        <v>6.2505877043493502E-2</v>
      </c>
      <c r="AV343" s="177">
        <v>6.1999040300228465E-2</v>
      </c>
      <c r="AW343" s="177">
        <v>6.7581440794696593E-2</v>
      </c>
      <c r="AX343" s="177">
        <v>6.0145790408525759E-2</v>
      </c>
    </row>
    <row r="344" spans="2:50" s="161" customFormat="1" ht="12" x14ac:dyDescent="0.2">
      <c r="C344" s="171" t="s">
        <v>7</v>
      </c>
      <c r="D344" s="172" t="s">
        <v>0</v>
      </c>
      <c r="E344" s="173"/>
      <c r="F344" s="174" t="s">
        <v>77</v>
      </c>
      <c r="G344" s="175">
        <v>22207</v>
      </c>
      <c r="H344" s="175">
        <v>23826</v>
      </c>
      <c r="I344" s="175">
        <v>21442</v>
      </c>
      <c r="J344" s="175">
        <v>18494</v>
      </c>
      <c r="K344" s="175">
        <v>13069</v>
      </c>
      <c r="L344" s="175">
        <v>12836</v>
      </c>
      <c r="M344" s="175">
        <v>12738</v>
      </c>
      <c r="O344" s="174" t="s">
        <v>77</v>
      </c>
      <c r="P344" s="176">
        <v>13.3</v>
      </c>
      <c r="Q344" s="176">
        <v>13.9</v>
      </c>
      <c r="R344" s="176">
        <v>14.5</v>
      </c>
      <c r="S344" s="176">
        <v>17</v>
      </c>
      <c r="T344" s="176">
        <v>21</v>
      </c>
      <c r="U344" s="176">
        <v>22.5</v>
      </c>
      <c r="V344" s="176">
        <v>22.2</v>
      </c>
      <c r="Y344" s="174" t="s">
        <v>77</v>
      </c>
      <c r="Z344" s="175">
        <v>5907.0620000000008</v>
      </c>
      <c r="AA344" s="175">
        <v>6623.6280000000006</v>
      </c>
      <c r="AB344" s="175">
        <v>6218.18</v>
      </c>
      <c r="AC344" s="175">
        <v>6287.96</v>
      </c>
      <c r="AD344" s="175">
        <v>5488.98</v>
      </c>
      <c r="AE344" s="175">
        <v>5776.2</v>
      </c>
      <c r="AF344" s="175">
        <v>5655.6719999999996</v>
      </c>
      <c r="AH344" s="174" t="s">
        <v>77</v>
      </c>
      <c r="AI344" s="177">
        <v>0.15658470889360532</v>
      </c>
      <c r="AJ344" s="177">
        <v>0.16385956466421375</v>
      </c>
      <c r="AK344" s="177">
        <v>0.1531090228785239</v>
      </c>
      <c r="AL344" s="177">
        <v>0.12457311446257889</v>
      </c>
      <c r="AM344" s="177">
        <v>9.3599375478954638E-2</v>
      </c>
      <c r="AN344" s="177">
        <v>8.7096358319140713E-2</v>
      </c>
      <c r="AO344" s="177">
        <v>9.0500888099467144E-2</v>
      </c>
      <c r="AQ344" s="174" t="s">
        <v>77</v>
      </c>
      <c r="AR344" s="177">
        <v>4.1651532565699013E-2</v>
      </c>
      <c r="AS344" s="177">
        <v>4.5552958976651424E-2</v>
      </c>
      <c r="AT344" s="177">
        <v>4.4401616634771927E-2</v>
      </c>
      <c r="AU344" s="177">
        <v>4.2354858917276826E-2</v>
      </c>
      <c r="AV344" s="177">
        <v>3.9311737701160948E-2</v>
      </c>
      <c r="AW344" s="177">
        <v>3.919336124361332E-2</v>
      </c>
      <c r="AX344" s="177">
        <v>4.0182394316163411E-2</v>
      </c>
    </row>
    <row r="345" spans="2:50" s="161" customFormat="1" ht="12" x14ac:dyDescent="0.2">
      <c r="C345" s="171" t="s">
        <v>7</v>
      </c>
      <c r="D345" s="172" t="s">
        <v>0</v>
      </c>
      <c r="E345" s="173"/>
      <c r="F345" s="174" t="s">
        <v>76</v>
      </c>
      <c r="G345" s="175">
        <v>70679</v>
      </c>
      <c r="H345" s="175">
        <v>69149</v>
      </c>
      <c r="I345" s="175">
        <v>82185</v>
      </c>
      <c r="J345" s="175">
        <v>88909</v>
      </c>
      <c r="K345" s="175">
        <v>95197</v>
      </c>
      <c r="L345" s="175">
        <v>99720</v>
      </c>
      <c r="M345" s="175">
        <v>97778</v>
      </c>
      <c r="O345" s="174" t="s">
        <v>76</v>
      </c>
      <c r="P345" s="176">
        <v>7.3</v>
      </c>
      <c r="Q345" s="176">
        <v>8.1999999999999993</v>
      </c>
      <c r="R345" s="176">
        <v>7.3</v>
      </c>
      <c r="S345" s="176">
        <v>7.9</v>
      </c>
      <c r="T345" s="176">
        <v>7.6</v>
      </c>
      <c r="U345" s="176">
        <v>7.5</v>
      </c>
      <c r="V345" s="176">
        <v>7.8</v>
      </c>
      <c r="Y345" s="174" t="s">
        <v>76</v>
      </c>
      <c r="Z345" s="175">
        <v>10319.134</v>
      </c>
      <c r="AA345" s="175">
        <v>11340.435999999998</v>
      </c>
      <c r="AB345" s="175">
        <v>11999.01</v>
      </c>
      <c r="AC345" s="175">
        <v>14047.621999999999</v>
      </c>
      <c r="AD345" s="175">
        <v>14469.944</v>
      </c>
      <c r="AE345" s="175">
        <v>14958</v>
      </c>
      <c r="AF345" s="175">
        <v>15253.368</v>
      </c>
      <c r="AH345" s="174" t="s">
        <v>76</v>
      </c>
      <c r="AI345" s="177">
        <v>0.4983676606426411</v>
      </c>
      <c r="AJ345" s="177">
        <v>0.4755613630893023</v>
      </c>
      <c r="AK345" s="177">
        <v>0.58685127531347292</v>
      </c>
      <c r="AL345" s="177">
        <v>0.59887915181969431</v>
      </c>
      <c r="AM345" s="177">
        <v>0.68179506828908454</v>
      </c>
      <c r="AN345" s="177">
        <v>0.67663203892059143</v>
      </c>
      <c r="AO345" s="177">
        <v>0.69469271758436946</v>
      </c>
      <c r="AQ345" s="174" t="s">
        <v>76</v>
      </c>
      <c r="AR345" s="177">
        <v>7.2761678453825598E-2</v>
      </c>
      <c r="AS345" s="177">
        <v>7.7992063546645576E-2</v>
      </c>
      <c r="AT345" s="177">
        <v>8.568028619576705E-2</v>
      </c>
      <c r="AU345" s="177">
        <v>9.4622905987511705E-2</v>
      </c>
      <c r="AV345" s="177">
        <v>0.10363285037994084</v>
      </c>
      <c r="AW345" s="177">
        <v>0.10149480583808872</v>
      </c>
      <c r="AX345" s="177">
        <v>0.10837206394316164</v>
      </c>
    </row>
    <row r="346" spans="2:50" s="161" customFormat="1" ht="12" x14ac:dyDescent="0.2">
      <c r="C346" s="164" t="s">
        <v>12</v>
      </c>
      <c r="D346" s="165" t="s">
        <v>0</v>
      </c>
      <c r="E346" s="173"/>
      <c r="F346" s="167" t="s">
        <v>8</v>
      </c>
      <c r="G346" s="168">
        <v>77729</v>
      </c>
      <c r="H346" s="168">
        <v>79277</v>
      </c>
      <c r="I346" s="168">
        <v>75693</v>
      </c>
      <c r="J346" s="168">
        <v>70815</v>
      </c>
      <c r="K346" s="168">
        <v>61692</v>
      </c>
      <c r="L346" s="168">
        <v>69873</v>
      </c>
      <c r="M346" s="168">
        <v>58718</v>
      </c>
      <c r="O346" s="167" t="s">
        <v>8</v>
      </c>
      <c r="P346" s="169">
        <v>7.1</v>
      </c>
      <c r="Q346" s="169">
        <v>7.5</v>
      </c>
      <c r="R346" s="169">
        <v>7.5</v>
      </c>
      <c r="S346" s="169">
        <v>8.4</v>
      </c>
      <c r="T346" s="169">
        <v>9.6999999999999993</v>
      </c>
      <c r="U346" s="169">
        <v>9.5</v>
      </c>
      <c r="V346" s="169">
        <v>10.3</v>
      </c>
      <c r="Y346" s="167" t="s">
        <v>8</v>
      </c>
      <c r="Z346" s="168">
        <v>11037.518</v>
      </c>
      <c r="AA346" s="168">
        <v>11891.55</v>
      </c>
      <c r="AB346" s="168">
        <v>11353.95</v>
      </c>
      <c r="AC346" s="168">
        <v>11896.92</v>
      </c>
      <c r="AD346" s="168">
        <v>11968.247999999998</v>
      </c>
      <c r="AE346" s="168">
        <v>13275.87</v>
      </c>
      <c r="AF346" s="168">
        <v>12095.908000000001</v>
      </c>
      <c r="AH346" s="167" t="s">
        <v>8</v>
      </c>
      <c r="AI346" s="170">
        <v>1</v>
      </c>
      <c r="AJ346" s="170">
        <v>1</v>
      </c>
      <c r="AK346" s="170">
        <v>1</v>
      </c>
      <c r="AL346" s="170">
        <v>1</v>
      </c>
      <c r="AM346" s="170">
        <v>1</v>
      </c>
      <c r="AN346" s="170">
        <v>1</v>
      </c>
      <c r="AO346" s="170">
        <v>1</v>
      </c>
      <c r="AQ346" s="167" t="s">
        <v>8</v>
      </c>
      <c r="AR346" s="170">
        <v>0.14199999999999999</v>
      </c>
      <c r="AS346" s="170">
        <v>0.15</v>
      </c>
      <c r="AT346" s="170">
        <v>0.15</v>
      </c>
      <c r="AU346" s="170">
        <v>0.16800000000000001</v>
      </c>
      <c r="AV346" s="170">
        <v>0.19399999999999998</v>
      </c>
      <c r="AW346" s="170">
        <v>0.19</v>
      </c>
      <c r="AX346" s="170">
        <v>0.20600000000000002</v>
      </c>
    </row>
    <row r="347" spans="2:50" s="161" customFormat="1" ht="12" x14ac:dyDescent="0.2">
      <c r="C347" s="171" t="s">
        <v>12</v>
      </c>
      <c r="D347" s="172" t="s">
        <v>0</v>
      </c>
      <c r="E347" s="166"/>
      <c r="F347" s="174" t="s">
        <v>1</v>
      </c>
      <c r="G347" s="175">
        <v>31853</v>
      </c>
      <c r="H347" s="175">
        <v>29818</v>
      </c>
      <c r="I347" s="175">
        <v>19872</v>
      </c>
      <c r="J347" s="175">
        <v>23709</v>
      </c>
      <c r="K347" s="175">
        <v>15145</v>
      </c>
      <c r="L347" s="175">
        <v>18419</v>
      </c>
      <c r="M347" s="175">
        <v>9875</v>
      </c>
      <c r="O347" s="174" t="s">
        <v>1</v>
      </c>
      <c r="P347" s="176">
        <v>11.4</v>
      </c>
      <c r="Q347" s="176">
        <v>13.3</v>
      </c>
      <c r="R347" s="176">
        <v>15.3</v>
      </c>
      <c r="S347" s="176">
        <v>15</v>
      </c>
      <c r="T347" s="176">
        <v>19.600000000000001</v>
      </c>
      <c r="U347" s="176">
        <v>18.399999999999999</v>
      </c>
      <c r="V347" s="176">
        <v>25.6</v>
      </c>
      <c r="Y347" s="174" t="s">
        <v>1</v>
      </c>
      <c r="Z347" s="175">
        <v>7262.4840000000004</v>
      </c>
      <c r="AA347" s="175">
        <v>7931.5880000000006</v>
      </c>
      <c r="AB347" s="175">
        <v>6080.8320000000003</v>
      </c>
      <c r="AC347" s="175">
        <v>7112.7</v>
      </c>
      <c r="AD347" s="175">
        <v>5936.84</v>
      </c>
      <c r="AE347" s="175">
        <v>6778.1919999999991</v>
      </c>
      <c r="AF347" s="175">
        <v>5056</v>
      </c>
      <c r="AH347" s="174" t="s">
        <v>1</v>
      </c>
      <c r="AI347" s="177">
        <v>0.40979557179431103</v>
      </c>
      <c r="AJ347" s="177">
        <v>0.37612422266231066</v>
      </c>
      <c r="AK347" s="177">
        <v>0.26253418413855972</v>
      </c>
      <c r="AL347" s="177">
        <v>0.33480194873967378</v>
      </c>
      <c r="AM347" s="177">
        <v>0.24549374311093822</v>
      </c>
      <c r="AN347" s="177">
        <v>0.26360682953358233</v>
      </c>
      <c r="AO347" s="177">
        <v>0.16817670901597465</v>
      </c>
      <c r="AQ347" s="174" t="s">
        <v>1</v>
      </c>
      <c r="AR347" s="177">
        <v>9.343339036910292E-2</v>
      </c>
      <c r="AS347" s="177">
        <v>0.10004904322817464</v>
      </c>
      <c r="AT347" s="177">
        <v>8.0335460346399282E-2</v>
      </c>
      <c r="AU347" s="177">
        <v>0.10044058462190213</v>
      </c>
      <c r="AV347" s="177">
        <v>9.6233547299487798E-2</v>
      </c>
      <c r="AW347" s="177">
        <v>9.7007313268358292E-2</v>
      </c>
      <c r="AX347" s="177">
        <v>8.6106475016179032E-2</v>
      </c>
    </row>
    <row r="348" spans="2:50" s="161" customFormat="1" ht="12" x14ac:dyDescent="0.2">
      <c r="C348" s="171" t="s">
        <v>12</v>
      </c>
      <c r="D348" s="172" t="s">
        <v>0</v>
      </c>
      <c r="E348" s="173"/>
      <c r="F348" s="174" t="s">
        <v>77</v>
      </c>
      <c r="G348" s="175">
        <v>12822</v>
      </c>
      <c r="H348" s="175">
        <v>12814</v>
      </c>
      <c r="I348" s="175">
        <v>10479</v>
      </c>
      <c r="J348" s="175">
        <v>9313</v>
      </c>
      <c r="K348" s="175">
        <v>5226</v>
      </c>
      <c r="L348" s="175">
        <v>6598</v>
      </c>
      <c r="M348" s="175">
        <v>7543</v>
      </c>
      <c r="O348" s="174" t="s">
        <v>77</v>
      </c>
      <c r="P348" s="176">
        <v>18</v>
      </c>
      <c r="Q348" s="176">
        <v>19.2</v>
      </c>
      <c r="R348" s="176">
        <v>21.1</v>
      </c>
      <c r="S348" s="176">
        <v>24</v>
      </c>
      <c r="T348" s="176">
        <v>33.9</v>
      </c>
      <c r="U348" s="176">
        <v>31.9</v>
      </c>
      <c r="V348" s="176">
        <v>29</v>
      </c>
      <c r="Y348" s="174" t="s">
        <v>77</v>
      </c>
      <c r="Z348" s="175">
        <v>4615.92</v>
      </c>
      <c r="AA348" s="175">
        <v>4920.576</v>
      </c>
      <c r="AB348" s="175">
        <v>4422.1380000000008</v>
      </c>
      <c r="AC348" s="175">
        <v>4470.24</v>
      </c>
      <c r="AD348" s="175">
        <v>3543.2280000000001</v>
      </c>
      <c r="AE348" s="175">
        <v>4209.5239999999994</v>
      </c>
      <c r="AF348" s="175">
        <v>4374.9399999999996</v>
      </c>
      <c r="AH348" s="174" t="s">
        <v>77</v>
      </c>
      <c r="AI348" s="177">
        <v>0.16495773778126568</v>
      </c>
      <c r="AJ348" s="177">
        <v>0.16163578339240889</v>
      </c>
      <c r="AK348" s="177">
        <v>0.13844080694383892</v>
      </c>
      <c r="AL348" s="177">
        <v>0.1315116853773918</v>
      </c>
      <c r="AM348" s="177">
        <v>8.4711145691499706E-2</v>
      </c>
      <c r="AN348" s="177">
        <v>9.4428463068710375E-2</v>
      </c>
      <c r="AO348" s="177">
        <v>0.12846145985898702</v>
      </c>
      <c r="AQ348" s="174" t="s">
        <v>77</v>
      </c>
      <c r="AR348" s="177">
        <v>5.9384785601255645E-2</v>
      </c>
      <c r="AS348" s="177">
        <v>6.2068140822685011E-2</v>
      </c>
      <c r="AT348" s="177">
        <v>5.8422020530300031E-2</v>
      </c>
      <c r="AU348" s="177">
        <v>6.3125608981148065E-2</v>
      </c>
      <c r="AV348" s="177">
        <v>5.7434156778836794E-2</v>
      </c>
      <c r="AW348" s="177">
        <v>6.0245359437837216E-2</v>
      </c>
      <c r="AX348" s="177">
        <v>7.4507646718212472E-2</v>
      </c>
    </row>
    <row r="349" spans="2:50" s="161" customFormat="1" ht="12" x14ac:dyDescent="0.2">
      <c r="C349" s="171" t="s">
        <v>12</v>
      </c>
      <c r="D349" s="172" t="s">
        <v>0</v>
      </c>
      <c r="E349" s="173"/>
      <c r="F349" s="174" t="s">
        <v>76</v>
      </c>
      <c r="G349" s="175">
        <v>33058</v>
      </c>
      <c r="H349" s="175">
        <v>36649</v>
      </c>
      <c r="I349" s="175">
        <v>45346</v>
      </c>
      <c r="J349" s="175">
        <v>37797</v>
      </c>
      <c r="K349" s="175">
        <v>41325</v>
      </c>
      <c r="L349" s="175">
        <v>44860</v>
      </c>
      <c r="M349" s="175">
        <v>41300</v>
      </c>
      <c r="O349" s="174" t="s">
        <v>76</v>
      </c>
      <c r="P349" s="176">
        <v>11.4</v>
      </c>
      <c r="Q349" s="176">
        <v>11.2</v>
      </c>
      <c r="R349" s="176">
        <v>9.9</v>
      </c>
      <c r="S349" s="176">
        <v>12.1</v>
      </c>
      <c r="T349" s="176">
        <v>11.9</v>
      </c>
      <c r="U349" s="176">
        <v>12.3</v>
      </c>
      <c r="V349" s="176">
        <v>12.1</v>
      </c>
      <c r="Y349" s="174" t="s">
        <v>76</v>
      </c>
      <c r="Z349" s="175">
        <v>7537.2240000000002</v>
      </c>
      <c r="AA349" s="175">
        <v>8209.3760000000002</v>
      </c>
      <c r="AB349" s="175">
        <v>8978.5079999999998</v>
      </c>
      <c r="AC349" s="175">
        <v>9146.8739999999998</v>
      </c>
      <c r="AD349" s="175">
        <v>9835.35</v>
      </c>
      <c r="AE349" s="175">
        <v>11035.56</v>
      </c>
      <c r="AF349" s="175">
        <v>9994.6</v>
      </c>
      <c r="AH349" s="174" t="s">
        <v>76</v>
      </c>
      <c r="AI349" s="177">
        <v>0.4252981512691531</v>
      </c>
      <c r="AJ349" s="177">
        <v>0.46229044994134488</v>
      </c>
      <c r="AK349" s="177">
        <v>0.59907785396271784</v>
      </c>
      <c r="AL349" s="177">
        <v>0.53374285109087061</v>
      </c>
      <c r="AM349" s="177">
        <v>0.66985994942618166</v>
      </c>
      <c r="AN349" s="177">
        <v>0.64202195411675467</v>
      </c>
      <c r="AO349" s="177">
        <v>0.70336183112503836</v>
      </c>
      <c r="AQ349" s="174" t="s">
        <v>76</v>
      </c>
      <c r="AR349" s="177">
        <v>9.6967978489366918E-2</v>
      </c>
      <c r="AS349" s="177">
        <v>0.10355306078686125</v>
      </c>
      <c r="AT349" s="177">
        <v>0.11861741508461814</v>
      </c>
      <c r="AU349" s="177">
        <v>0.12916576996399068</v>
      </c>
      <c r="AV349" s="177">
        <v>0.15942666796343125</v>
      </c>
      <c r="AW349" s="177">
        <v>0.15793740071272167</v>
      </c>
      <c r="AX349" s="177">
        <v>0.1702135631322593</v>
      </c>
    </row>
    <row r="350" spans="2:50" s="161" customFormat="1" ht="12" x14ac:dyDescent="0.2">
      <c r="C350" s="164" t="s">
        <v>11</v>
      </c>
      <c r="D350" s="165" t="s">
        <v>0</v>
      </c>
      <c r="E350" s="173"/>
      <c r="F350" s="167" t="s">
        <v>8</v>
      </c>
      <c r="G350" s="168">
        <v>64094</v>
      </c>
      <c r="H350" s="168">
        <v>66130</v>
      </c>
      <c r="I350" s="168">
        <v>64353</v>
      </c>
      <c r="J350" s="168">
        <v>77646</v>
      </c>
      <c r="K350" s="168">
        <v>77937</v>
      </c>
      <c r="L350" s="168">
        <v>77506</v>
      </c>
      <c r="M350" s="168">
        <v>82032</v>
      </c>
      <c r="O350" s="167" t="s">
        <v>8</v>
      </c>
      <c r="P350" s="169">
        <v>8</v>
      </c>
      <c r="Q350" s="169">
        <v>8.1999999999999993</v>
      </c>
      <c r="R350" s="169">
        <v>8.6</v>
      </c>
      <c r="S350" s="169">
        <v>8.1</v>
      </c>
      <c r="T350" s="169">
        <v>8.6</v>
      </c>
      <c r="U350" s="169">
        <v>8.8000000000000007</v>
      </c>
      <c r="V350" s="169">
        <v>8.5</v>
      </c>
      <c r="Y350" s="167" t="s">
        <v>8</v>
      </c>
      <c r="Z350" s="168">
        <v>10255.040000000001</v>
      </c>
      <c r="AA350" s="168">
        <v>10845.32</v>
      </c>
      <c r="AB350" s="168">
        <v>11068.715999999999</v>
      </c>
      <c r="AC350" s="168">
        <v>12578.652</v>
      </c>
      <c r="AD350" s="168">
        <v>13405.163999999999</v>
      </c>
      <c r="AE350" s="168">
        <v>13641.056</v>
      </c>
      <c r="AF350" s="168">
        <v>13945.44</v>
      </c>
      <c r="AH350" s="167" t="s">
        <v>8</v>
      </c>
      <c r="AI350" s="170">
        <v>1</v>
      </c>
      <c r="AJ350" s="170">
        <v>1</v>
      </c>
      <c r="AK350" s="170">
        <v>1</v>
      </c>
      <c r="AL350" s="170">
        <v>1</v>
      </c>
      <c r="AM350" s="170">
        <v>1</v>
      </c>
      <c r="AN350" s="170">
        <v>1</v>
      </c>
      <c r="AO350" s="170">
        <v>1</v>
      </c>
      <c r="AQ350" s="167" t="s">
        <v>8</v>
      </c>
      <c r="AR350" s="170">
        <v>0.16</v>
      </c>
      <c r="AS350" s="170">
        <v>0.16399999999999998</v>
      </c>
      <c r="AT350" s="170">
        <v>0.17199999999999999</v>
      </c>
      <c r="AU350" s="170">
        <v>0.16200000000000001</v>
      </c>
      <c r="AV350" s="170">
        <v>0.17199999999999999</v>
      </c>
      <c r="AW350" s="170">
        <v>0.17600000000000002</v>
      </c>
      <c r="AX350" s="170">
        <v>0.17</v>
      </c>
    </row>
    <row r="351" spans="2:50" s="161" customFormat="1" ht="12" x14ac:dyDescent="0.2">
      <c r="C351" s="171" t="s">
        <v>11</v>
      </c>
      <c r="D351" s="172" t="s">
        <v>0</v>
      </c>
      <c r="E351" s="173"/>
      <c r="F351" s="174" t="s">
        <v>1</v>
      </c>
      <c r="G351" s="175">
        <v>17088</v>
      </c>
      <c r="H351" s="175">
        <v>22618</v>
      </c>
      <c r="I351" s="175">
        <v>16551</v>
      </c>
      <c r="J351" s="175">
        <v>17353</v>
      </c>
      <c r="K351" s="175">
        <v>16222</v>
      </c>
      <c r="L351" s="175">
        <v>16408</v>
      </c>
      <c r="M351" s="175">
        <v>20359</v>
      </c>
      <c r="O351" s="174" t="s">
        <v>1</v>
      </c>
      <c r="P351" s="176">
        <v>15.1</v>
      </c>
      <c r="Q351" s="176">
        <v>14.2</v>
      </c>
      <c r="R351" s="176">
        <v>16.7</v>
      </c>
      <c r="S351" s="176">
        <v>17.5</v>
      </c>
      <c r="T351" s="176">
        <v>18.899999999999999</v>
      </c>
      <c r="U351" s="176">
        <v>19.5</v>
      </c>
      <c r="V351" s="176">
        <v>16.8</v>
      </c>
      <c r="Y351" s="174" t="s">
        <v>1</v>
      </c>
      <c r="Z351" s="175">
        <v>5160.576</v>
      </c>
      <c r="AA351" s="175">
        <v>6423.5119999999997</v>
      </c>
      <c r="AB351" s="175">
        <v>5528.0340000000006</v>
      </c>
      <c r="AC351" s="175">
        <v>6073.55</v>
      </c>
      <c r="AD351" s="175">
        <v>6131.9160000000002</v>
      </c>
      <c r="AE351" s="175">
        <v>6399.12</v>
      </c>
      <c r="AF351" s="175">
        <v>6840.6239999999998</v>
      </c>
      <c r="AH351" s="174" t="s">
        <v>1</v>
      </c>
      <c r="AI351" s="177">
        <v>0.266608418884763</v>
      </c>
      <c r="AJ351" s="177">
        <v>0.34202328746408589</v>
      </c>
      <c r="AK351" s="177">
        <v>0.25719080695538671</v>
      </c>
      <c r="AL351" s="177">
        <v>0.22348865363315559</v>
      </c>
      <c r="AM351" s="177">
        <v>0.20814247404955286</v>
      </c>
      <c r="AN351" s="177">
        <v>0.21169973937501613</v>
      </c>
      <c r="AO351" s="177">
        <v>0.24818363565437879</v>
      </c>
      <c r="AQ351" s="174" t="s">
        <v>1</v>
      </c>
      <c r="AR351" s="177">
        <v>8.0515742503198415E-2</v>
      </c>
      <c r="AS351" s="177">
        <v>9.7134613639800402E-2</v>
      </c>
      <c r="AT351" s="177">
        <v>8.5901729523099157E-2</v>
      </c>
      <c r="AU351" s="177">
        <v>7.8221028771604459E-2</v>
      </c>
      <c r="AV351" s="177">
        <v>7.8677855190730964E-2</v>
      </c>
      <c r="AW351" s="177">
        <v>8.2562898356256298E-2</v>
      </c>
      <c r="AX351" s="177">
        <v>8.3389701579871273E-2</v>
      </c>
    </row>
    <row r="352" spans="2:50" s="161" customFormat="1" ht="12" x14ac:dyDescent="0.2">
      <c r="C352" s="171" t="s">
        <v>11</v>
      </c>
      <c r="D352" s="172" t="s">
        <v>0</v>
      </c>
      <c r="E352" s="166"/>
      <c r="F352" s="174" t="s">
        <v>77</v>
      </c>
      <c r="G352" s="175">
        <v>9387</v>
      </c>
      <c r="H352" s="175">
        <v>11014</v>
      </c>
      <c r="I352" s="175">
        <v>10965</v>
      </c>
      <c r="J352" s="175">
        <v>9183</v>
      </c>
      <c r="K352" s="175">
        <v>7845</v>
      </c>
      <c r="L352" s="175">
        <v>6240</v>
      </c>
      <c r="M352" s="175">
        <v>5195</v>
      </c>
      <c r="O352" s="174" t="s">
        <v>77</v>
      </c>
      <c r="P352" s="176">
        <v>20.8</v>
      </c>
      <c r="Q352" s="176">
        <v>20.100000000000001</v>
      </c>
      <c r="R352" s="176">
        <v>21.1</v>
      </c>
      <c r="S352" s="176">
        <v>24</v>
      </c>
      <c r="T352" s="176">
        <v>28.6</v>
      </c>
      <c r="U352" s="176">
        <v>31.9</v>
      </c>
      <c r="V352" s="176">
        <v>34.4</v>
      </c>
      <c r="Y352" s="174" t="s">
        <v>77</v>
      </c>
      <c r="Z352" s="175">
        <v>3904.9920000000002</v>
      </c>
      <c r="AA352" s="175">
        <v>4427.6280000000006</v>
      </c>
      <c r="AB352" s="175">
        <v>4627.2300000000005</v>
      </c>
      <c r="AC352" s="175">
        <v>4407.84</v>
      </c>
      <c r="AD352" s="175">
        <v>4487.34</v>
      </c>
      <c r="AE352" s="175">
        <v>3981.12</v>
      </c>
      <c r="AF352" s="175">
        <v>3574.16</v>
      </c>
      <c r="AH352" s="174" t="s">
        <v>77</v>
      </c>
      <c r="AI352" s="177">
        <v>0.14645676662402096</v>
      </c>
      <c r="AJ352" s="177">
        <v>0.16655073340390142</v>
      </c>
      <c r="AK352" s="177">
        <v>0.17038832688452754</v>
      </c>
      <c r="AL352" s="177">
        <v>0.11826752182984314</v>
      </c>
      <c r="AM352" s="177">
        <v>0.10065822395011355</v>
      </c>
      <c r="AN352" s="177">
        <v>8.0509896008050988E-2</v>
      </c>
      <c r="AO352" s="177">
        <v>6.3328944802028483E-2</v>
      </c>
      <c r="AQ352" s="174" t="s">
        <v>77</v>
      </c>
      <c r="AR352" s="177">
        <v>6.0926014915592727E-2</v>
      </c>
      <c r="AS352" s="177">
        <v>6.6953394828368373E-2</v>
      </c>
      <c r="AT352" s="177">
        <v>7.1903873945270633E-2</v>
      </c>
      <c r="AU352" s="177">
        <v>5.6768410478324711E-2</v>
      </c>
      <c r="AV352" s="177">
        <v>5.7576504099464951E-2</v>
      </c>
      <c r="AW352" s="177">
        <v>5.1365313653136527E-2</v>
      </c>
      <c r="AX352" s="177">
        <v>4.3570314023795589E-2</v>
      </c>
    </row>
    <row r="353" spans="3:50" s="161" customFormat="1" ht="12" x14ac:dyDescent="0.2">
      <c r="C353" s="171" t="s">
        <v>11</v>
      </c>
      <c r="D353" s="172" t="s">
        <v>0</v>
      </c>
      <c r="E353" s="173"/>
      <c r="F353" s="174" t="s">
        <v>76</v>
      </c>
      <c r="G353" s="175">
        <v>37623</v>
      </c>
      <c r="H353" s="175">
        <v>32502</v>
      </c>
      <c r="I353" s="175">
        <v>36841</v>
      </c>
      <c r="J353" s="175">
        <v>51114</v>
      </c>
      <c r="K353" s="175">
        <v>53874</v>
      </c>
      <c r="L353" s="175">
        <v>54862</v>
      </c>
      <c r="M353" s="175">
        <v>56478</v>
      </c>
      <c r="O353" s="174" t="s">
        <v>76</v>
      </c>
      <c r="P353" s="176">
        <v>10.5</v>
      </c>
      <c r="Q353" s="176">
        <v>12.2</v>
      </c>
      <c r="R353" s="176">
        <v>11.2</v>
      </c>
      <c r="S353" s="176">
        <v>10.1</v>
      </c>
      <c r="T353" s="176">
        <v>10.7</v>
      </c>
      <c r="U353" s="176">
        <v>11</v>
      </c>
      <c r="V353" s="176">
        <v>10.3</v>
      </c>
      <c r="Y353" s="174" t="s">
        <v>76</v>
      </c>
      <c r="Z353" s="175">
        <v>7900.83</v>
      </c>
      <c r="AA353" s="175">
        <v>7930.4879999999994</v>
      </c>
      <c r="AB353" s="175">
        <v>8252.3839999999982</v>
      </c>
      <c r="AC353" s="175">
        <v>10325.027999999998</v>
      </c>
      <c r="AD353" s="175">
        <v>11529.035999999998</v>
      </c>
      <c r="AE353" s="175">
        <v>12069.64</v>
      </c>
      <c r="AF353" s="175">
        <v>11634.468000000001</v>
      </c>
      <c r="AH353" s="174" t="s">
        <v>76</v>
      </c>
      <c r="AI353" s="177">
        <v>0.58699722282896993</v>
      </c>
      <c r="AJ353" s="177">
        <v>0.49148646605171631</v>
      </c>
      <c r="AK353" s="177">
        <v>0.57248302332447598</v>
      </c>
      <c r="AL353" s="177">
        <v>0.65829534039100535</v>
      </c>
      <c r="AM353" s="177">
        <v>0.69125062550521577</v>
      </c>
      <c r="AN353" s="177">
        <v>0.7078419735246303</v>
      </c>
      <c r="AO353" s="177">
        <v>0.68848741954359272</v>
      </c>
      <c r="AQ353" s="174" t="s">
        <v>76</v>
      </c>
      <c r="AR353" s="177">
        <v>0.12326941679408369</v>
      </c>
      <c r="AS353" s="177">
        <v>0.11992269771661877</v>
      </c>
      <c r="AT353" s="177">
        <v>0.12823619722468263</v>
      </c>
      <c r="AU353" s="177">
        <v>0.13297565875898307</v>
      </c>
      <c r="AV353" s="177">
        <v>0.14792763385811616</v>
      </c>
      <c r="AW353" s="177">
        <v>0.15572523417541867</v>
      </c>
      <c r="AX353" s="177">
        <v>0.1418284084259801</v>
      </c>
    </row>
    <row r="354" spans="3:50" s="161" customFormat="1" ht="12" x14ac:dyDescent="0.2">
      <c r="C354" s="164" t="s">
        <v>7</v>
      </c>
      <c r="D354" s="165" t="s">
        <v>2</v>
      </c>
      <c r="E354" s="173"/>
      <c r="F354" s="167" t="s">
        <v>8</v>
      </c>
      <c r="G354" s="168">
        <v>170686</v>
      </c>
      <c r="H354" s="168">
        <v>184997</v>
      </c>
      <c r="I354" s="168">
        <v>184949</v>
      </c>
      <c r="J354" s="168">
        <v>212794</v>
      </c>
      <c r="K354" s="168">
        <v>195109</v>
      </c>
      <c r="L354" s="168">
        <v>247311</v>
      </c>
      <c r="M354" s="168">
        <v>275964</v>
      </c>
      <c r="O354" s="167" t="s">
        <v>8</v>
      </c>
      <c r="P354" s="169">
        <v>5.9</v>
      </c>
      <c r="Q354" s="169">
        <v>6.8</v>
      </c>
      <c r="R354" s="169">
        <v>5.9</v>
      </c>
      <c r="S354" s="169">
        <v>5.7</v>
      </c>
      <c r="T354" s="169">
        <v>7</v>
      </c>
      <c r="U354" s="169">
        <v>6.6</v>
      </c>
      <c r="V354" s="169">
        <v>5.9</v>
      </c>
      <c r="Y354" s="167" t="s">
        <v>8</v>
      </c>
      <c r="Z354" s="168">
        <v>20140.948</v>
      </c>
      <c r="AA354" s="168">
        <v>25159.591999999997</v>
      </c>
      <c r="AB354" s="168">
        <v>21823.982000000004</v>
      </c>
      <c r="AC354" s="168">
        <v>24258.516</v>
      </c>
      <c r="AD354" s="168">
        <v>27315.26</v>
      </c>
      <c r="AE354" s="168">
        <v>32645.051999999996</v>
      </c>
      <c r="AF354" s="168">
        <v>32563.752</v>
      </c>
      <c r="AH354" s="167" t="s">
        <v>8</v>
      </c>
      <c r="AI354" s="170">
        <v>1</v>
      </c>
      <c r="AJ354" s="170">
        <v>1</v>
      </c>
      <c r="AK354" s="170">
        <v>1</v>
      </c>
      <c r="AL354" s="170">
        <v>1</v>
      </c>
      <c r="AM354" s="170">
        <v>1</v>
      </c>
      <c r="AN354" s="170">
        <v>1</v>
      </c>
      <c r="AO354" s="170">
        <v>1</v>
      </c>
      <c r="AQ354" s="167" t="s">
        <v>8</v>
      </c>
      <c r="AR354" s="170">
        <v>0.11800000000000001</v>
      </c>
      <c r="AS354" s="170">
        <v>0.13600000000000001</v>
      </c>
      <c r="AT354" s="170">
        <v>0.11800000000000001</v>
      </c>
      <c r="AU354" s="170">
        <v>0.114</v>
      </c>
      <c r="AV354" s="170">
        <v>0.14000000000000001</v>
      </c>
      <c r="AW354" s="170">
        <v>0.13200000000000001</v>
      </c>
      <c r="AX354" s="170">
        <v>0.11800000000000001</v>
      </c>
    </row>
    <row r="355" spans="3:50" s="161" customFormat="1" ht="12" x14ac:dyDescent="0.2">
      <c r="C355" s="171" t="s">
        <v>7</v>
      </c>
      <c r="D355" s="172" t="s">
        <v>2</v>
      </c>
      <c r="E355" s="173"/>
      <c r="F355" s="174" t="s">
        <v>1</v>
      </c>
      <c r="G355" s="175">
        <v>84199</v>
      </c>
      <c r="H355" s="175">
        <v>91789</v>
      </c>
      <c r="I355" s="175">
        <v>87657</v>
      </c>
      <c r="J355" s="175">
        <v>92258</v>
      </c>
      <c r="K355" s="175">
        <v>88718</v>
      </c>
      <c r="L355" s="175">
        <v>106290</v>
      </c>
      <c r="M355" s="175">
        <v>114097</v>
      </c>
      <c r="O355" s="174" t="s">
        <v>1</v>
      </c>
      <c r="P355" s="176">
        <v>8.3000000000000007</v>
      </c>
      <c r="Q355" s="176">
        <v>8.8000000000000007</v>
      </c>
      <c r="R355" s="176">
        <v>8</v>
      </c>
      <c r="S355" s="176">
        <v>8.5</v>
      </c>
      <c r="T355" s="176">
        <v>9.4</v>
      </c>
      <c r="U355" s="176">
        <v>9.3000000000000007</v>
      </c>
      <c r="V355" s="176">
        <v>9.5</v>
      </c>
      <c r="Y355" s="174" t="s">
        <v>1</v>
      </c>
      <c r="Z355" s="175">
        <v>13977.034000000001</v>
      </c>
      <c r="AA355" s="175">
        <v>16154.864000000001</v>
      </c>
      <c r="AB355" s="175">
        <v>14025.12</v>
      </c>
      <c r="AC355" s="175">
        <v>15683.86</v>
      </c>
      <c r="AD355" s="175">
        <v>16678.984</v>
      </c>
      <c r="AE355" s="175">
        <v>19769.940000000002</v>
      </c>
      <c r="AF355" s="175">
        <v>21678.43</v>
      </c>
      <c r="AH355" s="174" t="s">
        <v>1</v>
      </c>
      <c r="AI355" s="177">
        <v>0.49329763425236983</v>
      </c>
      <c r="AJ355" s="177">
        <v>0.49616480267247576</v>
      </c>
      <c r="AK355" s="177">
        <v>0.4739522787363003</v>
      </c>
      <c r="AL355" s="177">
        <v>0.43355545739071588</v>
      </c>
      <c r="AM355" s="177">
        <v>0.4547099313716948</v>
      </c>
      <c r="AN355" s="177">
        <v>0.42978274318570547</v>
      </c>
      <c r="AO355" s="177">
        <v>0.41344885564783812</v>
      </c>
      <c r="AQ355" s="174" t="s">
        <v>1</v>
      </c>
      <c r="AR355" s="177">
        <v>8.1887407285893388E-2</v>
      </c>
      <c r="AS355" s="177">
        <v>8.7325005270355749E-2</v>
      </c>
      <c r="AT355" s="177">
        <v>7.5832364597808052E-2</v>
      </c>
      <c r="AU355" s="177">
        <v>7.3704427756421692E-2</v>
      </c>
      <c r="AV355" s="177">
        <v>8.5485467097878617E-2</v>
      </c>
      <c r="AW355" s="177">
        <v>7.9939590232541227E-2</v>
      </c>
      <c r="AX355" s="177">
        <v>7.8555282573089247E-2</v>
      </c>
    </row>
    <row r="356" spans="3:50" s="161" customFormat="1" ht="12" x14ac:dyDescent="0.2">
      <c r="C356" s="171" t="s">
        <v>7</v>
      </c>
      <c r="D356" s="172" t="s">
        <v>2</v>
      </c>
      <c r="E356" s="173"/>
      <c r="F356" s="174" t="s">
        <v>77</v>
      </c>
      <c r="G356" s="175">
        <v>33381</v>
      </c>
      <c r="H356" s="175">
        <v>41128</v>
      </c>
      <c r="I356" s="175">
        <v>44419</v>
      </c>
      <c r="J356" s="175">
        <v>44705</v>
      </c>
      <c r="K356" s="175">
        <v>41990</v>
      </c>
      <c r="L356" s="175">
        <v>50508</v>
      </c>
      <c r="M356" s="175">
        <v>63589</v>
      </c>
      <c r="O356" s="174" t="s">
        <v>77</v>
      </c>
      <c r="P356" s="176">
        <v>13.6</v>
      </c>
      <c r="Q356" s="176">
        <v>13.4</v>
      </c>
      <c r="R356" s="176">
        <v>11.7</v>
      </c>
      <c r="S356" s="176">
        <v>13.1</v>
      </c>
      <c r="T356" s="176">
        <v>13.8</v>
      </c>
      <c r="U356" s="176">
        <v>13.4</v>
      </c>
      <c r="V356" s="176">
        <v>12.3</v>
      </c>
      <c r="Y356" s="174" t="s">
        <v>77</v>
      </c>
      <c r="Z356" s="175">
        <v>9079.6319999999996</v>
      </c>
      <c r="AA356" s="175">
        <v>11022.304000000002</v>
      </c>
      <c r="AB356" s="175">
        <v>10394.046</v>
      </c>
      <c r="AC356" s="175">
        <v>11712.71</v>
      </c>
      <c r="AD356" s="175">
        <v>11589.24</v>
      </c>
      <c r="AE356" s="175">
        <v>13536.144000000002</v>
      </c>
      <c r="AF356" s="175">
        <v>15642.894000000002</v>
      </c>
      <c r="AH356" s="174" t="s">
        <v>77</v>
      </c>
      <c r="AI356" s="177">
        <v>0.19556964250143538</v>
      </c>
      <c r="AJ356" s="177">
        <v>0.2223171186559782</v>
      </c>
      <c r="AK356" s="177">
        <v>0.24016891142963737</v>
      </c>
      <c r="AL356" s="177">
        <v>0.21008581069015103</v>
      </c>
      <c r="AM356" s="177">
        <v>0.21521303476518253</v>
      </c>
      <c r="AN356" s="177">
        <v>0.20422868372211506</v>
      </c>
      <c r="AO356" s="177">
        <v>0.23042498296879302</v>
      </c>
      <c r="AQ356" s="174" t="s">
        <v>77</v>
      </c>
      <c r="AR356" s="177">
        <v>5.3194942760390419E-2</v>
      </c>
      <c r="AS356" s="177">
        <v>5.9580987799802164E-2</v>
      </c>
      <c r="AT356" s="177">
        <v>5.6199525274535145E-2</v>
      </c>
      <c r="AU356" s="177">
        <v>5.5042482400819569E-2</v>
      </c>
      <c r="AV356" s="177">
        <v>5.9398797595190379E-2</v>
      </c>
      <c r="AW356" s="177">
        <v>5.4733287237526837E-2</v>
      </c>
      <c r="AX356" s="177">
        <v>5.6684545810323082E-2</v>
      </c>
    </row>
    <row r="357" spans="3:50" s="161" customFormat="1" ht="12" x14ac:dyDescent="0.2">
      <c r="C357" s="171" t="s">
        <v>7</v>
      </c>
      <c r="D357" s="172" t="s">
        <v>2</v>
      </c>
      <c r="E357" s="173"/>
      <c r="F357" s="174" t="s">
        <v>76</v>
      </c>
      <c r="G357" s="175">
        <v>53110</v>
      </c>
      <c r="H357" s="175">
        <v>52084</v>
      </c>
      <c r="I357" s="175">
        <v>52877</v>
      </c>
      <c r="J357" s="175">
        <v>75835</v>
      </c>
      <c r="K357" s="175">
        <v>64405</v>
      </c>
      <c r="L357" s="175">
        <v>90517</v>
      </c>
      <c r="M357" s="175">
        <v>98278</v>
      </c>
      <c r="O357" s="174" t="s">
        <v>76</v>
      </c>
      <c r="P357" s="176">
        <v>10.5</v>
      </c>
      <c r="Q357" s="176">
        <v>12</v>
      </c>
      <c r="R357" s="176">
        <v>10.4</v>
      </c>
      <c r="S357" s="176">
        <v>9.5</v>
      </c>
      <c r="T357" s="176">
        <v>11.2</v>
      </c>
      <c r="U357" s="176">
        <v>10</v>
      </c>
      <c r="V357" s="176">
        <v>9.8000000000000007</v>
      </c>
      <c r="Y357" s="174" t="s">
        <v>76</v>
      </c>
      <c r="Z357" s="175">
        <v>11153.1</v>
      </c>
      <c r="AA357" s="175">
        <v>12500.16</v>
      </c>
      <c r="AB357" s="175">
        <v>10998.416000000001</v>
      </c>
      <c r="AC357" s="175">
        <v>14408.65</v>
      </c>
      <c r="AD357" s="175">
        <v>14426.72</v>
      </c>
      <c r="AE357" s="175">
        <v>18103.400000000001</v>
      </c>
      <c r="AF357" s="175">
        <v>19262.488000000001</v>
      </c>
      <c r="AH357" s="174" t="s">
        <v>76</v>
      </c>
      <c r="AI357" s="177">
        <v>0.31115615809146618</v>
      </c>
      <c r="AJ357" s="177">
        <v>0.28153970064379424</v>
      </c>
      <c r="AK357" s="177">
        <v>0.28590043741788279</v>
      </c>
      <c r="AL357" s="177">
        <v>0.3563775294416196</v>
      </c>
      <c r="AM357" s="177">
        <v>0.33009753522390051</v>
      </c>
      <c r="AN357" s="177">
        <v>0.36600474705937058</v>
      </c>
      <c r="AO357" s="177">
        <v>0.35612616138336883</v>
      </c>
      <c r="AQ357" s="174" t="s">
        <v>76</v>
      </c>
      <c r="AR357" s="177">
        <v>6.5342793199207896E-2</v>
      </c>
      <c r="AS357" s="177">
        <v>6.7569528154510616E-2</v>
      </c>
      <c r="AT357" s="177">
        <v>5.9467290982919627E-2</v>
      </c>
      <c r="AU357" s="177">
        <v>6.7711730593907726E-2</v>
      </c>
      <c r="AV357" s="177">
        <v>7.3941847890153706E-2</v>
      </c>
      <c r="AW357" s="177">
        <v>7.3200949411874119E-2</v>
      </c>
      <c r="AX357" s="177">
        <v>6.98007276311403E-2</v>
      </c>
    </row>
    <row r="358" spans="3:50" s="161" customFormat="1" ht="12" x14ac:dyDescent="0.2">
      <c r="C358" s="164" t="s">
        <v>12</v>
      </c>
      <c r="D358" s="165" t="s">
        <v>2</v>
      </c>
      <c r="E358" s="166"/>
      <c r="F358" s="167" t="s">
        <v>8</v>
      </c>
      <c r="G358" s="168">
        <v>89993</v>
      </c>
      <c r="H358" s="168">
        <v>100601</v>
      </c>
      <c r="I358" s="168">
        <v>88829</v>
      </c>
      <c r="J358" s="168">
        <v>106611</v>
      </c>
      <c r="K358" s="168">
        <v>96644</v>
      </c>
      <c r="L358" s="168">
        <v>111773</v>
      </c>
      <c r="M358" s="168">
        <v>141393</v>
      </c>
      <c r="O358" s="167" t="s">
        <v>8</v>
      </c>
      <c r="P358" s="169">
        <v>7.9</v>
      </c>
      <c r="Q358" s="169">
        <v>8.3000000000000007</v>
      </c>
      <c r="R358" s="169">
        <v>8</v>
      </c>
      <c r="S358" s="169">
        <v>8.1</v>
      </c>
      <c r="T358" s="169">
        <v>8.8000000000000007</v>
      </c>
      <c r="U358" s="169">
        <v>9.3000000000000007</v>
      </c>
      <c r="V358" s="169">
        <v>8.5</v>
      </c>
      <c r="Y358" s="167" t="s">
        <v>8</v>
      </c>
      <c r="Z358" s="168">
        <v>14218.894000000002</v>
      </c>
      <c r="AA358" s="168">
        <v>16699.766</v>
      </c>
      <c r="AB358" s="168">
        <v>14212.64</v>
      </c>
      <c r="AC358" s="168">
        <v>17270.982</v>
      </c>
      <c r="AD358" s="168">
        <v>17009.344000000001</v>
      </c>
      <c r="AE358" s="168">
        <v>20789.778000000002</v>
      </c>
      <c r="AF358" s="168">
        <v>24036.81</v>
      </c>
      <c r="AH358" s="167" t="s">
        <v>8</v>
      </c>
      <c r="AI358" s="170">
        <v>1</v>
      </c>
      <c r="AJ358" s="170">
        <v>1</v>
      </c>
      <c r="AK358" s="170">
        <v>1</v>
      </c>
      <c r="AL358" s="170">
        <v>1</v>
      </c>
      <c r="AM358" s="170">
        <v>1</v>
      </c>
      <c r="AN358" s="170">
        <v>1</v>
      </c>
      <c r="AO358" s="170">
        <v>1</v>
      </c>
      <c r="AQ358" s="167" t="s">
        <v>8</v>
      </c>
      <c r="AR358" s="170">
        <v>0.158</v>
      </c>
      <c r="AS358" s="170">
        <v>0.16600000000000001</v>
      </c>
      <c r="AT358" s="170">
        <v>0.16</v>
      </c>
      <c r="AU358" s="170">
        <v>0.16200000000000001</v>
      </c>
      <c r="AV358" s="170">
        <v>0.17600000000000002</v>
      </c>
      <c r="AW358" s="170">
        <v>0.18600000000000003</v>
      </c>
      <c r="AX358" s="170">
        <v>0.17</v>
      </c>
    </row>
    <row r="359" spans="3:50" s="161" customFormat="1" ht="12" x14ac:dyDescent="0.2">
      <c r="C359" s="171" t="s">
        <v>12</v>
      </c>
      <c r="D359" s="172" t="s">
        <v>2</v>
      </c>
      <c r="E359" s="173"/>
      <c r="F359" s="174" t="s">
        <v>1</v>
      </c>
      <c r="G359" s="175">
        <v>41647</v>
      </c>
      <c r="H359" s="175">
        <v>45318</v>
      </c>
      <c r="I359" s="175">
        <v>40246</v>
      </c>
      <c r="J359" s="175">
        <v>41304</v>
      </c>
      <c r="K359" s="175">
        <v>40398</v>
      </c>
      <c r="L359" s="175">
        <v>49913</v>
      </c>
      <c r="M359" s="175">
        <v>50601</v>
      </c>
      <c r="O359" s="174" t="s">
        <v>1</v>
      </c>
      <c r="P359" s="176">
        <v>11.7</v>
      </c>
      <c r="Q359" s="176">
        <v>12.6</v>
      </c>
      <c r="R359" s="176">
        <v>11.7</v>
      </c>
      <c r="S359" s="176">
        <v>13.1</v>
      </c>
      <c r="T359" s="176">
        <v>13.8</v>
      </c>
      <c r="U359" s="176">
        <v>14.2</v>
      </c>
      <c r="V359" s="176">
        <v>13.5</v>
      </c>
      <c r="Y359" s="174" t="s">
        <v>1</v>
      </c>
      <c r="Z359" s="175">
        <v>9745.3979999999992</v>
      </c>
      <c r="AA359" s="175">
        <v>11420.135999999999</v>
      </c>
      <c r="AB359" s="175">
        <v>9417.5639999999985</v>
      </c>
      <c r="AC359" s="175">
        <v>10821.648000000001</v>
      </c>
      <c r="AD359" s="175">
        <v>11149.848</v>
      </c>
      <c r="AE359" s="175">
        <v>14175.291999999999</v>
      </c>
      <c r="AF359" s="175">
        <v>13662.27</v>
      </c>
      <c r="AH359" s="174" t="s">
        <v>1</v>
      </c>
      <c r="AI359" s="177">
        <v>0.46278043847854833</v>
      </c>
      <c r="AJ359" s="177">
        <v>0.4504726593175018</v>
      </c>
      <c r="AK359" s="177">
        <v>0.4530727577705479</v>
      </c>
      <c r="AL359" s="177">
        <v>0.38742718856403185</v>
      </c>
      <c r="AM359" s="177">
        <v>0.4180083605811018</v>
      </c>
      <c r="AN359" s="177">
        <v>0.44655686078033158</v>
      </c>
      <c r="AO359" s="177">
        <v>0.35787485943434255</v>
      </c>
      <c r="AQ359" s="174" t="s">
        <v>1</v>
      </c>
      <c r="AR359" s="177">
        <v>0.10829062260398031</v>
      </c>
      <c r="AS359" s="177">
        <v>0.11351911014801046</v>
      </c>
      <c r="AT359" s="177">
        <v>0.1060190253183082</v>
      </c>
      <c r="AU359" s="177">
        <v>0.10150592340377634</v>
      </c>
      <c r="AV359" s="177">
        <v>0.1153703075203841</v>
      </c>
      <c r="AW359" s="177">
        <v>0.12682214846161416</v>
      </c>
      <c r="AX359" s="177">
        <v>9.6626212047272481E-2</v>
      </c>
    </row>
    <row r="360" spans="3:50" s="161" customFormat="1" ht="12" x14ac:dyDescent="0.2">
      <c r="C360" s="171" t="s">
        <v>12</v>
      </c>
      <c r="D360" s="172" t="s">
        <v>2</v>
      </c>
      <c r="E360" s="173"/>
      <c r="F360" s="174" t="s">
        <v>77</v>
      </c>
      <c r="G360" s="175">
        <v>16385</v>
      </c>
      <c r="H360" s="175">
        <v>24352</v>
      </c>
      <c r="I360" s="175">
        <v>20867</v>
      </c>
      <c r="J360" s="175">
        <v>23232</v>
      </c>
      <c r="K360" s="175">
        <v>21723</v>
      </c>
      <c r="L360" s="175">
        <v>19753</v>
      </c>
      <c r="M360" s="175">
        <v>29694</v>
      </c>
      <c r="O360" s="174" t="s">
        <v>77</v>
      </c>
      <c r="P360" s="176">
        <v>18.600000000000001</v>
      </c>
      <c r="Q360" s="176">
        <v>17.399999999999999</v>
      </c>
      <c r="R360" s="176">
        <v>16.600000000000001</v>
      </c>
      <c r="S360" s="176">
        <v>17.2</v>
      </c>
      <c r="T360" s="176">
        <v>19.100000000000001</v>
      </c>
      <c r="U360" s="176">
        <v>21.9</v>
      </c>
      <c r="V360" s="176">
        <v>19.2</v>
      </c>
      <c r="Y360" s="174" t="s">
        <v>77</v>
      </c>
      <c r="Z360" s="175">
        <v>6095.22</v>
      </c>
      <c r="AA360" s="175">
        <v>8474.4959999999992</v>
      </c>
      <c r="AB360" s="175">
        <v>6927.8440000000001</v>
      </c>
      <c r="AC360" s="175">
        <v>7991.8079999999991</v>
      </c>
      <c r="AD360" s="175">
        <v>8298.1860000000015</v>
      </c>
      <c r="AE360" s="175">
        <v>8651.8139999999985</v>
      </c>
      <c r="AF360" s="175">
        <v>11402.495999999999</v>
      </c>
      <c r="AH360" s="174" t="s">
        <v>77</v>
      </c>
      <c r="AI360" s="177">
        <v>0.18206971653350817</v>
      </c>
      <c r="AJ360" s="177">
        <v>0.24206518821880499</v>
      </c>
      <c r="AK360" s="177">
        <v>0.23491202197480551</v>
      </c>
      <c r="AL360" s="177">
        <v>0.21791372372456877</v>
      </c>
      <c r="AM360" s="177">
        <v>0.22477339514092959</v>
      </c>
      <c r="AN360" s="177">
        <v>0.17672425362117863</v>
      </c>
      <c r="AO360" s="177">
        <v>0.21001039655428486</v>
      </c>
      <c r="AQ360" s="174" t="s">
        <v>77</v>
      </c>
      <c r="AR360" s="177">
        <v>6.7729934550465054E-2</v>
      </c>
      <c r="AS360" s="177">
        <v>8.4238685500144128E-2</v>
      </c>
      <c r="AT360" s="177">
        <v>7.7990791295635437E-2</v>
      </c>
      <c r="AU360" s="177">
        <v>7.4962320961251661E-2</v>
      </c>
      <c r="AV360" s="177">
        <v>8.5863436943835095E-2</v>
      </c>
      <c r="AW360" s="177">
        <v>7.7405223086076239E-2</v>
      </c>
      <c r="AX360" s="177">
        <v>8.0643992276845378E-2</v>
      </c>
    </row>
    <row r="361" spans="3:50" s="161" customFormat="1" ht="12" x14ac:dyDescent="0.2">
      <c r="C361" s="171" t="s">
        <v>12</v>
      </c>
      <c r="D361" s="172" t="s">
        <v>2</v>
      </c>
      <c r="E361" s="173"/>
      <c r="F361" s="174" t="s">
        <v>76</v>
      </c>
      <c r="G361" s="175">
        <v>31965</v>
      </c>
      <c r="H361" s="175">
        <v>30935</v>
      </c>
      <c r="I361" s="175">
        <v>27720</v>
      </c>
      <c r="J361" s="175">
        <v>42079</v>
      </c>
      <c r="K361" s="175">
        <v>34527</v>
      </c>
      <c r="L361" s="175">
        <v>42111</v>
      </c>
      <c r="M361" s="175">
        <v>61098</v>
      </c>
      <c r="O361" s="174" t="s">
        <v>76</v>
      </c>
      <c r="P361" s="176">
        <v>13.6</v>
      </c>
      <c r="Q361" s="176">
        <v>15.5</v>
      </c>
      <c r="R361" s="176">
        <v>14.8</v>
      </c>
      <c r="S361" s="176">
        <v>13.1</v>
      </c>
      <c r="T361" s="176">
        <v>16</v>
      </c>
      <c r="U361" s="176">
        <v>15.1</v>
      </c>
      <c r="V361" s="176">
        <v>12.3</v>
      </c>
      <c r="Y361" s="174" t="s">
        <v>76</v>
      </c>
      <c r="Z361" s="175">
        <v>8694.48</v>
      </c>
      <c r="AA361" s="175">
        <v>9589.85</v>
      </c>
      <c r="AB361" s="175">
        <v>8205.1200000000008</v>
      </c>
      <c r="AC361" s="175">
        <v>11024.698</v>
      </c>
      <c r="AD361" s="175">
        <v>11048.64</v>
      </c>
      <c r="AE361" s="175">
        <v>12717.521999999999</v>
      </c>
      <c r="AF361" s="175">
        <v>15030.108</v>
      </c>
      <c r="AH361" s="174" t="s">
        <v>76</v>
      </c>
      <c r="AI361" s="177">
        <v>0.35519429288944698</v>
      </c>
      <c r="AJ361" s="177">
        <v>0.30750191349986583</v>
      </c>
      <c r="AK361" s="177">
        <v>0.31206025059383757</v>
      </c>
      <c r="AL361" s="177">
        <v>0.39469660729193046</v>
      </c>
      <c r="AM361" s="177">
        <v>0.35725963329332394</v>
      </c>
      <c r="AN361" s="177">
        <v>0.37675467241641541</v>
      </c>
      <c r="AO361" s="177">
        <v>0.43211474401137256</v>
      </c>
      <c r="AQ361" s="174" t="s">
        <v>76</v>
      </c>
      <c r="AR361" s="177">
        <v>9.6612847665929577E-2</v>
      </c>
      <c r="AS361" s="177">
        <v>9.532559318495841E-2</v>
      </c>
      <c r="AT361" s="177">
        <v>9.2369834175775919E-2</v>
      </c>
      <c r="AU361" s="177">
        <v>0.10341051111048578</v>
      </c>
      <c r="AV361" s="177">
        <v>0.11432308265386366</v>
      </c>
      <c r="AW361" s="177">
        <v>0.11377991106975745</v>
      </c>
      <c r="AX361" s="177">
        <v>0.10630022702679766</v>
      </c>
    </row>
    <row r="362" spans="3:50" s="161" customFormat="1" ht="12" x14ac:dyDescent="0.2">
      <c r="C362" s="164" t="s">
        <v>11</v>
      </c>
      <c r="D362" s="165" t="s">
        <v>2</v>
      </c>
      <c r="E362" s="173"/>
      <c r="F362" s="167" t="s">
        <v>8</v>
      </c>
      <c r="G362" s="168">
        <v>80695</v>
      </c>
      <c r="H362" s="168">
        <v>84398</v>
      </c>
      <c r="I362" s="168">
        <v>96122</v>
      </c>
      <c r="J362" s="168">
        <v>106185</v>
      </c>
      <c r="K362" s="168">
        <v>98467</v>
      </c>
      <c r="L362" s="168">
        <v>135540</v>
      </c>
      <c r="M362" s="168">
        <v>134571</v>
      </c>
      <c r="O362" s="167" t="s">
        <v>8</v>
      </c>
      <c r="P362" s="169">
        <v>8.3000000000000007</v>
      </c>
      <c r="Q362" s="169">
        <v>9.5</v>
      </c>
      <c r="R362" s="169">
        <v>7.7</v>
      </c>
      <c r="S362" s="169">
        <v>8.1</v>
      </c>
      <c r="T362" s="169">
        <v>8.8000000000000007</v>
      </c>
      <c r="U362" s="169">
        <v>8.3000000000000007</v>
      </c>
      <c r="V362" s="169">
        <v>8.5</v>
      </c>
      <c r="Y362" s="167" t="s">
        <v>8</v>
      </c>
      <c r="Z362" s="168">
        <v>13395.37</v>
      </c>
      <c r="AA362" s="168">
        <v>16035.62</v>
      </c>
      <c r="AB362" s="168">
        <v>14802.788</v>
      </c>
      <c r="AC362" s="168">
        <v>17201.97</v>
      </c>
      <c r="AD362" s="168">
        <v>17330.192000000003</v>
      </c>
      <c r="AE362" s="168">
        <v>22499.64</v>
      </c>
      <c r="AF362" s="168">
        <v>22877.07</v>
      </c>
      <c r="AH362" s="167" t="s">
        <v>8</v>
      </c>
      <c r="AI362" s="170">
        <v>1</v>
      </c>
      <c r="AJ362" s="170">
        <v>1</v>
      </c>
      <c r="AK362" s="170">
        <v>1</v>
      </c>
      <c r="AL362" s="170">
        <v>1</v>
      </c>
      <c r="AM362" s="170">
        <v>1</v>
      </c>
      <c r="AN362" s="170">
        <v>1</v>
      </c>
      <c r="AO362" s="170">
        <v>1</v>
      </c>
      <c r="AQ362" s="167" t="s">
        <v>8</v>
      </c>
      <c r="AR362" s="170">
        <v>0.16600000000000001</v>
      </c>
      <c r="AS362" s="170">
        <v>0.19</v>
      </c>
      <c r="AT362" s="170">
        <v>0.154</v>
      </c>
      <c r="AU362" s="170">
        <v>0.16200000000000001</v>
      </c>
      <c r="AV362" s="170">
        <v>0.17600000000000002</v>
      </c>
      <c r="AW362" s="170">
        <v>0.16600000000000001</v>
      </c>
      <c r="AX362" s="170">
        <v>0.17</v>
      </c>
    </row>
    <row r="363" spans="3:50" s="161" customFormat="1" ht="12" x14ac:dyDescent="0.2">
      <c r="C363" s="171" t="s">
        <v>11</v>
      </c>
      <c r="D363" s="172" t="s">
        <v>2</v>
      </c>
      <c r="E363" s="166"/>
      <c r="F363" s="174" t="s">
        <v>1</v>
      </c>
      <c r="G363" s="175">
        <v>42554</v>
      </c>
      <c r="H363" s="175">
        <v>46473</v>
      </c>
      <c r="I363" s="175">
        <v>47413</v>
      </c>
      <c r="J363" s="175">
        <v>50956</v>
      </c>
      <c r="K363" s="175">
        <v>48322</v>
      </c>
      <c r="L363" s="175">
        <v>56379</v>
      </c>
      <c r="M363" s="175">
        <v>63496</v>
      </c>
      <c r="O363" s="174" t="s">
        <v>1</v>
      </c>
      <c r="P363" s="176">
        <v>11.7</v>
      </c>
      <c r="Q363" s="176">
        <v>12.6</v>
      </c>
      <c r="R363" s="176">
        <v>11</v>
      </c>
      <c r="S363" s="176">
        <v>11.6</v>
      </c>
      <c r="T363" s="176">
        <v>13</v>
      </c>
      <c r="U363" s="176">
        <v>12.8</v>
      </c>
      <c r="V363" s="176">
        <v>12.3</v>
      </c>
      <c r="Y363" s="174" t="s">
        <v>1</v>
      </c>
      <c r="Z363" s="175">
        <v>9957.6360000000004</v>
      </c>
      <c r="AA363" s="175">
        <v>11711.195999999998</v>
      </c>
      <c r="AB363" s="175">
        <v>10430.86</v>
      </c>
      <c r="AC363" s="175">
        <v>11821.791999999999</v>
      </c>
      <c r="AD363" s="175">
        <v>12563.72</v>
      </c>
      <c r="AE363" s="175">
        <v>14433.024000000001</v>
      </c>
      <c r="AF363" s="175">
        <v>15620.016000000001</v>
      </c>
      <c r="AH363" s="174" t="s">
        <v>1</v>
      </c>
      <c r="AI363" s="177">
        <v>0.52734370159241584</v>
      </c>
      <c r="AJ363" s="177">
        <v>0.55064101045048464</v>
      </c>
      <c r="AK363" s="177">
        <v>0.49325856723746903</v>
      </c>
      <c r="AL363" s="177">
        <v>0.4798794556669963</v>
      </c>
      <c r="AM363" s="177">
        <v>0.49074309159413815</v>
      </c>
      <c r="AN363" s="177">
        <v>0.41595838866755203</v>
      </c>
      <c r="AO363" s="177">
        <v>0.47184014386457707</v>
      </c>
      <c r="AQ363" s="174" t="s">
        <v>1</v>
      </c>
      <c r="AR363" s="177">
        <v>0.12339842617262529</v>
      </c>
      <c r="AS363" s="177">
        <v>0.13876153463352212</v>
      </c>
      <c r="AT363" s="177">
        <v>0.10851688479224318</v>
      </c>
      <c r="AU363" s="177">
        <v>0.11133203371474315</v>
      </c>
      <c r="AV363" s="177">
        <v>0.12759320381447592</v>
      </c>
      <c r="AW363" s="177">
        <v>0.10648534749889332</v>
      </c>
      <c r="AX363" s="177">
        <v>0.11607267539068596</v>
      </c>
    </row>
    <row r="364" spans="3:50" s="161" customFormat="1" ht="12" x14ac:dyDescent="0.2">
      <c r="C364" s="171" t="s">
        <v>11</v>
      </c>
      <c r="D364" s="172" t="s">
        <v>2</v>
      </c>
      <c r="E364" s="173"/>
      <c r="F364" s="174" t="s">
        <v>77</v>
      </c>
      <c r="G364" s="175">
        <v>16998</v>
      </c>
      <c r="H364" s="175">
        <v>16778</v>
      </c>
      <c r="I364" s="175">
        <v>23554</v>
      </c>
      <c r="J364" s="175">
        <v>21475</v>
      </c>
      <c r="K364" s="175">
        <v>20269</v>
      </c>
      <c r="L364" s="175">
        <v>30757</v>
      </c>
      <c r="M364" s="175">
        <v>33895</v>
      </c>
      <c r="O364" s="174" t="s">
        <v>77</v>
      </c>
      <c r="P364" s="176">
        <v>18.7</v>
      </c>
      <c r="Q364" s="176">
        <v>21.3</v>
      </c>
      <c r="R364" s="176">
        <v>15.5</v>
      </c>
      <c r="S364" s="176">
        <v>18</v>
      </c>
      <c r="T364" s="176">
        <v>19.600000000000001</v>
      </c>
      <c r="U364" s="176">
        <v>17.399999999999999</v>
      </c>
      <c r="V364" s="176">
        <v>17.5</v>
      </c>
      <c r="Y364" s="174" t="s">
        <v>77</v>
      </c>
      <c r="Z364" s="175">
        <v>6357.2519999999995</v>
      </c>
      <c r="AA364" s="175">
        <v>7147.4280000000008</v>
      </c>
      <c r="AB364" s="175">
        <v>7301.74</v>
      </c>
      <c r="AC364" s="175">
        <v>7731</v>
      </c>
      <c r="AD364" s="175">
        <v>7945.4480000000003</v>
      </c>
      <c r="AE364" s="175">
        <v>10703.435999999998</v>
      </c>
      <c r="AF364" s="175">
        <v>11863.25</v>
      </c>
      <c r="AH364" s="174" t="s">
        <v>77</v>
      </c>
      <c r="AI364" s="177">
        <v>0.21064502137678914</v>
      </c>
      <c r="AJ364" s="177">
        <v>0.19879618000426549</v>
      </c>
      <c r="AK364" s="177">
        <v>0.24504275816150309</v>
      </c>
      <c r="AL364" s="177">
        <v>0.20224137119178792</v>
      </c>
      <c r="AM364" s="177">
        <v>0.20584561325113998</v>
      </c>
      <c r="AN364" s="177">
        <v>0.2269219418621809</v>
      </c>
      <c r="AO364" s="177">
        <v>0.25187447518410355</v>
      </c>
      <c r="AQ364" s="174" t="s">
        <v>77</v>
      </c>
      <c r="AR364" s="177">
        <v>7.8781237994919137E-2</v>
      </c>
      <c r="AS364" s="177">
        <v>8.4687172681817094E-2</v>
      </c>
      <c r="AT364" s="177">
        <v>7.5963255030065957E-2</v>
      </c>
      <c r="AU364" s="177">
        <v>7.2806893629043648E-2</v>
      </c>
      <c r="AV364" s="177">
        <v>8.0691480394446874E-2</v>
      </c>
      <c r="AW364" s="177">
        <v>7.8968835768038939E-2</v>
      </c>
      <c r="AX364" s="177">
        <v>8.8156066314436246E-2</v>
      </c>
    </row>
    <row r="365" spans="3:50" s="161" customFormat="1" ht="12" x14ac:dyDescent="0.2">
      <c r="C365" s="171" t="s">
        <v>11</v>
      </c>
      <c r="D365" s="172" t="s">
        <v>2</v>
      </c>
      <c r="E365" s="173"/>
      <c r="F365" s="174" t="s">
        <v>76</v>
      </c>
      <c r="G365" s="175">
        <v>21147</v>
      </c>
      <c r="H365" s="175">
        <v>21151</v>
      </c>
      <c r="I365" s="175">
        <v>25159</v>
      </c>
      <c r="J365" s="175">
        <v>33758</v>
      </c>
      <c r="K365" s="175">
        <v>29880</v>
      </c>
      <c r="L365" s="175">
        <v>48408</v>
      </c>
      <c r="M365" s="175">
        <v>37180</v>
      </c>
      <c r="O365" s="174" t="s">
        <v>76</v>
      </c>
      <c r="P365" s="176">
        <v>16.2</v>
      </c>
      <c r="Q365" s="176">
        <v>18.600000000000001</v>
      </c>
      <c r="R365" s="176">
        <v>14.8</v>
      </c>
      <c r="S365" s="176">
        <v>15.1</v>
      </c>
      <c r="T365" s="176">
        <v>17.5</v>
      </c>
      <c r="U365" s="176">
        <v>14.2</v>
      </c>
      <c r="V365" s="176">
        <v>16.2</v>
      </c>
      <c r="Y365" s="174" t="s">
        <v>76</v>
      </c>
      <c r="Z365" s="175">
        <v>6851.6279999999997</v>
      </c>
      <c r="AA365" s="175">
        <v>7868.1720000000005</v>
      </c>
      <c r="AB365" s="175">
        <v>7447.0640000000003</v>
      </c>
      <c r="AC365" s="175">
        <v>10194.915999999999</v>
      </c>
      <c r="AD365" s="175">
        <v>10458</v>
      </c>
      <c r="AE365" s="175">
        <v>13747.871999999999</v>
      </c>
      <c r="AF365" s="175">
        <v>12046.32</v>
      </c>
      <c r="AH365" s="174" t="s">
        <v>76</v>
      </c>
      <c r="AI365" s="177">
        <v>0.26206084639692667</v>
      </c>
      <c r="AJ365" s="177">
        <v>0.25061020403327094</v>
      </c>
      <c r="AK365" s="177">
        <v>0.2617402883835126</v>
      </c>
      <c r="AL365" s="177">
        <v>0.31791684324527947</v>
      </c>
      <c r="AM365" s="177">
        <v>0.30345191790142889</v>
      </c>
      <c r="AN365" s="177">
        <v>0.35714918105356352</v>
      </c>
      <c r="AO365" s="177">
        <v>0.27628538095131938</v>
      </c>
      <c r="AQ365" s="174" t="s">
        <v>76</v>
      </c>
      <c r="AR365" s="177">
        <v>8.4907714232604251E-2</v>
      </c>
      <c r="AS365" s="177">
        <v>9.3226995900376794E-2</v>
      </c>
      <c r="AT365" s="177">
        <v>7.7475125361519737E-2</v>
      </c>
      <c r="AU365" s="177">
        <v>9.6010886660074402E-2</v>
      </c>
      <c r="AV365" s="177">
        <v>0.10620817126550013</v>
      </c>
      <c r="AW365" s="177">
        <v>0.10143036741921203</v>
      </c>
      <c r="AX365" s="177">
        <v>8.9516463428227486E-2</v>
      </c>
    </row>
    <row r="366" spans="3:50" s="161" customFormat="1" ht="12" x14ac:dyDescent="0.2">
      <c r="C366" s="164" t="s">
        <v>7</v>
      </c>
      <c r="D366" s="165" t="s">
        <v>3</v>
      </c>
      <c r="E366" s="173"/>
      <c r="F366" s="167" t="s">
        <v>8</v>
      </c>
      <c r="G366" s="168">
        <v>413283</v>
      </c>
      <c r="H366" s="168">
        <v>395040</v>
      </c>
      <c r="I366" s="168">
        <v>370823</v>
      </c>
      <c r="J366" s="168">
        <v>370588</v>
      </c>
      <c r="K366" s="168">
        <v>398195</v>
      </c>
      <c r="L366" s="168">
        <v>396601</v>
      </c>
      <c r="M366" s="168">
        <v>508578</v>
      </c>
      <c r="O366" s="167" t="s">
        <v>8</v>
      </c>
      <c r="P366" s="169">
        <v>3.2</v>
      </c>
      <c r="Q366" s="169">
        <v>4.0999999999999996</v>
      </c>
      <c r="R366" s="169">
        <v>3.7</v>
      </c>
      <c r="S366" s="169">
        <v>4.0999999999999996</v>
      </c>
      <c r="T366" s="169">
        <v>4.5999999999999996</v>
      </c>
      <c r="U366" s="169">
        <v>4.9000000000000004</v>
      </c>
      <c r="V366" s="169">
        <v>4.2</v>
      </c>
      <c r="Y366" s="167" t="s">
        <v>8</v>
      </c>
      <c r="Z366" s="168">
        <v>26450.112000000001</v>
      </c>
      <c r="AA366" s="168">
        <v>32393.279999999995</v>
      </c>
      <c r="AB366" s="168">
        <v>27440.902000000002</v>
      </c>
      <c r="AC366" s="168">
        <v>30388.215999999997</v>
      </c>
      <c r="AD366" s="168">
        <v>36633.939999999995</v>
      </c>
      <c r="AE366" s="168">
        <v>38866.898000000001</v>
      </c>
      <c r="AF366" s="168">
        <v>42720.552000000003</v>
      </c>
      <c r="AH366" s="167" t="s">
        <v>8</v>
      </c>
      <c r="AI366" s="170">
        <v>1</v>
      </c>
      <c r="AJ366" s="170">
        <v>1</v>
      </c>
      <c r="AK366" s="170">
        <v>1</v>
      </c>
      <c r="AL366" s="170">
        <v>1</v>
      </c>
      <c r="AM366" s="170">
        <v>1</v>
      </c>
      <c r="AN366" s="170">
        <v>1</v>
      </c>
      <c r="AO366" s="170">
        <v>1</v>
      </c>
      <c r="AQ366" s="167" t="s">
        <v>8</v>
      </c>
      <c r="AR366" s="170">
        <v>6.4000000000000001E-2</v>
      </c>
      <c r="AS366" s="170">
        <v>8.199999999999999E-2</v>
      </c>
      <c r="AT366" s="170">
        <v>7.400000000000001E-2</v>
      </c>
      <c r="AU366" s="170">
        <v>8.199999999999999E-2</v>
      </c>
      <c r="AV366" s="170">
        <v>9.1999999999999998E-2</v>
      </c>
      <c r="AW366" s="170">
        <v>9.8000000000000004E-2</v>
      </c>
      <c r="AX366" s="170">
        <v>8.4000000000000005E-2</v>
      </c>
    </row>
    <row r="367" spans="3:50" s="161" customFormat="1" ht="12" x14ac:dyDescent="0.2">
      <c r="C367" s="171" t="s">
        <v>7</v>
      </c>
      <c r="D367" s="172" t="s">
        <v>3</v>
      </c>
      <c r="E367" s="173"/>
      <c r="F367" s="174" t="s">
        <v>1</v>
      </c>
      <c r="G367" s="175">
        <v>196047</v>
      </c>
      <c r="H367" s="175">
        <v>155448</v>
      </c>
      <c r="I367" s="175">
        <v>154898</v>
      </c>
      <c r="J367" s="175">
        <v>146827</v>
      </c>
      <c r="K367" s="175">
        <v>148848</v>
      </c>
      <c r="L367" s="175">
        <v>158709</v>
      </c>
      <c r="M367" s="175">
        <v>181003</v>
      </c>
      <c r="O367" s="174" t="s">
        <v>1</v>
      </c>
      <c r="P367" s="176">
        <v>5.4</v>
      </c>
      <c r="Q367" s="176">
        <v>6.2</v>
      </c>
      <c r="R367" s="176">
        <v>5.6</v>
      </c>
      <c r="S367" s="176">
        <v>7</v>
      </c>
      <c r="T367" s="176">
        <v>8</v>
      </c>
      <c r="U367" s="176">
        <v>7.7</v>
      </c>
      <c r="V367" s="176">
        <v>7.9</v>
      </c>
      <c r="Y367" s="174" t="s">
        <v>1</v>
      </c>
      <c r="Z367" s="175">
        <v>21173.076000000001</v>
      </c>
      <c r="AA367" s="175">
        <v>19275.552</v>
      </c>
      <c r="AB367" s="175">
        <v>17348.575999999997</v>
      </c>
      <c r="AC367" s="175">
        <v>20555.78</v>
      </c>
      <c r="AD367" s="175">
        <v>23815.68</v>
      </c>
      <c r="AE367" s="175">
        <v>24441.186000000002</v>
      </c>
      <c r="AF367" s="175">
        <v>28598.473999999998</v>
      </c>
      <c r="AH367" s="174" t="s">
        <v>1</v>
      </c>
      <c r="AI367" s="177">
        <v>0.47436502348269832</v>
      </c>
      <c r="AJ367" s="177">
        <v>0.39349939246658566</v>
      </c>
      <c r="AK367" s="177">
        <v>0.41771411158423288</v>
      </c>
      <c r="AL367" s="177">
        <v>0.39620009282545576</v>
      </c>
      <c r="AM367" s="177">
        <v>0.37380680319943749</v>
      </c>
      <c r="AN367" s="177">
        <v>0.40017296981096873</v>
      </c>
      <c r="AO367" s="177">
        <v>0.35590017657075218</v>
      </c>
      <c r="AQ367" s="174" t="s">
        <v>1</v>
      </c>
      <c r="AR367" s="177">
        <v>5.1231422536131423E-2</v>
      </c>
      <c r="AS367" s="177">
        <v>4.8793924665856629E-2</v>
      </c>
      <c r="AT367" s="177">
        <v>4.6783980497434083E-2</v>
      </c>
      <c r="AU367" s="177">
        <v>5.5468012995563809E-2</v>
      </c>
      <c r="AV367" s="177">
        <v>5.9809088511909997E-2</v>
      </c>
      <c r="AW367" s="177">
        <v>6.1626637350889191E-2</v>
      </c>
      <c r="AX367" s="177">
        <v>5.6232227898178853E-2</v>
      </c>
    </row>
    <row r="368" spans="3:50" s="161" customFormat="1" ht="12" x14ac:dyDescent="0.2">
      <c r="C368" s="171" t="s">
        <v>7</v>
      </c>
      <c r="D368" s="172" t="s">
        <v>3</v>
      </c>
      <c r="E368" s="166"/>
      <c r="F368" s="174" t="s">
        <v>77</v>
      </c>
      <c r="G368" s="175">
        <v>112102</v>
      </c>
      <c r="H368" s="175">
        <v>124546</v>
      </c>
      <c r="I368" s="175">
        <v>112388</v>
      </c>
      <c r="J368" s="175">
        <v>109669</v>
      </c>
      <c r="K368" s="175">
        <v>108145</v>
      </c>
      <c r="L368" s="175">
        <v>113986</v>
      </c>
      <c r="M368" s="175">
        <v>150185</v>
      </c>
      <c r="O368" s="174" t="s">
        <v>77</v>
      </c>
      <c r="P368" s="176">
        <v>6.7</v>
      </c>
      <c r="Q368" s="176">
        <v>6.9</v>
      </c>
      <c r="R368" s="176">
        <v>7</v>
      </c>
      <c r="S368" s="176">
        <v>7.8</v>
      </c>
      <c r="T368" s="176">
        <v>9</v>
      </c>
      <c r="U368" s="176">
        <v>9.5</v>
      </c>
      <c r="V368" s="176">
        <v>7.9</v>
      </c>
      <c r="Y368" s="174" t="s">
        <v>77</v>
      </c>
      <c r="Z368" s="175">
        <v>15021.668</v>
      </c>
      <c r="AA368" s="175">
        <v>17187.348000000002</v>
      </c>
      <c r="AB368" s="175">
        <v>15734.32</v>
      </c>
      <c r="AC368" s="175">
        <v>17108.363999999998</v>
      </c>
      <c r="AD368" s="175">
        <v>19466.099999999999</v>
      </c>
      <c r="AE368" s="175">
        <v>21657.34</v>
      </c>
      <c r="AF368" s="175">
        <v>23729.23</v>
      </c>
      <c r="AH368" s="174" t="s">
        <v>77</v>
      </c>
      <c r="AI368" s="177">
        <v>0.27124754708032994</v>
      </c>
      <c r="AJ368" s="177">
        <v>0.31527440259214257</v>
      </c>
      <c r="AK368" s="177">
        <v>0.30307720934246257</v>
      </c>
      <c r="AL368" s="177">
        <v>0.29593241011581595</v>
      </c>
      <c r="AM368" s="177">
        <v>0.2715880410351712</v>
      </c>
      <c r="AN368" s="177">
        <v>0.28740724304779869</v>
      </c>
      <c r="AO368" s="177">
        <v>0.2953037685468109</v>
      </c>
      <c r="AQ368" s="174" t="s">
        <v>77</v>
      </c>
      <c r="AR368" s="177">
        <v>3.6347171308764213E-2</v>
      </c>
      <c r="AS368" s="177">
        <v>4.3507867557715671E-2</v>
      </c>
      <c r="AT368" s="177">
        <v>4.243080930794476E-2</v>
      </c>
      <c r="AU368" s="177">
        <v>4.6165455978067288E-2</v>
      </c>
      <c r="AV368" s="177">
        <v>4.8885847386330818E-2</v>
      </c>
      <c r="AW368" s="177">
        <v>5.4607376179081756E-2</v>
      </c>
      <c r="AX368" s="177">
        <v>4.6657995430396122E-2</v>
      </c>
    </row>
    <row r="369" spans="3:50" s="161" customFormat="1" ht="12" x14ac:dyDescent="0.2">
      <c r="C369" s="171" t="s">
        <v>7</v>
      </c>
      <c r="D369" s="172" t="s">
        <v>3</v>
      </c>
      <c r="E369" s="173"/>
      <c r="F369" s="174" t="s">
        <v>76</v>
      </c>
      <c r="G369" s="175">
        <v>105138</v>
      </c>
      <c r="H369" s="175">
        <v>115050</v>
      </c>
      <c r="I369" s="175">
        <v>103541</v>
      </c>
      <c r="J369" s="175">
        <v>114096</v>
      </c>
      <c r="K369" s="175">
        <v>141206</v>
      </c>
      <c r="L369" s="175">
        <v>123910</v>
      </c>
      <c r="M369" s="175">
        <v>177390</v>
      </c>
      <c r="O369" s="174" t="s">
        <v>76</v>
      </c>
      <c r="P369" s="176">
        <v>6.7</v>
      </c>
      <c r="Q369" s="176">
        <v>7.7</v>
      </c>
      <c r="R369" s="176">
        <v>7</v>
      </c>
      <c r="S369" s="176">
        <v>7.8</v>
      </c>
      <c r="T369" s="176">
        <v>8</v>
      </c>
      <c r="U369" s="176">
        <v>9.5</v>
      </c>
      <c r="V369" s="176">
        <v>7.9</v>
      </c>
      <c r="Y369" s="174" t="s">
        <v>76</v>
      </c>
      <c r="Z369" s="175">
        <v>14088.492</v>
      </c>
      <c r="AA369" s="175">
        <v>17717.7</v>
      </c>
      <c r="AB369" s="175">
        <v>14495.74</v>
      </c>
      <c r="AC369" s="175">
        <v>17798.975999999999</v>
      </c>
      <c r="AD369" s="175">
        <v>22592.959999999999</v>
      </c>
      <c r="AE369" s="175">
        <v>23542.9</v>
      </c>
      <c r="AF369" s="175">
        <v>28027.62</v>
      </c>
      <c r="AH369" s="174" t="s">
        <v>76</v>
      </c>
      <c r="AI369" s="177">
        <v>0.25439710803493004</v>
      </c>
      <c r="AJ369" s="177">
        <v>0.29123633049817738</v>
      </c>
      <c r="AK369" s="177">
        <v>0.27921946589073493</v>
      </c>
      <c r="AL369" s="177">
        <v>0.30787829071637507</v>
      </c>
      <c r="AM369" s="177">
        <v>0.35461520109494094</v>
      </c>
      <c r="AN369" s="177">
        <v>0.31242987284449608</v>
      </c>
      <c r="AO369" s="177">
        <v>0.34879605488243692</v>
      </c>
      <c r="AQ369" s="174" t="s">
        <v>76</v>
      </c>
      <c r="AR369" s="177">
        <v>3.4089212476680626E-2</v>
      </c>
      <c r="AS369" s="177">
        <v>4.4850394896719319E-2</v>
      </c>
      <c r="AT369" s="177">
        <v>3.9090725224702888E-2</v>
      </c>
      <c r="AU369" s="177">
        <v>4.802901335175451E-2</v>
      </c>
      <c r="AV369" s="177">
        <v>5.6738432175190548E-2</v>
      </c>
      <c r="AW369" s="177">
        <v>5.9361675840454257E-2</v>
      </c>
      <c r="AX369" s="177">
        <v>5.5109776671425033E-2</v>
      </c>
    </row>
    <row r="370" spans="3:50" s="161" customFormat="1" ht="12" x14ac:dyDescent="0.2">
      <c r="C370" s="164" t="s">
        <v>12</v>
      </c>
      <c r="D370" s="165" t="s">
        <v>3</v>
      </c>
      <c r="E370" s="173"/>
      <c r="F370" s="167" t="s">
        <v>8</v>
      </c>
      <c r="G370" s="168">
        <v>216998</v>
      </c>
      <c r="H370" s="168">
        <v>225715</v>
      </c>
      <c r="I370" s="168">
        <v>185937</v>
      </c>
      <c r="J370" s="168">
        <v>192803</v>
      </c>
      <c r="K370" s="168">
        <v>199569</v>
      </c>
      <c r="L370" s="168">
        <v>211968</v>
      </c>
      <c r="M370" s="168">
        <v>259306</v>
      </c>
      <c r="O370" s="167" t="s">
        <v>8</v>
      </c>
      <c r="P370" s="169">
        <v>4.7</v>
      </c>
      <c r="Q370" s="169">
        <v>5.4</v>
      </c>
      <c r="R370" s="169">
        <v>5.6</v>
      </c>
      <c r="S370" s="169">
        <v>6.3</v>
      </c>
      <c r="T370" s="169">
        <v>7.2</v>
      </c>
      <c r="U370" s="169">
        <v>6.6</v>
      </c>
      <c r="V370" s="169">
        <v>6.1</v>
      </c>
      <c r="Y370" s="167" t="s">
        <v>8</v>
      </c>
      <c r="Z370" s="168">
        <v>20397.812000000002</v>
      </c>
      <c r="AA370" s="168">
        <v>24377.22</v>
      </c>
      <c r="AB370" s="168">
        <v>20824.944</v>
      </c>
      <c r="AC370" s="168">
        <v>24293.178</v>
      </c>
      <c r="AD370" s="168">
        <v>28737.936000000002</v>
      </c>
      <c r="AE370" s="168">
        <v>27979.775999999998</v>
      </c>
      <c r="AF370" s="168">
        <v>31635.331999999999</v>
      </c>
      <c r="AH370" s="167" t="s">
        <v>8</v>
      </c>
      <c r="AI370" s="170">
        <v>1</v>
      </c>
      <c r="AJ370" s="170">
        <v>1</v>
      </c>
      <c r="AK370" s="170">
        <v>1</v>
      </c>
      <c r="AL370" s="170">
        <v>1</v>
      </c>
      <c r="AM370" s="170">
        <v>1</v>
      </c>
      <c r="AN370" s="170">
        <v>1</v>
      </c>
      <c r="AO370" s="170">
        <v>1</v>
      </c>
      <c r="AQ370" s="167" t="s">
        <v>8</v>
      </c>
      <c r="AR370" s="170">
        <v>9.4E-2</v>
      </c>
      <c r="AS370" s="170">
        <v>0.10800000000000001</v>
      </c>
      <c r="AT370" s="170">
        <v>0.11199999999999999</v>
      </c>
      <c r="AU370" s="170">
        <v>0.126</v>
      </c>
      <c r="AV370" s="170">
        <v>0.14400000000000002</v>
      </c>
      <c r="AW370" s="170">
        <v>0.13200000000000001</v>
      </c>
      <c r="AX370" s="170">
        <v>0.122</v>
      </c>
    </row>
    <row r="371" spans="3:50" s="161" customFormat="1" ht="12" x14ac:dyDescent="0.2">
      <c r="C371" s="171" t="s">
        <v>12</v>
      </c>
      <c r="D371" s="172" t="s">
        <v>3</v>
      </c>
      <c r="E371" s="173"/>
      <c r="F371" s="174" t="s">
        <v>1</v>
      </c>
      <c r="G371" s="175">
        <v>91017</v>
      </c>
      <c r="H371" s="175">
        <v>79432</v>
      </c>
      <c r="I371" s="175">
        <v>62604</v>
      </c>
      <c r="J371" s="175">
        <v>67557</v>
      </c>
      <c r="K371" s="175">
        <v>65339</v>
      </c>
      <c r="L371" s="175">
        <v>82230</v>
      </c>
      <c r="M371" s="175">
        <v>79716</v>
      </c>
      <c r="O371" s="174" t="s">
        <v>1</v>
      </c>
      <c r="P371" s="176">
        <v>7</v>
      </c>
      <c r="Q371" s="176">
        <v>8.9</v>
      </c>
      <c r="R371" s="176">
        <v>9</v>
      </c>
      <c r="S371" s="176">
        <v>9.6999999999999993</v>
      </c>
      <c r="T371" s="176">
        <v>11.2</v>
      </c>
      <c r="U371" s="176">
        <v>10.7</v>
      </c>
      <c r="V371" s="176">
        <v>11.2</v>
      </c>
      <c r="Y371" s="174" t="s">
        <v>1</v>
      </c>
      <c r="Z371" s="175">
        <v>12742.38</v>
      </c>
      <c r="AA371" s="175">
        <v>14138.896000000001</v>
      </c>
      <c r="AB371" s="175">
        <v>11268.72</v>
      </c>
      <c r="AC371" s="175">
        <v>13106.057999999997</v>
      </c>
      <c r="AD371" s="175">
        <v>14635.935999999998</v>
      </c>
      <c r="AE371" s="175">
        <v>17597.219999999998</v>
      </c>
      <c r="AF371" s="175">
        <v>17856.383999999998</v>
      </c>
      <c r="AH371" s="174" t="s">
        <v>1</v>
      </c>
      <c r="AI371" s="177">
        <v>0.41943704550272354</v>
      </c>
      <c r="AJ371" s="177">
        <v>0.35191281040249872</v>
      </c>
      <c r="AK371" s="177">
        <v>0.33669468691008247</v>
      </c>
      <c r="AL371" s="177">
        <v>0.350393925405725</v>
      </c>
      <c r="AM371" s="177">
        <v>0.32740054818133074</v>
      </c>
      <c r="AN371" s="177">
        <v>0.38793591485507245</v>
      </c>
      <c r="AO371" s="177">
        <v>0.30742057646178644</v>
      </c>
      <c r="AQ371" s="174" t="s">
        <v>1</v>
      </c>
      <c r="AR371" s="177">
        <v>5.872118637038129E-2</v>
      </c>
      <c r="AS371" s="177">
        <v>6.2640480251644773E-2</v>
      </c>
      <c r="AT371" s="177">
        <v>6.0605043643814846E-2</v>
      </c>
      <c r="AU371" s="177">
        <v>6.7976421528710654E-2</v>
      </c>
      <c r="AV371" s="177">
        <v>7.3337722792618076E-2</v>
      </c>
      <c r="AW371" s="177">
        <v>8.3018285778985484E-2</v>
      </c>
      <c r="AX371" s="177">
        <v>6.8862209127440163E-2</v>
      </c>
    </row>
    <row r="372" spans="3:50" s="161" customFormat="1" ht="12" x14ac:dyDescent="0.2">
      <c r="C372" s="171" t="s">
        <v>12</v>
      </c>
      <c r="D372" s="172" t="s">
        <v>3</v>
      </c>
      <c r="E372" s="173"/>
      <c r="F372" s="174" t="s">
        <v>77</v>
      </c>
      <c r="G372" s="175">
        <v>57073</v>
      </c>
      <c r="H372" s="175">
        <v>78863</v>
      </c>
      <c r="I372" s="175">
        <v>54317</v>
      </c>
      <c r="J372" s="175">
        <v>51982</v>
      </c>
      <c r="K372" s="175">
        <v>50251</v>
      </c>
      <c r="L372" s="175">
        <v>55415</v>
      </c>
      <c r="M372" s="175">
        <v>72228</v>
      </c>
      <c r="O372" s="174" t="s">
        <v>77</v>
      </c>
      <c r="P372" s="176">
        <v>9.1</v>
      </c>
      <c r="Q372" s="176">
        <v>8.9</v>
      </c>
      <c r="R372" s="176">
        <v>9.9</v>
      </c>
      <c r="S372" s="176">
        <v>11.1</v>
      </c>
      <c r="T372" s="176">
        <v>12.7</v>
      </c>
      <c r="U372" s="176">
        <v>12.9</v>
      </c>
      <c r="V372" s="176">
        <v>11.6</v>
      </c>
      <c r="Y372" s="174" t="s">
        <v>77</v>
      </c>
      <c r="Z372" s="175">
        <v>10387.286</v>
      </c>
      <c r="AA372" s="175">
        <v>14037.614000000001</v>
      </c>
      <c r="AB372" s="175">
        <v>10754.766000000001</v>
      </c>
      <c r="AC372" s="175">
        <v>11540.003999999999</v>
      </c>
      <c r="AD372" s="175">
        <v>12763.753999999999</v>
      </c>
      <c r="AE372" s="175">
        <v>14297.07</v>
      </c>
      <c r="AF372" s="175">
        <v>16756.895999999997</v>
      </c>
      <c r="AH372" s="174" t="s">
        <v>77</v>
      </c>
      <c r="AI372" s="177">
        <v>0.2630116406602826</v>
      </c>
      <c r="AJ372" s="177">
        <v>0.34939193230401172</v>
      </c>
      <c r="AK372" s="177">
        <v>0.29212582756525057</v>
      </c>
      <c r="AL372" s="177">
        <v>0.26961198736534181</v>
      </c>
      <c r="AM372" s="177">
        <v>0.25179762387946025</v>
      </c>
      <c r="AN372" s="177">
        <v>0.26143097071256038</v>
      </c>
      <c r="AO372" s="177">
        <v>0.27854349687242103</v>
      </c>
      <c r="AQ372" s="174" t="s">
        <v>77</v>
      </c>
      <c r="AR372" s="177">
        <v>4.7868118600171428E-2</v>
      </c>
      <c r="AS372" s="177">
        <v>6.2191763950114082E-2</v>
      </c>
      <c r="AT372" s="177">
        <v>5.7840913857919611E-2</v>
      </c>
      <c r="AU372" s="177">
        <v>5.9853861195105884E-2</v>
      </c>
      <c r="AV372" s="177">
        <v>6.3956596465382903E-2</v>
      </c>
      <c r="AW372" s="177">
        <v>6.7449190443840581E-2</v>
      </c>
      <c r="AX372" s="177">
        <v>6.4622091274401675E-2</v>
      </c>
    </row>
    <row r="373" spans="3:50" s="161" customFormat="1" ht="12" x14ac:dyDescent="0.2">
      <c r="C373" s="171" t="s">
        <v>12</v>
      </c>
      <c r="D373" s="172" t="s">
        <v>3</v>
      </c>
      <c r="E373" s="173"/>
      <c r="F373" s="174" t="s">
        <v>76</v>
      </c>
      <c r="G373" s="175">
        <v>68912</v>
      </c>
      <c r="H373" s="175">
        <v>67424</v>
      </c>
      <c r="I373" s="175">
        <v>69020</v>
      </c>
      <c r="J373" s="175">
        <v>73268</v>
      </c>
      <c r="K373" s="175">
        <v>83983</v>
      </c>
      <c r="L373" s="175">
        <v>74327</v>
      </c>
      <c r="M373" s="175">
        <v>107362</v>
      </c>
      <c r="O373" s="174" t="s">
        <v>76</v>
      </c>
      <c r="P373" s="176">
        <v>8.3000000000000007</v>
      </c>
      <c r="Q373" s="176">
        <v>9.6</v>
      </c>
      <c r="R373" s="176">
        <v>8.6999999999999993</v>
      </c>
      <c r="S373" s="176">
        <v>9.4</v>
      </c>
      <c r="T373" s="176">
        <v>10</v>
      </c>
      <c r="U373" s="176">
        <v>11.4</v>
      </c>
      <c r="V373" s="176">
        <v>9.6999999999999993</v>
      </c>
      <c r="Y373" s="174" t="s">
        <v>76</v>
      </c>
      <c r="Z373" s="175">
        <v>11439.392000000002</v>
      </c>
      <c r="AA373" s="175">
        <v>12945.408000000001</v>
      </c>
      <c r="AB373" s="175">
        <v>12009.48</v>
      </c>
      <c r="AC373" s="175">
        <v>13774.384000000002</v>
      </c>
      <c r="AD373" s="175">
        <v>16796.599999999999</v>
      </c>
      <c r="AE373" s="175">
        <v>16946.556</v>
      </c>
      <c r="AF373" s="175">
        <v>20828.227999999999</v>
      </c>
      <c r="AH373" s="174" t="s">
        <v>76</v>
      </c>
      <c r="AI373" s="177">
        <v>0.31756974718661002</v>
      </c>
      <c r="AJ373" s="177">
        <v>0.29871297875639635</v>
      </c>
      <c r="AK373" s="177">
        <v>0.37120099818755814</v>
      </c>
      <c r="AL373" s="177">
        <v>0.38001483379407996</v>
      </c>
      <c r="AM373" s="177">
        <v>0.42082187113229008</v>
      </c>
      <c r="AN373" s="177">
        <v>0.35065198520531399</v>
      </c>
      <c r="AO373" s="177">
        <v>0.41403592666579253</v>
      </c>
      <c r="AQ373" s="174" t="s">
        <v>76</v>
      </c>
      <c r="AR373" s="177">
        <v>5.2716578032977267E-2</v>
      </c>
      <c r="AS373" s="177">
        <v>5.7352891921228097E-2</v>
      </c>
      <c r="AT373" s="177">
        <v>6.4588973684635106E-2</v>
      </c>
      <c r="AU373" s="177">
        <v>7.1442788753287037E-2</v>
      </c>
      <c r="AV373" s="177">
        <v>8.4164374226458005E-2</v>
      </c>
      <c r="AW373" s="177">
        <v>7.9948652626811598E-2</v>
      </c>
      <c r="AX373" s="177">
        <v>8.0322969773163735E-2</v>
      </c>
    </row>
    <row r="374" spans="3:50" s="161" customFormat="1" ht="12" x14ac:dyDescent="0.2">
      <c r="C374" s="164" t="s">
        <v>11</v>
      </c>
      <c r="D374" s="165" t="s">
        <v>3</v>
      </c>
      <c r="E374" s="166"/>
      <c r="F374" s="167" t="s">
        <v>8</v>
      </c>
      <c r="G374" s="168">
        <v>196287</v>
      </c>
      <c r="H374" s="168">
        <v>169327</v>
      </c>
      <c r="I374" s="168">
        <v>184888</v>
      </c>
      <c r="J374" s="168">
        <v>177787</v>
      </c>
      <c r="K374" s="168">
        <v>198628</v>
      </c>
      <c r="L374" s="168">
        <v>184635</v>
      </c>
      <c r="M374" s="168">
        <v>249272</v>
      </c>
      <c r="O374" s="167" t="s">
        <v>8</v>
      </c>
      <c r="P374" s="169">
        <v>5.4</v>
      </c>
      <c r="Q374" s="169">
        <v>6.2</v>
      </c>
      <c r="R374" s="169">
        <v>5.6</v>
      </c>
      <c r="S374" s="169">
        <v>6.3</v>
      </c>
      <c r="T374" s="169">
        <v>7.2</v>
      </c>
      <c r="U374" s="169">
        <v>7.7</v>
      </c>
      <c r="V374" s="169">
        <v>6.8</v>
      </c>
      <c r="Y374" s="167" t="s">
        <v>8</v>
      </c>
      <c r="Z374" s="168">
        <v>21198.995999999999</v>
      </c>
      <c r="AA374" s="168">
        <v>20996.548000000003</v>
      </c>
      <c r="AB374" s="168">
        <v>20707.455999999998</v>
      </c>
      <c r="AC374" s="168">
        <v>22401.161999999997</v>
      </c>
      <c r="AD374" s="168">
        <v>28602.432000000001</v>
      </c>
      <c r="AE374" s="168">
        <v>28433.79</v>
      </c>
      <c r="AF374" s="168">
        <v>33900.991999999998</v>
      </c>
      <c r="AH374" s="167" t="s">
        <v>8</v>
      </c>
      <c r="AI374" s="170">
        <v>1</v>
      </c>
      <c r="AJ374" s="170">
        <v>1</v>
      </c>
      <c r="AK374" s="170">
        <v>1</v>
      </c>
      <c r="AL374" s="170">
        <v>1</v>
      </c>
      <c r="AM374" s="170">
        <v>1</v>
      </c>
      <c r="AN374" s="170">
        <v>1</v>
      </c>
      <c r="AO374" s="170">
        <v>1</v>
      </c>
      <c r="AQ374" s="167" t="s">
        <v>8</v>
      </c>
      <c r="AR374" s="170">
        <v>0.10800000000000001</v>
      </c>
      <c r="AS374" s="170">
        <v>0.124</v>
      </c>
      <c r="AT374" s="170">
        <v>0.11199999999999999</v>
      </c>
      <c r="AU374" s="170">
        <v>0.126</v>
      </c>
      <c r="AV374" s="170">
        <v>0.14400000000000002</v>
      </c>
      <c r="AW374" s="170">
        <v>0.154</v>
      </c>
      <c r="AX374" s="170">
        <v>0.13600000000000001</v>
      </c>
    </row>
    <row r="375" spans="3:50" s="161" customFormat="1" ht="12" x14ac:dyDescent="0.2">
      <c r="C375" s="171" t="s">
        <v>11</v>
      </c>
      <c r="D375" s="172" t="s">
        <v>3</v>
      </c>
      <c r="E375" s="173"/>
      <c r="F375" s="174" t="s">
        <v>1</v>
      </c>
      <c r="G375" s="175">
        <v>105032</v>
      </c>
      <c r="H375" s="175">
        <v>76018</v>
      </c>
      <c r="I375" s="175">
        <v>92296</v>
      </c>
      <c r="J375" s="175">
        <v>79272</v>
      </c>
      <c r="K375" s="175">
        <v>83511</v>
      </c>
      <c r="L375" s="175">
        <v>76481</v>
      </c>
      <c r="M375" s="175">
        <v>101287</v>
      </c>
      <c r="O375" s="174" t="s">
        <v>1</v>
      </c>
      <c r="P375" s="176">
        <v>6.7</v>
      </c>
      <c r="Q375" s="176">
        <v>8.9</v>
      </c>
      <c r="R375" s="176">
        <v>7.3</v>
      </c>
      <c r="S375" s="176">
        <v>9.4</v>
      </c>
      <c r="T375" s="176">
        <v>10</v>
      </c>
      <c r="U375" s="176">
        <v>11</v>
      </c>
      <c r="V375" s="176">
        <v>9.6999999999999993</v>
      </c>
      <c r="Y375" s="174" t="s">
        <v>1</v>
      </c>
      <c r="Z375" s="175">
        <v>14074.288</v>
      </c>
      <c r="AA375" s="175">
        <v>13531.204000000002</v>
      </c>
      <c r="AB375" s="175">
        <v>13475.215999999999</v>
      </c>
      <c r="AC375" s="175">
        <v>14903.136</v>
      </c>
      <c r="AD375" s="175">
        <v>16702.2</v>
      </c>
      <c r="AE375" s="175">
        <v>16825.82</v>
      </c>
      <c r="AF375" s="175">
        <v>19649.678</v>
      </c>
      <c r="AH375" s="174" t="s">
        <v>1</v>
      </c>
      <c r="AI375" s="177">
        <v>0.53509402049040433</v>
      </c>
      <c r="AJ375" s="177">
        <v>0.44894198798773971</v>
      </c>
      <c r="AK375" s="177">
        <v>0.49919951538228552</v>
      </c>
      <c r="AL375" s="177">
        <v>0.4458818698780001</v>
      </c>
      <c r="AM375" s="177">
        <v>0.42043921300118814</v>
      </c>
      <c r="AN375" s="177">
        <v>0.41422807160072578</v>
      </c>
      <c r="AO375" s="177">
        <v>0.40633123656086523</v>
      </c>
      <c r="AQ375" s="174" t="s">
        <v>1</v>
      </c>
      <c r="AR375" s="177">
        <v>7.1702598745714191E-2</v>
      </c>
      <c r="AS375" s="177">
        <v>7.9911673861817675E-2</v>
      </c>
      <c r="AT375" s="177">
        <v>7.288312924581368E-2</v>
      </c>
      <c r="AU375" s="177">
        <v>8.3825791537064015E-2</v>
      </c>
      <c r="AV375" s="177">
        <v>8.4087842600237633E-2</v>
      </c>
      <c r="AW375" s="177">
        <v>9.1130175752159662E-2</v>
      </c>
      <c r="AX375" s="177">
        <v>7.8828259892807853E-2</v>
      </c>
    </row>
    <row r="376" spans="3:50" s="161" customFormat="1" ht="12" x14ac:dyDescent="0.2">
      <c r="C376" s="171" t="s">
        <v>11</v>
      </c>
      <c r="D376" s="172" t="s">
        <v>3</v>
      </c>
      <c r="E376" s="173"/>
      <c r="F376" s="174" t="s">
        <v>77</v>
      </c>
      <c r="G376" s="175">
        <v>55031</v>
      </c>
      <c r="H376" s="175">
        <v>45685</v>
      </c>
      <c r="I376" s="175">
        <v>58073</v>
      </c>
      <c r="J376" s="175">
        <v>57689</v>
      </c>
      <c r="K376" s="175">
        <v>57896</v>
      </c>
      <c r="L376" s="175">
        <v>58573</v>
      </c>
      <c r="M376" s="175">
        <v>77957</v>
      </c>
      <c r="O376" s="174" t="s">
        <v>77</v>
      </c>
      <c r="P376" s="176">
        <v>9.1</v>
      </c>
      <c r="Q376" s="176">
        <v>11.5</v>
      </c>
      <c r="R376" s="176">
        <v>9.4</v>
      </c>
      <c r="S376" s="176">
        <v>10.6</v>
      </c>
      <c r="T376" s="176">
        <v>12.1</v>
      </c>
      <c r="U376" s="176">
        <v>12.9</v>
      </c>
      <c r="V376" s="176">
        <v>11.2</v>
      </c>
      <c r="Y376" s="174" t="s">
        <v>77</v>
      </c>
      <c r="Z376" s="175">
        <v>10015.642</v>
      </c>
      <c r="AA376" s="175">
        <v>10507.55</v>
      </c>
      <c r="AB376" s="175">
        <v>10917.724000000002</v>
      </c>
      <c r="AC376" s="175">
        <v>12230.068000000001</v>
      </c>
      <c r="AD376" s="175">
        <v>14010.832</v>
      </c>
      <c r="AE376" s="175">
        <v>15111.834000000001</v>
      </c>
      <c r="AF376" s="175">
        <v>17462.367999999999</v>
      </c>
      <c r="AH376" s="174" t="s">
        <v>77</v>
      </c>
      <c r="AI376" s="177">
        <v>0.28035988119437355</v>
      </c>
      <c r="AJ376" s="177">
        <v>0.26980339815859256</v>
      </c>
      <c r="AK376" s="177">
        <v>0.3140982648955043</v>
      </c>
      <c r="AL376" s="177">
        <v>0.32448379240326908</v>
      </c>
      <c r="AM376" s="177">
        <v>0.29147954971101758</v>
      </c>
      <c r="AN376" s="177">
        <v>0.31723671026620087</v>
      </c>
      <c r="AO376" s="177">
        <v>0.31273869508007318</v>
      </c>
      <c r="AQ376" s="174" t="s">
        <v>77</v>
      </c>
      <c r="AR376" s="177">
        <v>5.102549837737598E-2</v>
      </c>
      <c r="AS376" s="177">
        <v>6.2054781576476287E-2</v>
      </c>
      <c r="AT376" s="177">
        <v>5.9050473800354809E-2</v>
      </c>
      <c r="AU376" s="177">
        <v>6.8790563989493042E-2</v>
      </c>
      <c r="AV376" s="177">
        <v>7.0538051030066246E-2</v>
      </c>
      <c r="AW376" s="177">
        <v>8.184707124867982E-2</v>
      </c>
      <c r="AX376" s="177">
        <v>7.0053467697936384E-2</v>
      </c>
    </row>
    <row r="377" spans="3:50" s="161" customFormat="1" ht="12" x14ac:dyDescent="0.2">
      <c r="C377" s="171" t="s">
        <v>11</v>
      </c>
      <c r="D377" s="172" t="s">
        <v>3</v>
      </c>
      <c r="E377" s="173"/>
      <c r="F377" s="174" t="s">
        <v>76</v>
      </c>
      <c r="G377" s="175">
        <v>36228</v>
      </c>
      <c r="H377" s="175">
        <v>47628</v>
      </c>
      <c r="I377" s="175">
        <v>34523</v>
      </c>
      <c r="J377" s="175">
        <v>40830</v>
      </c>
      <c r="K377" s="175">
        <v>57225</v>
      </c>
      <c r="L377" s="175">
        <v>49585</v>
      </c>
      <c r="M377" s="175">
        <v>70028</v>
      </c>
      <c r="O377" s="174" t="s">
        <v>76</v>
      </c>
      <c r="P377" s="176">
        <v>11.4</v>
      </c>
      <c r="Q377" s="176">
        <v>11.5</v>
      </c>
      <c r="R377" s="176">
        <v>12.8</v>
      </c>
      <c r="S377" s="176">
        <v>12.4</v>
      </c>
      <c r="T377" s="176">
        <v>12.1</v>
      </c>
      <c r="U377" s="176">
        <v>14.3</v>
      </c>
      <c r="V377" s="176">
        <v>11.6</v>
      </c>
      <c r="Y377" s="174" t="s">
        <v>76</v>
      </c>
      <c r="Z377" s="175">
        <v>8259.9840000000004</v>
      </c>
      <c r="AA377" s="175">
        <v>10954.44</v>
      </c>
      <c r="AB377" s="175">
        <v>8837.8880000000008</v>
      </c>
      <c r="AC377" s="175">
        <v>10125.84</v>
      </c>
      <c r="AD377" s="175">
        <v>13848.45</v>
      </c>
      <c r="AE377" s="175">
        <v>14181.31</v>
      </c>
      <c r="AF377" s="175">
        <v>16246.495999999999</v>
      </c>
      <c r="AH377" s="174" t="s">
        <v>76</v>
      </c>
      <c r="AI377" s="177">
        <v>0.1845664766387993</v>
      </c>
      <c r="AJ377" s="177">
        <v>0.28127823678444669</v>
      </c>
      <c r="AK377" s="177">
        <v>0.18672385444160788</v>
      </c>
      <c r="AL377" s="177">
        <v>0.22965683655160388</v>
      </c>
      <c r="AM377" s="177">
        <v>0.28810137543548742</v>
      </c>
      <c r="AN377" s="177">
        <v>0.26855688249790127</v>
      </c>
      <c r="AO377" s="177">
        <v>0.28093006835906159</v>
      </c>
      <c r="AQ377" s="174" t="s">
        <v>76</v>
      </c>
      <c r="AR377" s="177">
        <v>4.2081156673646244E-2</v>
      </c>
      <c r="AS377" s="177">
        <v>6.4693994460422732E-2</v>
      </c>
      <c r="AT377" s="177">
        <v>4.7801306737051616E-2</v>
      </c>
      <c r="AU377" s="177">
        <v>5.6954895464797761E-2</v>
      </c>
      <c r="AV377" s="177">
        <v>6.9720532855387957E-2</v>
      </c>
      <c r="AW377" s="177">
        <v>7.6807268394399775E-2</v>
      </c>
      <c r="AX377" s="177">
        <v>6.5175775859302287E-2</v>
      </c>
    </row>
    <row r="378" spans="3:50" s="161" customFormat="1" ht="12" x14ac:dyDescent="0.2">
      <c r="C378" s="164" t="s">
        <v>7</v>
      </c>
      <c r="D378" s="165" t="s">
        <v>4</v>
      </c>
      <c r="E378" s="173"/>
      <c r="F378" s="167" t="s">
        <v>8</v>
      </c>
      <c r="G378" s="168">
        <v>793404</v>
      </c>
      <c r="H378" s="168">
        <v>844962</v>
      </c>
      <c r="I378" s="168">
        <v>834395</v>
      </c>
      <c r="J378" s="168">
        <v>884906</v>
      </c>
      <c r="K378" s="168">
        <v>959109</v>
      </c>
      <c r="L378" s="168">
        <v>918286</v>
      </c>
      <c r="M378" s="168">
        <v>1333353</v>
      </c>
      <c r="O378" s="167" t="s">
        <v>8</v>
      </c>
      <c r="P378" s="169">
        <v>2.2999999999999998</v>
      </c>
      <c r="Q378" s="169">
        <v>2.5</v>
      </c>
      <c r="R378" s="169">
        <v>2.6</v>
      </c>
      <c r="S378" s="169">
        <v>2.8</v>
      </c>
      <c r="T378" s="169">
        <v>3.2</v>
      </c>
      <c r="U378" s="169">
        <v>3.5</v>
      </c>
      <c r="V378" s="169">
        <v>3</v>
      </c>
      <c r="Y378" s="167" t="s">
        <v>8</v>
      </c>
      <c r="Z378" s="168">
        <v>36496.584000000003</v>
      </c>
      <c r="AA378" s="168">
        <v>42248.1</v>
      </c>
      <c r="AB378" s="168">
        <v>43388.54</v>
      </c>
      <c r="AC378" s="168">
        <v>49554.735999999997</v>
      </c>
      <c r="AD378" s="168">
        <v>61382.976000000002</v>
      </c>
      <c r="AE378" s="168">
        <v>64280.02</v>
      </c>
      <c r="AF378" s="168">
        <v>80001.179999999993</v>
      </c>
      <c r="AH378" s="167" t="s">
        <v>8</v>
      </c>
      <c r="AI378" s="170">
        <v>1</v>
      </c>
      <c r="AJ378" s="170">
        <v>1</v>
      </c>
      <c r="AK378" s="170">
        <v>1</v>
      </c>
      <c r="AL378" s="170">
        <v>1</v>
      </c>
      <c r="AM378" s="170">
        <v>1</v>
      </c>
      <c r="AN378" s="170">
        <v>1</v>
      </c>
      <c r="AO378" s="170">
        <v>1</v>
      </c>
      <c r="AQ378" s="167" t="s">
        <v>8</v>
      </c>
      <c r="AR378" s="170">
        <v>4.5999999999999999E-2</v>
      </c>
      <c r="AS378" s="170">
        <v>0.05</v>
      </c>
      <c r="AT378" s="170">
        <v>5.2000000000000005E-2</v>
      </c>
      <c r="AU378" s="170">
        <v>5.5999999999999994E-2</v>
      </c>
      <c r="AV378" s="170">
        <v>6.4000000000000001E-2</v>
      </c>
      <c r="AW378" s="170">
        <v>7.0000000000000007E-2</v>
      </c>
      <c r="AX378" s="170">
        <v>0.06</v>
      </c>
    </row>
    <row r="379" spans="3:50" s="161" customFormat="1" ht="12" x14ac:dyDescent="0.2">
      <c r="C379" s="171" t="s">
        <v>7</v>
      </c>
      <c r="D379" s="172" t="s">
        <v>4</v>
      </c>
      <c r="E379" s="166"/>
      <c r="F379" s="174" t="s">
        <v>1</v>
      </c>
      <c r="G379" s="175">
        <v>269455</v>
      </c>
      <c r="H379" s="175">
        <v>248184</v>
      </c>
      <c r="I379" s="175">
        <v>256137</v>
      </c>
      <c r="J379" s="175">
        <v>283988</v>
      </c>
      <c r="K379" s="175">
        <v>310512</v>
      </c>
      <c r="L379" s="175">
        <v>284760</v>
      </c>
      <c r="M379" s="175">
        <v>484147</v>
      </c>
      <c r="O379" s="174" t="s">
        <v>1</v>
      </c>
      <c r="P379" s="176">
        <v>4.3</v>
      </c>
      <c r="Q379" s="176">
        <v>5</v>
      </c>
      <c r="R379" s="176">
        <v>4.7</v>
      </c>
      <c r="S379" s="176">
        <v>5</v>
      </c>
      <c r="T379" s="176">
        <v>5.2</v>
      </c>
      <c r="U379" s="176">
        <v>6.2</v>
      </c>
      <c r="V379" s="176">
        <v>4.5999999999999996</v>
      </c>
      <c r="Y379" s="174" t="s">
        <v>1</v>
      </c>
      <c r="Z379" s="175">
        <v>23173.13</v>
      </c>
      <c r="AA379" s="175">
        <v>24818.400000000001</v>
      </c>
      <c r="AB379" s="175">
        <v>24076.878000000004</v>
      </c>
      <c r="AC379" s="175">
        <v>28398.799999999999</v>
      </c>
      <c r="AD379" s="175">
        <v>32293.248000000003</v>
      </c>
      <c r="AE379" s="175">
        <v>35310.239999999998</v>
      </c>
      <c r="AF379" s="175">
        <v>44541.523999999998</v>
      </c>
      <c r="AH379" s="174" t="s">
        <v>1</v>
      </c>
      <c r="AI379" s="177">
        <v>0.33961890789559923</v>
      </c>
      <c r="AJ379" s="177">
        <v>0.29372208454344695</v>
      </c>
      <c r="AK379" s="177">
        <v>0.30697331599542182</v>
      </c>
      <c r="AL379" s="177">
        <v>0.32092448237439908</v>
      </c>
      <c r="AM379" s="177">
        <v>0.32375048091509934</v>
      </c>
      <c r="AN379" s="177">
        <v>0.31009946792175858</v>
      </c>
      <c r="AO379" s="177">
        <v>0.3631048942028105</v>
      </c>
      <c r="AQ379" s="174" t="s">
        <v>1</v>
      </c>
      <c r="AR379" s="177">
        <v>2.9207226079021532E-2</v>
      </c>
      <c r="AS379" s="177">
        <v>2.9372208454344694E-2</v>
      </c>
      <c r="AT379" s="177">
        <v>2.8855491703569651E-2</v>
      </c>
      <c r="AU379" s="177">
        <v>3.2092448237439911E-2</v>
      </c>
      <c r="AV379" s="177">
        <v>3.3670050015170337E-2</v>
      </c>
      <c r="AW379" s="177">
        <v>3.8452334022298064E-2</v>
      </c>
      <c r="AX379" s="177">
        <v>3.3405650266658565E-2</v>
      </c>
    </row>
    <row r="380" spans="3:50" s="161" customFormat="1" ht="12" x14ac:dyDescent="0.2">
      <c r="C380" s="171" t="s">
        <v>7</v>
      </c>
      <c r="D380" s="172" t="s">
        <v>4</v>
      </c>
      <c r="E380" s="173"/>
      <c r="F380" s="174" t="s">
        <v>77</v>
      </c>
      <c r="G380" s="175">
        <v>330254</v>
      </c>
      <c r="H380" s="175">
        <v>387383</v>
      </c>
      <c r="I380" s="175">
        <v>377277</v>
      </c>
      <c r="J380" s="175">
        <v>371662</v>
      </c>
      <c r="K380" s="175">
        <v>390616</v>
      </c>
      <c r="L380" s="175">
        <v>355877</v>
      </c>
      <c r="M380" s="175">
        <v>495988</v>
      </c>
      <c r="O380" s="174" t="s">
        <v>77</v>
      </c>
      <c r="P380" s="176">
        <v>3.9</v>
      </c>
      <c r="Q380" s="176">
        <v>3.8</v>
      </c>
      <c r="R380" s="176">
        <v>4</v>
      </c>
      <c r="S380" s="176">
        <v>4.2</v>
      </c>
      <c r="T380" s="176">
        <v>4.8</v>
      </c>
      <c r="U380" s="176">
        <v>5.2</v>
      </c>
      <c r="V380" s="176">
        <v>4.5999999999999996</v>
      </c>
      <c r="Y380" s="174" t="s">
        <v>77</v>
      </c>
      <c r="Z380" s="175">
        <v>25759.811999999998</v>
      </c>
      <c r="AA380" s="175">
        <v>29441.107999999997</v>
      </c>
      <c r="AB380" s="175">
        <v>30182.16</v>
      </c>
      <c r="AC380" s="175">
        <v>31219.608000000004</v>
      </c>
      <c r="AD380" s="175">
        <v>37499.135999999999</v>
      </c>
      <c r="AE380" s="175">
        <v>37011.208000000006</v>
      </c>
      <c r="AF380" s="175">
        <v>45630.895999999993</v>
      </c>
      <c r="AH380" s="174" t="s">
        <v>77</v>
      </c>
      <c r="AI380" s="177">
        <v>0.41624947693734843</v>
      </c>
      <c r="AJ380" s="177">
        <v>0.45846203734605817</v>
      </c>
      <c r="AK380" s="177">
        <v>0.4521563528065245</v>
      </c>
      <c r="AL380" s="177">
        <v>0.42000167249402759</v>
      </c>
      <c r="AM380" s="177">
        <v>0.40726966382340274</v>
      </c>
      <c r="AN380" s="177">
        <v>0.38754483897173647</v>
      </c>
      <c r="AO380" s="177">
        <v>0.37198551321368012</v>
      </c>
      <c r="AQ380" s="174" t="s">
        <v>77</v>
      </c>
      <c r="AR380" s="177">
        <v>3.2467459201113179E-2</v>
      </c>
      <c r="AS380" s="177">
        <v>3.4843114838300417E-2</v>
      </c>
      <c r="AT380" s="177">
        <v>3.6172508224521963E-2</v>
      </c>
      <c r="AU380" s="177">
        <v>3.5280140489498318E-2</v>
      </c>
      <c r="AV380" s="177">
        <v>3.9097887727046664E-2</v>
      </c>
      <c r="AW380" s="177">
        <v>4.0304663253060591E-2</v>
      </c>
      <c r="AX380" s="177">
        <v>3.4222667215658566E-2</v>
      </c>
    </row>
    <row r="381" spans="3:50" s="161" customFormat="1" ht="12" x14ac:dyDescent="0.2">
      <c r="C381" s="171" t="s">
        <v>7</v>
      </c>
      <c r="D381" s="172" t="s">
        <v>4</v>
      </c>
      <c r="E381" s="173"/>
      <c r="F381" s="174" t="s">
        <v>76</v>
      </c>
      <c r="G381" s="175">
        <v>193699</v>
      </c>
      <c r="H381" s="175">
        <v>209399</v>
      </c>
      <c r="I381" s="175">
        <v>200985</v>
      </c>
      <c r="J381" s="175">
        <v>229260</v>
      </c>
      <c r="K381" s="175">
        <v>257985</v>
      </c>
      <c r="L381" s="175">
        <v>277653</v>
      </c>
      <c r="M381" s="175">
        <v>353218</v>
      </c>
      <c r="O381" s="174" t="s">
        <v>76</v>
      </c>
      <c r="P381" s="176">
        <v>5.5</v>
      </c>
      <c r="Q381" s="176">
        <v>5</v>
      </c>
      <c r="R381" s="176">
        <v>5.3</v>
      </c>
      <c r="S381" s="176">
        <v>5.6</v>
      </c>
      <c r="T381" s="176">
        <v>5.7</v>
      </c>
      <c r="U381" s="176">
        <v>6.2</v>
      </c>
      <c r="V381" s="176">
        <v>5.2</v>
      </c>
      <c r="Y381" s="174" t="s">
        <v>76</v>
      </c>
      <c r="Z381" s="175">
        <v>21306.89</v>
      </c>
      <c r="AA381" s="175">
        <v>20939.900000000001</v>
      </c>
      <c r="AB381" s="175">
        <v>21304.41</v>
      </c>
      <c r="AC381" s="175">
        <v>25677.119999999999</v>
      </c>
      <c r="AD381" s="175">
        <v>29410.29</v>
      </c>
      <c r="AE381" s="175">
        <v>34428.972000000002</v>
      </c>
      <c r="AF381" s="175">
        <v>36734.671999999999</v>
      </c>
      <c r="AH381" s="174" t="s">
        <v>76</v>
      </c>
      <c r="AI381" s="177">
        <v>0.24413665673477825</v>
      </c>
      <c r="AJ381" s="177">
        <v>0.24782061205119282</v>
      </c>
      <c r="AK381" s="177">
        <v>0.24087512509063452</v>
      </c>
      <c r="AL381" s="177">
        <v>0.259078365385702</v>
      </c>
      <c r="AM381" s="177">
        <v>0.26898402579894465</v>
      </c>
      <c r="AN381" s="177">
        <v>0.30236004904790009</v>
      </c>
      <c r="AO381" s="177">
        <v>0.26490959258350938</v>
      </c>
      <c r="AQ381" s="174" t="s">
        <v>76</v>
      </c>
      <c r="AR381" s="177">
        <v>2.6855032240825607E-2</v>
      </c>
      <c r="AS381" s="177">
        <v>2.478206120511928E-2</v>
      </c>
      <c r="AT381" s="177">
        <v>2.5532763259607259E-2</v>
      </c>
      <c r="AU381" s="177">
        <v>2.9016776923198623E-2</v>
      </c>
      <c r="AV381" s="177">
        <v>3.066417894107969E-2</v>
      </c>
      <c r="AW381" s="177">
        <v>3.7492646081939612E-2</v>
      </c>
      <c r="AX381" s="177">
        <v>2.7550597628684979E-2</v>
      </c>
    </row>
    <row r="382" spans="3:50" s="161" customFormat="1" ht="12" x14ac:dyDescent="0.2">
      <c r="C382" s="164" t="s">
        <v>12</v>
      </c>
      <c r="D382" s="165" t="s">
        <v>4</v>
      </c>
      <c r="E382" s="173"/>
      <c r="F382" s="167" t="s">
        <v>8</v>
      </c>
      <c r="G382" s="168">
        <v>408702</v>
      </c>
      <c r="H382" s="168">
        <v>447774</v>
      </c>
      <c r="I382" s="168">
        <v>435146</v>
      </c>
      <c r="J382" s="168">
        <v>467516</v>
      </c>
      <c r="K382" s="168">
        <v>456808</v>
      </c>
      <c r="L382" s="168">
        <v>500512</v>
      </c>
      <c r="M382" s="168">
        <v>652667</v>
      </c>
      <c r="O382" s="167" t="s">
        <v>8</v>
      </c>
      <c r="P382" s="169">
        <v>3.3</v>
      </c>
      <c r="Q382" s="169">
        <v>3.4</v>
      </c>
      <c r="R382" s="169">
        <v>3.7</v>
      </c>
      <c r="S382" s="169">
        <v>3.6</v>
      </c>
      <c r="T382" s="169">
        <v>4.2</v>
      </c>
      <c r="U382" s="169">
        <v>4.2</v>
      </c>
      <c r="V382" s="169">
        <v>4.3</v>
      </c>
      <c r="Y382" s="167" t="s">
        <v>8</v>
      </c>
      <c r="Z382" s="168">
        <v>26974.331999999999</v>
      </c>
      <c r="AA382" s="168">
        <v>30448.631999999998</v>
      </c>
      <c r="AB382" s="168">
        <v>32200.804000000004</v>
      </c>
      <c r="AC382" s="168">
        <v>33661.152000000002</v>
      </c>
      <c r="AD382" s="168">
        <v>38371.872000000003</v>
      </c>
      <c r="AE382" s="168">
        <v>42043.008000000002</v>
      </c>
      <c r="AF382" s="168">
        <v>56129.362000000001</v>
      </c>
      <c r="AH382" s="167" t="s">
        <v>8</v>
      </c>
      <c r="AI382" s="170">
        <v>1</v>
      </c>
      <c r="AJ382" s="170">
        <v>1</v>
      </c>
      <c r="AK382" s="170">
        <v>1</v>
      </c>
      <c r="AL382" s="170">
        <v>1</v>
      </c>
      <c r="AM382" s="170">
        <v>1</v>
      </c>
      <c r="AN382" s="170">
        <v>1</v>
      </c>
      <c r="AO382" s="170">
        <v>1</v>
      </c>
      <c r="AQ382" s="167" t="s">
        <v>8</v>
      </c>
      <c r="AR382" s="170">
        <v>6.6000000000000003E-2</v>
      </c>
      <c r="AS382" s="170">
        <v>6.8000000000000005E-2</v>
      </c>
      <c r="AT382" s="170">
        <v>7.400000000000001E-2</v>
      </c>
      <c r="AU382" s="170">
        <v>7.2000000000000008E-2</v>
      </c>
      <c r="AV382" s="170">
        <v>8.4000000000000005E-2</v>
      </c>
      <c r="AW382" s="170">
        <v>8.4000000000000005E-2</v>
      </c>
      <c r="AX382" s="170">
        <v>8.5999999999999993E-2</v>
      </c>
    </row>
    <row r="383" spans="3:50" s="161" customFormat="1" ht="12" x14ac:dyDescent="0.2">
      <c r="C383" s="171" t="s">
        <v>12</v>
      </c>
      <c r="D383" s="172" t="s">
        <v>4</v>
      </c>
      <c r="E383" s="173"/>
      <c r="F383" s="174" t="s">
        <v>1</v>
      </c>
      <c r="G383" s="175">
        <v>129995</v>
      </c>
      <c r="H383" s="175">
        <v>122768</v>
      </c>
      <c r="I383" s="175">
        <v>121960</v>
      </c>
      <c r="J383" s="175">
        <v>133945</v>
      </c>
      <c r="K383" s="175">
        <v>125740</v>
      </c>
      <c r="L383" s="175">
        <v>133548</v>
      </c>
      <c r="M383" s="175">
        <v>220889</v>
      </c>
      <c r="O383" s="174" t="s">
        <v>1</v>
      </c>
      <c r="P383" s="176">
        <v>6.1</v>
      </c>
      <c r="Q383" s="176">
        <v>7.2</v>
      </c>
      <c r="R383" s="176">
        <v>7.6</v>
      </c>
      <c r="S383" s="176">
        <v>7.1</v>
      </c>
      <c r="T383" s="176">
        <v>8.1</v>
      </c>
      <c r="U383" s="176">
        <v>8.9</v>
      </c>
      <c r="V383" s="176">
        <v>6.9</v>
      </c>
      <c r="Y383" s="174" t="s">
        <v>1</v>
      </c>
      <c r="Z383" s="175">
        <v>15859.39</v>
      </c>
      <c r="AA383" s="175">
        <v>17678.592000000001</v>
      </c>
      <c r="AB383" s="175">
        <v>18537.919999999998</v>
      </c>
      <c r="AC383" s="175">
        <v>19020.189999999999</v>
      </c>
      <c r="AD383" s="175">
        <v>20369.88</v>
      </c>
      <c r="AE383" s="175">
        <v>23771.543999999998</v>
      </c>
      <c r="AF383" s="175">
        <v>30482.682000000001</v>
      </c>
      <c r="AH383" s="174" t="s">
        <v>1</v>
      </c>
      <c r="AI383" s="177">
        <v>0.31806793213637319</v>
      </c>
      <c r="AJ383" s="177">
        <v>0.27417402528954338</v>
      </c>
      <c r="AK383" s="177">
        <v>0.28027374720208847</v>
      </c>
      <c r="AL383" s="177">
        <v>0.28650356351440376</v>
      </c>
      <c r="AM383" s="177">
        <v>0.27525787639445892</v>
      </c>
      <c r="AN383" s="177">
        <v>0.26682277347995653</v>
      </c>
      <c r="AO383" s="177">
        <v>0.33844058302319557</v>
      </c>
      <c r="AQ383" s="174" t="s">
        <v>1</v>
      </c>
      <c r="AR383" s="177">
        <v>3.8804287720637529E-2</v>
      </c>
      <c r="AS383" s="177">
        <v>3.9481059641694245E-2</v>
      </c>
      <c r="AT383" s="177">
        <v>4.2601609574717446E-2</v>
      </c>
      <c r="AU383" s="177">
        <v>4.0683506019045329E-2</v>
      </c>
      <c r="AV383" s="177">
        <v>4.4591775975902345E-2</v>
      </c>
      <c r="AW383" s="177">
        <v>4.7494453679432266E-2</v>
      </c>
      <c r="AX383" s="177">
        <v>4.670480045720099E-2</v>
      </c>
    </row>
    <row r="384" spans="3:50" s="161" customFormat="1" ht="12" x14ac:dyDescent="0.2">
      <c r="C384" s="171" t="s">
        <v>12</v>
      </c>
      <c r="D384" s="172" t="s">
        <v>4</v>
      </c>
      <c r="E384" s="166"/>
      <c r="F384" s="174" t="s">
        <v>77</v>
      </c>
      <c r="G384" s="175">
        <v>143074</v>
      </c>
      <c r="H384" s="175">
        <v>174018</v>
      </c>
      <c r="I384" s="175">
        <v>175966</v>
      </c>
      <c r="J384" s="175">
        <v>162584</v>
      </c>
      <c r="K384" s="175">
        <v>161048</v>
      </c>
      <c r="L384" s="175">
        <v>172851</v>
      </c>
      <c r="M384" s="175">
        <v>206982</v>
      </c>
      <c r="O384" s="174" t="s">
        <v>77</v>
      </c>
      <c r="P384" s="176">
        <v>6.1</v>
      </c>
      <c r="Q384" s="176">
        <v>5.9</v>
      </c>
      <c r="R384" s="176">
        <v>6.2</v>
      </c>
      <c r="S384" s="176">
        <v>6.5</v>
      </c>
      <c r="T384" s="176">
        <v>7.4</v>
      </c>
      <c r="U384" s="176">
        <v>8.1</v>
      </c>
      <c r="V384" s="176">
        <v>6.9</v>
      </c>
      <c r="Y384" s="174" t="s">
        <v>77</v>
      </c>
      <c r="Z384" s="175">
        <v>17455.027999999998</v>
      </c>
      <c r="AA384" s="175">
        <v>20534.124</v>
      </c>
      <c r="AB384" s="175">
        <v>21819.784</v>
      </c>
      <c r="AC384" s="175">
        <v>21135.919999999998</v>
      </c>
      <c r="AD384" s="175">
        <v>23835.103999999999</v>
      </c>
      <c r="AE384" s="175">
        <v>28001.861999999997</v>
      </c>
      <c r="AF384" s="175">
        <v>28563.516</v>
      </c>
      <c r="AH384" s="174" t="s">
        <v>77</v>
      </c>
      <c r="AI384" s="177">
        <v>0.35006924360536529</v>
      </c>
      <c r="AJ384" s="177">
        <v>0.38862908520816303</v>
      </c>
      <c r="AK384" s="177">
        <v>0.40438381600658169</v>
      </c>
      <c r="AL384" s="177">
        <v>0.3477613600390147</v>
      </c>
      <c r="AM384" s="177">
        <v>0.35255074341955484</v>
      </c>
      <c r="AN384" s="177">
        <v>0.34534836327600538</v>
      </c>
      <c r="AO384" s="177">
        <v>0.31713262659212127</v>
      </c>
      <c r="AQ384" s="174" t="s">
        <v>77</v>
      </c>
      <c r="AR384" s="177">
        <v>4.2708447719854561E-2</v>
      </c>
      <c r="AS384" s="177">
        <v>4.5858232054563242E-2</v>
      </c>
      <c r="AT384" s="177">
        <v>5.0143593184816135E-2</v>
      </c>
      <c r="AU384" s="177">
        <v>4.520897680507191E-2</v>
      </c>
      <c r="AV384" s="177">
        <v>5.2177510026094123E-2</v>
      </c>
      <c r="AW384" s="177">
        <v>5.5946434850712864E-2</v>
      </c>
      <c r="AX384" s="177">
        <v>4.3764302469712739E-2</v>
      </c>
    </row>
    <row r="385" spans="3:50" s="161" customFormat="1" ht="12" x14ac:dyDescent="0.2">
      <c r="C385" s="171" t="s">
        <v>12</v>
      </c>
      <c r="D385" s="172" t="s">
        <v>4</v>
      </c>
      <c r="E385" s="173"/>
      <c r="F385" s="174" t="s">
        <v>76</v>
      </c>
      <c r="G385" s="175">
        <v>135637</v>
      </c>
      <c r="H385" s="175">
        <v>150992</v>
      </c>
      <c r="I385" s="175">
        <v>137224</v>
      </c>
      <c r="J385" s="175">
        <v>170991</v>
      </c>
      <c r="K385" s="175">
        <v>170024</v>
      </c>
      <c r="L385" s="175">
        <v>194117</v>
      </c>
      <c r="M385" s="175">
        <v>224796</v>
      </c>
      <c r="O385" s="174" t="s">
        <v>76</v>
      </c>
      <c r="P385" s="176">
        <v>6.1</v>
      </c>
      <c r="Q385" s="176">
        <v>5.9</v>
      </c>
      <c r="R385" s="176">
        <v>6.8</v>
      </c>
      <c r="S385" s="176">
        <v>6.5</v>
      </c>
      <c r="T385" s="176">
        <v>7.4</v>
      </c>
      <c r="U385" s="176">
        <v>8.1</v>
      </c>
      <c r="V385" s="176">
        <v>6.9</v>
      </c>
      <c r="Y385" s="174" t="s">
        <v>76</v>
      </c>
      <c r="Z385" s="175">
        <v>16547.714</v>
      </c>
      <c r="AA385" s="175">
        <v>17817.056</v>
      </c>
      <c r="AB385" s="175">
        <v>18662.464</v>
      </c>
      <c r="AC385" s="175">
        <v>22228.83</v>
      </c>
      <c r="AD385" s="175">
        <v>25163.552000000003</v>
      </c>
      <c r="AE385" s="175">
        <v>31446.953999999998</v>
      </c>
      <c r="AF385" s="175">
        <v>31021.848000000002</v>
      </c>
      <c r="AH385" s="174" t="s">
        <v>76</v>
      </c>
      <c r="AI385" s="177">
        <v>0.33187261134029195</v>
      </c>
      <c r="AJ385" s="177">
        <v>0.33720582258014087</v>
      </c>
      <c r="AK385" s="177">
        <v>0.31535162910839121</v>
      </c>
      <c r="AL385" s="177">
        <v>0.36574363230349338</v>
      </c>
      <c r="AM385" s="177">
        <v>0.37220013660005952</v>
      </c>
      <c r="AN385" s="177">
        <v>0.38783685506041815</v>
      </c>
      <c r="AO385" s="177">
        <v>0.34442679038468316</v>
      </c>
      <c r="AQ385" s="174" t="s">
        <v>76</v>
      </c>
      <c r="AR385" s="177">
        <v>4.0488458583515616E-2</v>
      </c>
      <c r="AS385" s="177">
        <v>3.9790287064456621E-2</v>
      </c>
      <c r="AT385" s="177">
        <v>4.2887821558741199E-2</v>
      </c>
      <c r="AU385" s="177">
        <v>4.7546672199454146E-2</v>
      </c>
      <c r="AV385" s="177">
        <v>5.5085620216808816E-2</v>
      </c>
      <c r="AW385" s="177">
        <v>6.2829570519787742E-2</v>
      </c>
      <c r="AX385" s="177">
        <v>4.7530897073086276E-2</v>
      </c>
    </row>
    <row r="386" spans="3:50" s="161" customFormat="1" ht="12" x14ac:dyDescent="0.2">
      <c r="C386" s="164" t="s">
        <v>11</v>
      </c>
      <c r="D386" s="165" t="s">
        <v>4</v>
      </c>
      <c r="E386" s="173"/>
      <c r="F386" s="167" t="s">
        <v>8</v>
      </c>
      <c r="G386" s="168">
        <v>384704</v>
      </c>
      <c r="H386" s="168">
        <v>397190</v>
      </c>
      <c r="I386" s="168">
        <v>399251</v>
      </c>
      <c r="J386" s="168">
        <v>417392</v>
      </c>
      <c r="K386" s="168">
        <v>502303</v>
      </c>
      <c r="L386" s="168">
        <v>417776</v>
      </c>
      <c r="M386" s="168">
        <v>680686</v>
      </c>
      <c r="O386" s="167" t="s">
        <v>8</v>
      </c>
      <c r="P386" s="169">
        <v>3.6</v>
      </c>
      <c r="Q386" s="169">
        <v>3.8</v>
      </c>
      <c r="R386" s="169">
        <v>4</v>
      </c>
      <c r="S386" s="169">
        <v>3.9</v>
      </c>
      <c r="T386" s="169">
        <v>3.9</v>
      </c>
      <c r="U386" s="169">
        <v>4.9000000000000004</v>
      </c>
      <c r="V386" s="169">
        <v>4.3</v>
      </c>
      <c r="Y386" s="167" t="s">
        <v>8</v>
      </c>
      <c r="Z386" s="168">
        <v>27698.688000000002</v>
      </c>
      <c r="AA386" s="168">
        <v>30186.44</v>
      </c>
      <c r="AB386" s="168">
        <v>31940.080000000002</v>
      </c>
      <c r="AC386" s="168">
        <v>32556.576000000001</v>
      </c>
      <c r="AD386" s="168">
        <v>39179.633999999998</v>
      </c>
      <c r="AE386" s="168">
        <v>40942.048000000003</v>
      </c>
      <c r="AF386" s="168">
        <v>58538.995999999999</v>
      </c>
      <c r="AH386" s="167" t="s">
        <v>8</v>
      </c>
      <c r="AI386" s="170">
        <v>1</v>
      </c>
      <c r="AJ386" s="170">
        <v>1</v>
      </c>
      <c r="AK386" s="170">
        <v>1</v>
      </c>
      <c r="AL386" s="170">
        <v>1</v>
      </c>
      <c r="AM386" s="170">
        <v>1</v>
      </c>
      <c r="AN386" s="170">
        <v>1</v>
      </c>
      <c r="AO386" s="170">
        <v>1</v>
      </c>
      <c r="AQ386" s="167" t="s">
        <v>8</v>
      </c>
      <c r="AR386" s="170">
        <v>7.2000000000000008E-2</v>
      </c>
      <c r="AS386" s="170">
        <v>7.5999999999999998E-2</v>
      </c>
      <c r="AT386" s="170">
        <v>0.08</v>
      </c>
      <c r="AU386" s="170">
        <v>7.8E-2</v>
      </c>
      <c r="AV386" s="170">
        <v>7.8E-2</v>
      </c>
      <c r="AW386" s="170">
        <v>9.8000000000000004E-2</v>
      </c>
      <c r="AX386" s="170">
        <v>8.5999999999999993E-2</v>
      </c>
    </row>
    <row r="387" spans="3:50" s="161" customFormat="1" ht="12" x14ac:dyDescent="0.2">
      <c r="C387" s="171" t="s">
        <v>11</v>
      </c>
      <c r="D387" s="172" t="s">
        <v>4</v>
      </c>
      <c r="E387" s="173"/>
      <c r="F387" s="174" t="s">
        <v>1</v>
      </c>
      <c r="G387" s="175">
        <v>139462</v>
      </c>
      <c r="H387" s="175">
        <v>125418</v>
      </c>
      <c r="I387" s="175">
        <v>134179</v>
      </c>
      <c r="J387" s="175">
        <v>150045</v>
      </c>
      <c r="K387" s="175">
        <v>184774</v>
      </c>
      <c r="L387" s="175">
        <v>151214</v>
      </c>
      <c r="M387" s="175">
        <v>263258</v>
      </c>
      <c r="O387" s="174" t="s">
        <v>1</v>
      </c>
      <c r="P387" s="176">
        <v>6.1</v>
      </c>
      <c r="Q387" s="176">
        <v>6.4</v>
      </c>
      <c r="R387" s="176">
        <v>6.8</v>
      </c>
      <c r="S387" s="176">
        <v>6.5</v>
      </c>
      <c r="T387" s="176">
        <v>7.4</v>
      </c>
      <c r="U387" s="176">
        <v>8.1</v>
      </c>
      <c r="V387" s="176">
        <v>6.2</v>
      </c>
      <c r="Y387" s="174" t="s">
        <v>1</v>
      </c>
      <c r="Z387" s="175">
        <v>17014.363999999998</v>
      </c>
      <c r="AA387" s="175">
        <v>16053.504000000001</v>
      </c>
      <c r="AB387" s="175">
        <v>18248.343999999997</v>
      </c>
      <c r="AC387" s="175">
        <v>19505.849999999999</v>
      </c>
      <c r="AD387" s="175">
        <v>27346.552000000003</v>
      </c>
      <c r="AE387" s="175">
        <v>24496.667999999998</v>
      </c>
      <c r="AF387" s="175">
        <v>32643.992000000002</v>
      </c>
      <c r="AH387" s="174" t="s">
        <v>1</v>
      </c>
      <c r="AI387" s="177">
        <v>0.36251767592746631</v>
      </c>
      <c r="AJ387" s="177">
        <v>0.31576323673808504</v>
      </c>
      <c r="AK387" s="177">
        <v>0.33607680381514388</v>
      </c>
      <c r="AL387" s="177">
        <v>0.35948221336297775</v>
      </c>
      <c r="AM387" s="177">
        <v>0.36785366601433794</v>
      </c>
      <c r="AN387" s="177">
        <v>0.36194994446784878</v>
      </c>
      <c r="AO387" s="177">
        <v>0.38675395116103461</v>
      </c>
      <c r="AQ387" s="174" t="s">
        <v>1</v>
      </c>
      <c r="AR387" s="177">
        <v>4.4227156463150889E-2</v>
      </c>
      <c r="AS387" s="177">
        <v>4.0417694302474889E-2</v>
      </c>
      <c r="AT387" s="177">
        <v>4.5706445318859562E-2</v>
      </c>
      <c r="AU387" s="177">
        <v>4.6732687737187105E-2</v>
      </c>
      <c r="AV387" s="177">
        <v>5.4442342570122017E-2</v>
      </c>
      <c r="AW387" s="177">
        <v>5.8635891003791497E-2</v>
      </c>
      <c r="AX387" s="177">
        <v>4.7957489943968291E-2</v>
      </c>
    </row>
    <row r="388" spans="3:50" s="161" customFormat="1" ht="12" x14ac:dyDescent="0.2">
      <c r="C388" s="171" t="s">
        <v>11</v>
      </c>
      <c r="D388" s="172" t="s">
        <v>4</v>
      </c>
      <c r="E388" s="173"/>
      <c r="F388" s="174" t="s">
        <v>77</v>
      </c>
      <c r="G388" s="175">
        <v>187182</v>
      </c>
      <c r="H388" s="175">
        <v>213367</v>
      </c>
      <c r="I388" s="175">
        <v>201313</v>
      </c>
      <c r="J388" s="175">
        <v>209080</v>
      </c>
      <c r="K388" s="175">
        <v>229570</v>
      </c>
      <c r="L388" s="175">
        <v>183028</v>
      </c>
      <c r="M388" s="175">
        <v>289006</v>
      </c>
      <c r="O388" s="174" t="s">
        <v>77</v>
      </c>
      <c r="P388" s="176">
        <v>5.5</v>
      </c>
      <c r="Q388" s="176">
        <v>5</v>
      </c>
      <c r="R388" s="176">
        <v>5.3</v>
      </c>
      <c r="S388" s="176">
        <v>5.6</v>
      </c>
      <c r="T388" s="176">
        <v>6.3</v>
      </c>
      <c r="U388" s="176">
        <v>8.1</v>
      </c>
      <c r="V388" s="176">
        <v>6.2</v>
      </c>
      <c r="Y388" s="174" t="s">
        <v>77</v>
      </c>
      <c r="Z388" s="175">
        <v>20590.02</v>
      </c>
      <c r="AA388" s="175">
        <v>21336.7</v>
      </c>
      <c r="AB388" s="175">
        <v>21339.178</v>
      </c>
      <c r="AC388" s="175">
        <v>23416.959999999999</v>
      </c>
      <c r="AD388" s="175">
        <v>28925.82</v>
      </c>
      <c r="AE388" s="175">
        <v>29650.536</v>
      </c>
      <c r="AF388" s="175">
        <v>35836.743999999999</v>
      </c>
      <c r="AH388" s="174" t="s">
        <v>77</v>
      </c>
      <c r="AI388" s="177">
        <v>0.48656109632340711</v>
      </c>
      <c r="AJ388" s="177">
        <v>0.53719126866235301</v>
      </c>
      <c r="AK388" s="177">
        <v>0.50422666442914355</v>
      </c>
      <c r="AL388" s="177">
        <v>0.50091999846666924</v>
      </c>
      <c r="AM388" s="177">
        <v>0.45703489726320567</v>
      </c>
      <c r="AN388" s="177">
        <v>0.43810080042893801</v>
      </c>
      <c r="AO388" s="177">
        <v>0.42458049673417697</v>
      </c>
      <c r="AQ388" s="174" t="s">
        <v>77</v>
      </c>
      <c r="AR388" s="177">
        <v>5.3521720595574786E-2</v>
      </c>
      <c r="AS388" s="177">
        <v>5.3719126866235298E-2</v>
      </c>
      <c r="AT388" s="177">
        <v>5.3448026429489211E-2</v>
      </c>
      <c r="AU388" s="177">
        <v>5.6103039828266948E-2</v>
      </c>
      <c r="AV388" s="177">
        <v>5.7586397055163913E-2</v>
      </c>
      <c r="AW388" s="177">
        <v>7.0972329669487952E-2</v>
      </c>
      <c r="AX388" s="177">
        <v>5.2647981595037946E-2</v>
      </c>
    </row>
    <row r="389" spans="3:50" s="161" customFormat="1" ht="12" x14ac:dyDescent="0.2">
      <c r="C389" s="171" t="s">
        <v>11</v>
      </c>
      <c r="D389" s="172" t="s">
        <v>4</v>
      </c>
      <c r="E389" s="173"/>
      <c r="F389" s="174" t="s">
        <v>76</v>
      </c>
      <c r="G389" s="175">
        <v>58064</v>
      </c>
      <c r="H389" s="175">
        <v>58409</v>
      </c>
      <c r="I389" s="175">
        <v>63763</v>
      </c>
      <c r="J389" s="175">
        <v>58271</v>
      </c>
      <c r="K389" s="175">
        <v>87963</v>
      </c>
      <c r="L389" s="175">
        <v>83538</v>
      </c>
      <c r="M389" s="175">
        <v>128422</v>
      </c>
      <c r="O389" s="174" t="s">
        <v>76</v>
      </c>
      <c r="P389" s="176">
        <v>9.3000000000000007</v>
      </c>
      <c r="Q389" s="176">
        <v>10.199999999999999</v>
      </c>
      <c r="R389" s="176">
        <v>9.8000000000000007</v>
      </c>
      <c r="S389" s="176">
        <v>10.8</v>
      </c>
      <c r="T389" s="176">
        <v>9.9</v>
      </c>
      <c r="U389" s="176">
        <v>11.1</v>
      </c>
      <c r="V389" s="176">
        <v>8.8000000000000007</v>
      </c>
      <c r="Y389" s="174" t="s">
        <v>76</v>
      </c>
      <c r="Z389" s="175">
        <v>10799.904000000002</v>
      </c>
      <c r="AA389" s="175">
        <v>11915.435999999998</v>
      </c>
      <c r="AB389" s="175">
        <v>12497.548000000001</v>
      </c>
      <c r="AC389" s="175">
        <v>12586.536</v>
      </c>
      <c r="AD389" s="175">
        <v>17416.674000000003</v>
      </c>
      <c r="AE389" s="175">
        <v>18545.435999999998</v>
      </c>
      <c r="AF389" s="175">
        <v>22602.272000000001</v>
      </c>
      <c r="AH389" s="174" t="s">
        <v>76</v>
      </c>
      <c r="AI389" s="177">
        <v>0.15093162535351856</v>
      </c>
      <c r="AJ389" s="177">
        <v>0.14705556534655959</v>
      </c>
      <c r="AK389" s="177">
        <v>0.1597065505158409</v>
      </c>
      <c r="AL389" s="177">
        <v>0.13960737148771418</v>
      </c>
      <c r="AM389" s="177">
        <v>0.1751194000434001</v>
      </c>
      <c r="AN389" s="177">
        <v>0.19995882961204089</v>
      </c>
      <c r="AO389" s="177">
        <v>0.18866555210478841</v>
      </c>
      <c r="AQ389" s="174" t="s">
        <v>76</v>
      </c>
      <c r="AR389" s="177">
        <v>2.8073282315754455E-2</v>
      </c>
      <c r="AS389" s="177">
        <v>2.9999335330698155E-2</v>
      </c>
      <c r="AT389" s="177">
        <v>3.1302483901104822E-2</v>
      </c>
      <c r="AU389" s="177">
        <v>3.0155192241346267E-2</v>
      </c>
      <c r="AV389" s="177">
        <v>3.4673641208593217E-2</v>
      </c>
      <c r="AW389" s="177">
        <v>4.439086017387308E-2</v>
      </c>
      <c r="AX389" s="177">
        <v>3.3205137170442767E-2</v>
      </c>
    </row>
    <row r="390" spans="3:50" s="161" customFormat="1" ht="12" x14ac:dyDescent="0.2">
      <c r="C390" s="164" t="s">
        <v>7</v>
      </c>
      <c r="D390" s="165" t="s">
        <v>6</v>
      </c>
      <c r="E390" s="166"/>
      <c r="F390" s="167" t="s">
        <v>8</v>
      </c>
      <c r="G390" s="168">
        <v>785191</v>
      </c>
      <c r="H390" s="168">
        <v>743137</v>
      </c>
      <c r="I390" s="168">
        <v>739148</v>
      </c>
      <c r="J390" s="168">
        <v>750094</v>
      </c>
      <c r="K390" s="168">
        <v>788557</v>
      </c>
      <c r="L390" s="168">
        <v>775186</v>
      </c>
      <c r="M390" s="168">
        <v>1091850</v>
      </c>
      <c r="O390" s="167" t="s">
        <v>8</v>
      </c>
      <c r="P390" s="169">
        <v>2</v>
      </c>
      <c r="Q390" s="169">
        <v>2.4</v>
      </c>
      <c r="R390" s="169">
        <v>2.2999999999999998</v>
      </c>
      <c r="S390" s="169">
        <v>2</v>
      </c>
      <c r="T390" s="169">
        <v>2</v>
      </c>
      <c r="U390" s="169">
        <v>2.7</v>
      </c>
      <c r="V390" s="169">
        <v>1.8</v>
      </c>
      <c r="Y390" s="167" t="s">
        <v>8</v>
      </c>
      <c r="Z390" s="168">
        <v>31407.64</v>
      </c>
      <c r="AA390" s="168">
        <v>35670.576000000001</v>
      </c>
      <c r="AB390" s="168">
        <v>34000.807999999997</v>
      </c>
      <c r="AC390" s="168">
        <v>30003.759999999998</v>
      </c>
      <c r="AD390" s="168">
        <v>31542.28</v>
      </c>
      <c r="AE390" s="168">
        <v>41860.044000000002</v>
      </c>
      <c r="AF390" s="168">
        <v>39306.6</v>
      </c>
      <c r="AH390" s="167" t="s">
        <v>8</v>
      </c>
      <c r="AI390" s="170">
        <v>1</v>
      </c>
      <c r="AJ390" s="170">
        <v>1</v>
      </c>
      <c r="AK390" s="170">
        <v>1</v>
      </c>
      <c r="AL390" s="170">
        <v>1</v>
      </c>
      <c r="AM390" s="170">
        <v>1</v>
      </c>
      <c r="AN390" s="170">
        <v>1</v>
      </c>
      <c r="AO390" s="170">
        <v>1</v>
      </c>
      <c r="AQ390" s="167" t="s">
        <v>8</v>
      </c>
      <c r="AR390" s="170">
        <v>0.04</v>
      </c>
      <c r="AS390" s="170">
        <v>4.8000000000000001E-2</v>
      </c>
      <c r="AT390" s="170">
        <v>4.5999999999999999E-2</v>
      </c>
      <c r="AU390" s="170">
        <v>0.04</v>
      </c>
      <c r="AV390" s="170">
        <v>0.04</v>
      </c>
      <c r="AW390" s="170">
        <v>5.4000000000000006E-2</v>
      </c>
      <c r="AX390" s="170">
        <v>3.6000000000000004E-2</v>
      </c>
    </row>
    <row r="391" spans="3:50" s="161" customFormat="1" ht="12" x14ac:dyDescent="0.2">
      <c r="C391" s="171" t="s">
        <v>7</v>
      </c>
      <c r="D391" s="172" t="s">
        <v>6</v>
      </c>
      <c r="E391" s="173"/>
      <c r="F391" s="174" t="s">
        <v>1</v>
      </c>
      <c r="G391" s="175">
        <v>104657</v>
      </c>
      <c r="H391" s="175">
        <v>86689</v>
      </c>
      <c r="I391" s="175">
        <v>89447</v>
      </c>
      <c r="J391" s="175">
        <v>95161</v>
      </c>
      <c r="K391" s="175">
        <v>97749</v>
      </c>
      <c r="L391" s="175">
        <v>87289</v>
      </c>
      <c r="M391" s="175">
        <v>137535</v>
      </c>
      <c r="O391" s="174" t="s">
        <v>1</v>
      </c>
      <c r="P391" s="176">
        <v>6.2</v>
      </c>
      <c r="Q391" s="176">
        <v>6.2</v>
      </c>
      <c r="R391" s="176">
        <v>6</v>
      </c>
      <c r="S391" s="176">
        <v>6.2</v>
      </c>
      <c r="T391" s="176">
        <v>6.2</v>
      </c>
      <c r="U391" s="176">
        <v>7.1</v>
      </c>
      <c r="V391" s="176">
        <v>5.6</v>
      </c>
      <c r="Y391" s="174" t="s">
        <v>1</v>
      </c>
      <c r="Z391" s="175">
        <v>12977.468000000001</v>
      </c>
      <c r="AA391" s="175">
        <v>10749.436000000002</v>
      </c>
      <c r="AB391" s="175">
        <v>10733.64</v>
      </c>
      <c r="AC391" s="175">
        <v>11799.964000000002</v>
      </c>
      <c r="AD391" s="175">
        <v>12120.876</v>
      </c>
      <c r="AE391" s="175">
        <v>12395.038</v>
      </c>
      <c r="AF391" s="175">
        <v>15403.92</v>
      </c>
      <c r="AH391" s="174" t="s">
        <v>1</v>
      </c>
      <c r="AI391" s="177">
        <v>0.13328858838168037</v>
      </c>
      <c r="AJ391" s="177">
        <v>0.11665278407615284</v>
      </c>
      <c r="AK391" s="177">
        <v>0.12101365355788016</v>
      </c>
      <c r="AL391" s="177">
        <v>0.1268654328657475</v>
      </c>
      <c r="AM391" s="177">
        <v>0.12395933331388853</v>
      </c>
      <c r="AN391" s="177">
        <v>0.11260394279566452</v>
      </c>
      <c r="AO391" s="177">
        <v>0.12596510509685396</v>
      </c>
      <c r="AQ391" s="174" t="s">
        <v>1</v>
      </c>
      <c r="AR391" s="177">
        <v>1.6527784959328367E-2</v>
      </c>
      <c r="AS391" s="177">
        <v>1.4464945225442954E-2</v>
      </c>
      <c r="AT391" s="177">
        <v>1.4521638426945618E-2</v>
      </c>
      <c r="AU391" s="177">
        <v>1.5731313675352691E-2</v>
      </c>
      <c r="AV391" s="177">
        <v>1.537095733092218E-2</v>
      </c>
      <c r="AW391" s="177">
        <v>1.5989759876984363E-2</v>
      </c>
      <c r="AX391" s="177">
        <v>1.4108091770847644E-2</v>
      </c>
    </row>
    <row r="392" spans="3:50" s="161" customFormat="1" ht="12" x14ac:dyDescent="0.2">
      <c r="C392" s="171" t="s">
        <v>7</v>
      </c>
      <c r="D392" s="172" t="s">
        <v>6</v>
      </c>
      <c r="E392" s="173"/>
      <c r="F392" s="174" t="s">
        <v>77</v>
      </c>
      <c r="G392" s="175">
        <v>399008</v>
      </c>
      <c r="H392" s="175">
        <v>382544</v>
      </c>
      <c r="I392" s="175">
        <v>384821</v>
      </c>
      <c r="J392" s="175">
        <v>392438</v>
      </c>
      <c r="K392" s="175">
        <v>416042</v>
      </c>
      <c r="L392" s="175">
        <v>425933</v>
      </c>
      <c r="M392" s="175">
        <v>581888</v>
      </c>
      <c r="O392" s="174" t="s">
        <v>77</v>
      </c>
      <c r="P392" s="176">
        <v>3.2</v>
      </c>
      <c r="Q392" s="176">
        <v>3</v>
      </c>
      <c r="R392" s="176">
        <v>2.9</v>
      </c>
      <c r="S392" s="176">
        <v>3.1</v>
      </c>
      <c r="T392" s="176">
        <v>2.9</v>
      </c>
      <c r="U392" s="176">
        <v>3.1</v>
      </c>
      <c r="V392" s="176">
        <v>2.7</v>
      </c>
      <c r="Y392" s="174" t="s">
        <v>77</v>
      </c>
      <c r="Z392" s="175">
        <v>25536.512000000002</v>
      </c>
      <c r="AA392" s="175">
        <v>22952.639999999999</v>
      </c>
      <c r="AB392" s="175">
        <v>22319.617999999999</v>
      </c>
      <c r="AC392" s="175">
        <v>24331.156000000003</v>
      </c>
      <c r="AD392" s="175">
        <v>24130.436000000002</v>
      </c>
      <c r="AE392" s="175">
        <v>26407.846000000001</v>
      </c>
      <c r="AF392" s="175">
        <v>31421.952000000001</v>
      </c>
      <c r="AH392" s="174" t="s">
        <v>77</v>
      </c>
      <c r="AI392" s="177">
        <v>0.50816680272697978</v>
      </c>
      <c r="AJ392" s="177">
        <v>0.51476914754614556</v>
      </c>
      <c r="AK392" s="177">
        <v>0.52062780390395424</v>
      </c>
      <c r="AL392" s="177">
        <v>0.52318509413486847</v>
      </c>
      <c r="AM392" s="177">
        <v>0.52759914628872739</v>
      </c>
      <c r="AN392" s="177">
        <v>0.5494590975585214</v>
      </c>
      <c r="AO392" s="177">
        <v>0.53293767458900032</v>
      </c>
      <c r="AQ392" s="174" t="s">
        <v>77</v>
      </c>
      <c r="AR392" s="177">
        <v>3.2522675374526709E-2</v>
      </c>
      <c r="AS392" s="177">
        <v>3.0886148852768733E-2</v>
      </c>
      <c r="AT392" s="177">
        <v>3.0196412626429345E-2</v>
      </c>
      <c r="AU392" s="177">
        <v>3.2437475836361848E-2</v>
      </c>
      <c r="AV392" s="177">
        <v>3.0600750484746187E-2</v>
      </c>
      <c r="AW392" s="177">
        <v>3.4066464048628328E-2</v>
      </c>
      <c r="AX392" s="177">
        <v>2.8778634427806021E-2</v>
      </c>
    </row>
    <row r="393" spans="3:50" s="161" customFormat="1" ht="12" x14ac:dyDescent="0.2">
      <c r="C393" s="171" t="s">
        <v>7</v>
      </c>
      <c r="D393" s="172" t="s">
        <v>6</v>
      </c>
      <c r="E393" s="173"/>
      <c r="F393" s="174" t="s">
        <v>76</v>
      </c>
      <c r="G393" s="175">
        <v>281530</v>
      </c>
      <c r="H393" s="175">
        <v>273908</v>
      </c>
      <c r="I393" s="175">
        <v>264884</v>
      </c>
      <c r="J393" s="175">
        <v>262499</v>
      </c>
      <c r="K393" s="175">
        <v>274770</v>
      </c>
      <c r="L393" s="175">
        <v>261968</v>
      </c>
      <c r="M393" s="175">
        <v>372427</v>
      </c>
      <c r="O393" s="174" t="s">
        <v>76</v>
      </c>
      <c r="P393" s="176">
        <v>3.8</v>
      </c>
      <c r="Q393" s="176">
        <v>3.5</v>
      </c>
      <c r="R393" s="176">
        <v>3.4</v>
      </c>
      <c r="S393" s="176">
        <v>3.6</v>
      </c>
      <c r="T393" s="176">
        <v>3.7</v>
      </c>
      <c r="U393" s="176">
        <v>3.9</v>
      </c>
      <c r="V393" s="176">
        <v>3.3</v>
      </c>
      <c r="Y393" s="174" t="s">
        <v>76</v>
      </c>
      <c r="Z393" s="175">
        <v>21396.28</v>
      </c>
      <c r="AA393" s="175">
        <v>19173.560000000001</v>
      </c>
      <c r="AB393" s="175">
        <v>18012.112000000001</v>
      </c>
      <c r="AC393" s="175">
        <v>18899.928</v>
      </c>
      <c r="AD393" s="175">
        <v>20332.98</v>
      </c>
      <c r="AE393" s="175">
        <v>20433.504000000001</v>
      </c>
      <c r="AF393" s="175">
        <v>24580.181999999997</v>
      </c>
      <c r="AH393" s="174" t="s">
        <v>76</v>
      </c>
      <c r="AI393" s="177">
        <v>0.35854970319323581</v>
      </c>
      <c r="AJ393" s="177">
        <v>0.36858345096529982</v>
      </c>
      <c r="AK393" s="177">
        <v>0.35836395417426553</v>
      </c>
      <c r="AL393" s="177">
        <v>0.34995480566435672</v>
      </c>
      <c r="AM393" s="177">
        <v>0.3484465929539653</v>
      </c>
      <c r="AN393" s="177">
        <v>0.33794211969772414</v>
      </c>
      <c r="AO393" s="177">
        <v>0.34109722031414574</v>
      </c>
      <c r="AQ393" s="174" t="s">
        <v>76</v>
      </c>
      <c r="AR393" s="177">
        <v>2.7249777442685922E-2</v>
      </c>
      <c r="AS393" s="177">
        <v>2.5800841567570988E-2</v>
      </c>
      <c r="AT393" s="177">
        <v>2.4368748883850055E-2</v>
      </c>
      <c r="AU393" s="177">
        <v>2.5196746007833684E-2</v>
      </c>
      <c r="AV393" s="177">
        <v>2.5785047878593433E-2</v>
      </c>
      <c r="AW393" s="177">
        <v>2.6359485336422482E-2</v>
      </c>
      <c r="AX393" s="177">
        <v>2.2512416540733618E-2</v>
      </c>
    </row>
    <row r="394" spans="3:50" s="161" customFormat="1" ht="12" x14ac:dyDescent="0.2">
      <c r="C394" s="164" t="s">
        <v>12</v>
      </c>
      <c r="D394" s="165" t="s">
        <v>6</v>
      </c>
      <c r="E394" s="173"/>
      <c r="F394" s="167" t="s">
        <v>8</v>
      </c>
      <c r="G394" s="168">
        <v>447222</v>
      </c>
      <c r="H394" s="168">
        <v>436400</v>
      </c>
      <c r="I394" s="168">
        <v>414463</v>
      </c>
      <c r="J394" s="168">
        <v>412435</v>
      </c>
      <c r="K394" s="168">
        <v>437920</v>
      </c>
      <c r="L394" s="168">
        <v>420370</v>
      </c>
      <c r="M394" s="168">
        <v>587858</v>
      </c>
      <c r="O394" s="167" t="s">
        <v>8</v>
      </c>
      <c r="P394" s="169">
        <v>2.9</v>
      </c>
      <c r="Q394" s="169">
        <v>2.7</v>
      </c>
      <c r="R394" s="169">
        <v>2.6</v>
      </c>
      <c r="S394" s="169">
        <v>2.9</v>
      </c>
      <c r="T394" s="169">
        <v>2.9</v>
      </c>
      <c r="U394" s="169">
        <v>3.1</v>
      </c>
      <c r="V394" s="169">
        <v>2.7</v>
      </c>
      <c r="Y394" s="167" t="s">
        <v>8</v>
      </c>
      <c r="Z394" s="168">
        <v>25938.876</v>
      </c>
      <c r="AA394" s="168">
        <v>23565.599999999999</v>
      </c>
      <c r="AB394" s="168">
        <v>21552.076000000001</v>
      </c>
      <c r="AC394" s="168">
        <v>23921.23</v>
      </c>
      <c r="AD394" s="168">
        <v>25399.360000000001</v>
      </c>
      <c r="AE394" s="168">
        <v>26062.94</v>
      </c>
      <c r="AF394" s="168">
        <v>31744.332000000002</v>
      </c>
      <c r="AH394" s="167" t="s">
        <v>8</v>
      </c>
      <c r="AI394" s="170">
        <v>1</v>
      </c>
      <c r="AJ394" s="170">
        <v>1</v>
      </c>
      <c r="AK394" s="170">
        <v>1</v>
      </c>
      <c r="AL394" s="170">
        <v>1</v>
      </c>
      <c r="AM394" s="170">
        <v>1</v>
      </c>
      <c r="AN394" s="170">
        <v>1</v>
      </c>
      <c r="AO394" s="170">
        <v>1</v>
      </c>
      <c r="AQ394" s="167" t="s">
        <v>8</v>
      </c>
      <c r="AR394" s="170">
        <v>5.7999999999999996E-2</v>
      </c>
      <c r="AS394" s="170">
        <v>5.4000000000000006E-2</v>
      </c>
      <c r="AT394" s="170">
        <v>5.2000000000000005E-2</v>
      </c>
      <c r="AU394" s="170">
        <v>5.7999999999999996E-2</v>
      </c>
      <c r="AV394" s="170">
        <v>5.7999999999999996E-2</v>
      </c>
      <c r="AW394" s="170">
        <v>6.2E-2</v>
      </c>
      <c r="AX394" s="170">
        <v>5.4000000000000006E-2</v>
      </c>
    </row>
    <row r="395" spans="3:50" s="161" customFormat="1" ht="12" x14ac:dyDescent="0.2">
      <c r="C395" s="171" t="s">
        <v>12</v>
      </c>
      <c r="D395" s="172" t="s">
        <v>6</v>
      </c>
      <c r="E395" s="166"/>
      <c r="F395" s="174" t="s">
        <v>1</v>
      </c>
      <c r="G395" s="175">
        <v>55116</v>
      </c>
      <c r="H395" s="175">
        <v>48181</v>
      </c>
      <c r="I395" s="175">
        <v>45001</v>
      </c>
      <c r="J395" s="175">
        <v>45151</v>
      </c>
      <c r="K395" s="175">
        <v>47859</v>
      </c>
      <c r="L395" s="175">
        <v>45516</v>
      </c>
      <c r="M395" s="175">
        <v>67477</v>
      </c>
      <c r="O395" s="174" t="s">
        <v>1</v>
      </c>
      <c r="P395" s="176">
        <v>8.5</v>
      </c>
      <c r="Q395" s="176">
        <v>8.6</v>
      </c>
      <c r="R395" s="176">
        <v>8.9</v>
      </c>
      <c r="S395" s="176">
        <v>8.9</v>
      </c>
      <c r="T395" s="176">
        <v>9.1</v>
      </c>
      <c r="U395" s="176">
        <v>9.6999999999999993</v>
      </c>
      <c r="V395" s="176">
        <v>7.8</v>
      </c>
      <c r="Y395" s="174" t="s">
        <v>1</v>
      </c>
      <c r="Z395" s="175">
        <v>9369.7199999999993</v>
      </c>
      <c r="AA395" s="175">
        <v>8287.1319999999996</v>
      </c>
      <c r="AB395" s="175">
        <v>8010.1780000000008</v>
      </c>
      <c r="AC395" s="175">
        <v>8036.8780000000006</v>
      </c>
      <c r="AD395" s="175">
        <v>8710.3379999999997</v>
      </c>
      <c r="AE395" s="175">
        <v>8830.1039999999994</v>
      </c>
      <c r="AF395" s="175">
        <v>10526.412</v>
      </c>
      <c r="AH395" s="174" t="s">
        <v>1</v>
      </c>
      <c r="AI395" s="177">
        <v>0.12324080657928277</v>
      </c>
      <c r="AJ395" s="177">
        <v>0.11040559120073327</v>
      </c>
      <c r="AK395" s="177">
        <v>0.10857664013434251</v>
      </c>
      <c r="AL395" s="177">
        <v>0.1094742201801496</v>
      </c>
      <c r="AM395" s="177">
        <v>0.10928708439897698</v>
      </c>
      <c r="AN395" s="177">
        <v>0.10827604253395819</v>
      </c>
      <c r="AO395" s="177">
        <v>0.11478452279291938</v>
      </c>
      <c r="AQ395" s="174" t="s">
        <v>1</v>
      </c>
      <c r="AR395" s="177">
        <v>2.0950937118478074E-2</v>
      </c>
      <c r="AS395" s="177">
        <v>1.8989761686526122E-2</v>
      </c>
      <c r="AT395" s="177">
        <v>1.9326641943912967E-2</v>
      </c>
      <c r="AU395" s="177">
        <v>1.9486411192066632E-2</v>
      </c>
      <c r="AV395" s="177">
        <v>1.9890249360613808E-2</v>
      </c>
      <c r="AW395" s="177">
        <v>2.1005552251587886E-2</v>
      </c>
      <c r="AX395" s="177">
        <v>1.7906385555695424E-2</v>
      </c>
    </row>
    <row r="396" spans="3:50" s="161" customFormat="1" ht="12" x14ac:dyDescent="0.2">
      <c r="C396" s="171" t="s">
        <v>12</v>
      </c>
      <c r="D396" s="172" t="s">
        <v>6</v>
      </c>
      <c r="E396" s="173"/>
      <c r="F396" s="174" t="s">
        <v>77</v>
      </c>
      <c r="G396" s="175">
        <v>164626</v>
      </c>
      <c r="H396" s="175">
        <v>168767</v>
      </c>
      <c r="I396" s="175">
        <v>156645</v>
      </c>
      <c r="J396" s="175">
        <v>159939</v>
      </c>
      <c r="K396" s="175">
        <v>176650</v>
      </c>
      <c r="L396" s="175">
        <v>178208</v>
      </c>
      <c r="M396" s="175">
        <v>250422</v>
      </c>
      <c r="O396" s="174" t="s">
        <v>77</v>
      </c>
      <c r="P396" s="176">
        <v>5.0999999999999996</v>
      </c>
      <c r="Q396" s="176">
        <v>5.0999999999999996</v>
      </c>
      <c r="R396" s="176">
        <v>4.5</v>
      </c>
      <c r="S396" s="176">
        <v>4.8</v>
      </c>
      <c r="T396" s="176">
        <v>4.9000000000000004</v>
      </c>
      <c r="U396" s="176">
        <v>5.2</v>
      </c>
      <c r="V396" s="176">
        <v>3.9</v>
      </c>
      <c r="Y396" s="174" t="s">
        <v>77</v>
      </c>
      <c r="Z396" s="175">
        <v>16791.851999999999</v>
      </c>
      <c r="AA396" s="175">
        <v>17214.234</v>
      </c>
      <c r="AB396" s="175">
        <v>14098.05</v>
      </c>
      <c r="AC396" s="175">
        <v>15354.143999999998</v>
      </c>
      <c r="AD396" s="175">
        <v>17311.7</v>
      </c>
      <c r="AE396" s="175">
        <v>18533.631999999998</v>
      </c>
      <c r="AF396" s="175">
        <v>19532.915999999997</v>
      </c>
      <c r="AH396" s="174" t="s">
        <v>77</v>
      </c>
      <c r="AI396" s="177">
        <v>0.36810800899776847</v>
      </c>
      <c r="AJ396" s="177">
        <v>0.38672548120989919</v>
      </c>
      <c r="AK396" s="177">
        <v>0.37794688548796879</v>
      </c>
      <c r="AL396" s="177">
        <v>0.38779201571156668</v>
      </c>
      <c r="AM396" s="177">
        <v>0.40338417975886004</v>
      </c>
      <c r="AN396" s="177">
        <v>0.42393129861788426</v>
      </c>
      <c r="AO396" s="177">
        <v>0.42599063039033236</v>
      </c>
      <c r="AQ396" s="174" t="s">
        <v>77</v>
      </c>
      <c r="AR396" s="177">
        <v>3.7547016917772381E-2</v>
      </c>
      <c r="AS396" s="177">
        <v>3.9445999083409712E-2</v>
      </c>
      <c r="AT396" s="177">
        <v>3.4015219693917194E-2</v>
      </c>
      <c r="AU396" s="177">
        <v>3.7228033508310401E-2</v>
      </c>
      <c r="AV396" s="177">
        <v>3.9531649616368285E-2</v>
      </c>
      <c r="AW396" s="177">
        <v>4.4088855056259965E-2</v>
      </c>
      <c r="AX396" s="177">
        <v>3.3227269170445918E-2</v>
      </c>
    </row>
    <row r="397" spans="3:50" s="161" customFormat="1" ht="12" x14ac:dyDescent="0.2">
      <c r="C397" s="171" t="s">
        <v>12</v>
      </c>
      <c r="D397" s="172" t="s">
        <v>6</v>
      </c>
      <c r="E397" s="173"/>
      <c r="F397" s="174" t="s">
        <v>76</v>
      </c>
      <c r="G397" s="175">
        <v>227484</v>
      </c>
      <c r="H397" s="175">
        <v>219456</v>
      </c>
      <c r="I397" s="175">
        <v>212821</v>
      </c>
      <c r="J397" s="175">
        <v>207349</v>
      </c>
      <c r="K397" s="175">
        <v>213415</v>
      </c>
      <c r="L397" s="175">
        <v>196650</v>
      </c>
      <c r="M397" s="175">
        <v>269959</v>
      </c>
      <c r="O397" s="174" t="s">
        <v>76</v>
      </c>
      <c r="P397" s="176">
        <v>4.3</v>
      </c>
      <c r="Q397" s="176">
        <v>3.9</v>
      </c>
      <c r="R397" s="176">
        <v>3.8</v>
      </c>
      <c r="S397" s="176">
        <v>4.0999999999999996</v>
      </c>
      <c r="T397" s="176">
        <v>4.3</v>
      </c>
      <c r="U397" s="176">
        <v>5.2</v>
      </c>
      <c r="V397" s="176">
        <v>3.9</v>
      </c>
      <c r="Y397" s="174" t="s">
        <v>76</v>
      </c>
      <c r="Z397" s="175">
        <v>19563.624</v>
      </c>
      <c r="AA397" s="175">
        <v>17117.567999999999</v>
      </c>
      <c r="AB397" s="175">
        <v>16174.395999999999</v>
      </c>
      <c r="AC397" s="175">
        <v>17002.617999999999</v>
      </c>
      <c r="AD397" s="175">
        <v>18353.689999999999</v>
      </c>
      <c r="AE397" s="175">
        <v>20451.599999999999</v>
      </c>
      <c r="AF397" s="175">
        <v>21056.801999999996</v>
      </c>
      <c r="AH397" s="174" t="s">
        <v>76</v>
      </c>
      <c r="AI397" s="177">
        <v>0.50866012852677189</v>
      </c>
      <c r="AJ397" s="177">
        <v>0.50287809349220902</v>
      </c>
      <c r="AK397" s="177">
        <v>0.51348612542012195</v>
      </c>
      <c r="AL397" s="177">
        <v>0.50274346260622882</v>
      </c>
      <c r="AM397" s="177">
        <v>0.48733786993058092</v>
      </c>
      <c r="AN397" s="177">
        <v>0.46780217427504339</v>
      </c>
      <c r="AO397" s="177">
        <v>0.45922484681674824</v>
      </c>
      <c r="AQ397" s="174" t="s">
        <v>76</v>
      </c>
      <c r="AR397" s="177">
        <v>4.3744771053302385E-2</v>
      </c>
      <c r="AS397" s="177">
        <v>3.9224491292392305E-2</v>
      </c>
      <c r="AT397" s="177">
        <v>3.9024945531929263E-2</v>
      </c>
      <c r="AU397" s="177">
        <v>4.1224963933710758E-2</v>
      </c>
      <c r="AV397" s="177">
        <v>4.1911056814029957E-2</v>
      </c>
      <c r="AW397" s="177">
        <v>4.8651426124604519E-2</v>
      </c>
      <c r="AX397" s="177">
        <v>3.5819538051706366E-2</v>
      </c>
    </row>
    <row r="398" spans="3:50" s="161" customFormat="1" ht="12" x14ac:dyDescent="0.2">
      <c r="C398" s="164" t="s">
        <v>11</v>
      </c>
      <c r="D398" s="165" t="s">
        <v>6</v>
      </c>
      <c r="E398" s="173"/>
      <c r="F398" s="167" t="s">
        <v>8</v>
      </c>
      <c r="G398" s="168">
        <v>337971</v>
      </c>
      <c r="H398" s="168">
        <v>306739</v>
      </c>
      <c r="I398" s="168">
        <v>324687</v>
      </c>
      <c r="J398" s="168">
        <v>337661</v>
      </c>
      <c r="K398" s="168">
        <v>350639</v>
      </c>
      <c r="L398" s="168">
        <v>354818</v>
      </c>
      <c r="M398" s="168">
        <v>503992</v>
      </c>
      <c r="O398" s="167" t="s">
        <v>8</v>
      </c>
      <c r="P398" s="169">
        <v>3.5</v>
      </c>
      <c r="Q398" s="169">
        <v>3.2</v>
      </c>
      <c r="R398" s="169">
        <v>3.1</v>
      </c>
      <c r="S398" s="169">
        <v>3.3</v>
      </c>
      <c r="T398" s="169">
        <v>3.1</v>
      </c>
      <c r="U398" s="169">
        <v>3.3</v>
      </c>
      <c r="V398" s="169">
        <v>2.7</v>
      </c>
      <c r="Y398" s="167" t="s">
        <v>8</v>
      </c>
      <c r="Z398" s="168">
        <v>23657.97</v>
      </c>
      <c r="AA398" s="168">
        <v>19631.296000000002</v>
      </c>
      <c r="AB398" s="168">
        <v>20130.594000000001</v>
      </c>
      <c r="AC398" s="168">
        <v>22285.626</v>
      </c>
      <c r="AD398" s="168">
        <v>21739.618000000002</v>
      </c>
      <c r="AE398" s="168">
        <v>23417.987999999998</v>
      </c>
      <c r="AF398" s="168">
        <v>27215.568000000003</v>
      </c>
      <c r="AH398" s="167" t="s">
        <v>8</v>
      </c>
      <c r="AI398" s="170">
        <v>1</v>
      </c>
      <c r="AJ398" s="170">
        <v>1</v>
      </c>
      <c r="AK398" s="170">
        <v>1</v>
      </c>
      <c r="AL398" s="170">
        <v>1</v>
      </c>
      <c r="AM398" s="170">
        <v>1</v>
      </c>
      <c r="AN398" s="170">
        <v>1</v>
      </c>
      <c r="AO398" s="170">
        <v>1</v>
      </c>
      <c r="AQ398" s="167" t="s">
        <v>8</v>
      </c>
      <c r="AR398" s="170">
        <v>7.0000000000000007E-2</v>
      </c>
      <c r="AS398" s="170">
        <v>6.4000000000000001E-2</v>
      </c>
      <c r="AT398" s="170">
        <v>6.2E-2</v>
      </c>
      <c r="AU398" s="170">
        <v>6.6000000000000003E-2</v>
      </c>
      <c r="AV398" s="170">
        <v>6.2E-2</v>
      </c>
      <c r="AW398" s="170">
        <v>6.6000000000000003E-2</v>
      </c>
      <c r="AX398" s="170">
        <v>5.4000000000000006E-2</v>
      </c>
    </row>
    <row r="399" spans="3:50" s="161" customFormat="1" ht="12" x14ac:dyDescent="0.2">
      <c r="C399" s="171" t="s">
        <v>11</v>
      </c>
      <c r="D399" s="172" t="s">
        <v>6</v>
      </c>
      <c r="E399" s="173"/>
      <c r="F399" s="174" t="s">
        <v>1</v>
      </c>
      <c r="G399" s="175">
        <v>49543</v>
      </c>
      <c r="H399" s="175">
        <v>38510</v>
      </c>
      <c r="I399" s="175">
        <v>44448</v>
      </c>
      <c r="J399" s="175">
        <v>50012</v>
      </c>
      <c r="K399" s="175">
        <v>49892</v>
      </c>
      <c r="L399" s="175">
        <v>41775</v>
      </c>
      <c r="M399" s="175">
        <v>70058</v>
      </c>
      <c r="O399" s="174" t="s">
        <v>1</v>
      </c>
      <c r="P399" s="176">
        <v>9.4</v>
      </c>
      <c r="Q399" s="176">
        <v>9.9</v>
      </c>
      <c r="R399" s="176">
        <v>8.9</v>
      </c>
      <c r="S399" s="176">
        <v>8.4</v>
      </c>
      <c r="T399" s="176">
        <v>9.1</v>
      </c>
      <c r="U399" s="176">
        <v>10.3</v>
      </c>
      <c r="V399" s="176">
        <v>7.5</v>
      </c>
      <c r="Y399" s="174" t="s">
        <v>1</v>
      </c>
      <c r="Z399" s="175">
        <v>9314.0840000000007</v>
      </c>
      <c r="AA399" s="175">
        <v>7624.98</v>
      </c>
      <c r="AB399" s="175">
        <v>7911.7440000000006</v>
      </c>
      <c r="AC399" s="175">
        <v>8402.0160000000014</v>
      </c>
      <c r="AD399" s="175">
        <v>9080.3439999999991</v>
      </c>
      <c r="AE399" s="175">
        <v>8605.6500000000015</v>
      </c>
      <c r="AF399" s="175">
        <v>10508.7</v>
      </c>
      <c r="AH399" s="174" t="s">
        <v>1</v>
      </c>
      <c r="AI399" s="177">
        <v>0.14658950028256862</v>
      </c>
      <c r="AJ399" s="177">
        <v>0.12554647436419888</v>
      </c>
      <c r="AK399" s="177">
        <v>0.13689491725877537</v>
      </c>
      <c r="AL399" s="177">
        <v>0.14811304829399902</v>
      </c>
      <c r="AM399" s="177">
        <v>0.14228879274695627</v>
      </c>
      <c r="AN399" s="177">
        <v>0.11773641697997284</v>
      </c>
      <c r="AO399" s="177">
        <v>0.13900617470118573</v>
      </c>
      <c r="AQ399" s="174" t="s">
        <v>1</v>
      </c>
      <c r="AR399" s="177">
        <v>2.7558826053122903E-2</v>
      </c>
      <c r="AS399" s="177">
        <v>2.4858201924111381E-2</v>
      </c>
      <c r="AT399" s="177">
        <v>2.4367295272062016E-2</v>
      </c>
      <c r="AU399" s="177">
        <v>2.4882992113391834E-2</v>
      </c>
      <c r="AV399" s="177">
        <v>2.5896560279946041E-2</v>
      </c>
      <c r="AW399" s="177">
        <v>2.4253701897874406E-2</v>
      </c>
      <c r="AX399" s="177">
        <v>2.085092620517786E-2</v>
      </c>
    </row>
    <row r="400" spans="3:50" s="161" customFormat="1" ht="12" x14ac:dyDescent="0.2">
      <c r="C400" s="171" t="s">
        <v>11</v>
      </c>
      <c r="D400" s="172" t="s">
        <v>6</v>
      </c>
      <c r="E400" s="166"/>
      <c r="F400" s="174" t="s">
        <v>77</v>
      </c>
      <c r="G400" s="175">
        <v>234384</v>
      </c>
      <c r="H400" s="175">
        <v>213779</v>
      </c>
      <c r="I400" s="175">
        <v>228178</v>
      </c>
      <c r="J400" s="175">
        <v>232501</v>
      </c>
      <c r="K400" s="175">
        <v>239394</v>
      </c>
      <c r="L400" s="175">
        <v>247727</v>
      </c>
      <c r="M400" s="175">
        <v>331466</v>
      </c>
      <c r="O400" s="174" t="s">
        <v>77</v>
      </c>
      <c r="P400" s="176">
        <v>4.3</v>
      </c>
      <c r="Q400" s="176">
        <v>3.9</v>
      </c>
      <c r="R400" s="176">
        <v>3.8</v>
      </c>
      <c r="S400" s="176">
        <v>4.0999999999999996</v>
      </c>
      <c r="T400" s="176">
        <v>4.3</v>
      </c>
      <c r="U400" s="176">
        <v>4.5</v>
      </c>
      <c r="V400" s="176">
        <v>3.5</v>
      </c>
      <c r="Y400" s="174" t="s">
        <v>77</v>
      </c>
      <c r="Z400" s="175">
        <v>20157.023999999998</v>
      </c>
      <c r="AA400" s="175">
        <v>16674.761999999999</v>
      </c>
      <c r="AB400" s="175">
        <v>17341.527999999998</v>
      </c>
      <c r="AC400" s="175">
        <v>19065.081999999999</v>
      </c>
      <c r="AD400" s="175">
        <v>20587.883999999998</v>
      </c>
      <c r="AE400" s="175">
        <v>22295.43</v>
      </c>
      <c r="AF400" s="175">
        <v>23202.62</v>
      </c>
      <c r="AH400" s="174" t="s">
        <v>77</v>
      </c>
      <c r="AI400" s="177">
        <v>0.69350328874370881</v>
      </c>
      <c r="AJ400" s="177">
        <v>0.69694104760072895</v>
      </c>
      <c r="AK400" s="177">
        <v>0.70276296864364762</v>
      </c>
      <c r="AL400" s="177">
        <v>0.68856338161647335</v>
      </c>
      <c r="AM400" s="177">
        <v>0.68273637558856826</v>
      </c>
      <c r="AN400" s="177">
        <v>0.69818047562412278</v>
      </c>
      <c r="AO400" s="177">
        <v>0.65768107430276668</v>
      </c>
      <c r="AQ400" s="174" t="s">
        <v>77</v>
      </c>
      <c r="AR400" s="177">
        <v>5.9641282831958957E-2</v>
      </c>
      <c r="AS400" s="177">
        <v>5.4361401712856861E-2</v>
      </c>
      <c r="AT400" s="177">
        <v>5.3409985616917212E-2</v>
      </c>
      <c r="AU400" s="177">
        <v>5.6462197292550809E-2</v>
      </c>
      <c r="AV400" s="177">
        <v>5.8715328300616869E-2</v>
      </c>
      <c r="AW400" s="177">
        <v>6.2836242806171047E-2</v>
      </c>
      <c r="AX400" s="177">
        <v>4.6037675201193666E-2</v>
      </c>
    </row>
    <row r="401" spans="3:50" s="161" customFormat="1" ht="12" x14ac:dyDescent="0.2">
      <c r="C401" s="171" t="s">
        <v>11</v>
      </c>
      <c r="D401" s="172" t="s">
        <v>6</v>
      </c>
      <c r="E401" s="173"/>
      <c r="F401" s="174" t="s">
        <v>76</v>
      </c>
      <c r="G401" s="175">
        <v>54048</v>
      </c>
      <c r="H401" s="175">
        <v>54454</v>
      </c>
      <c r="I401" s="175">
        <v>52065</v>
      </c>
      <c r="J401" s="175">
        <v>55152</v>
      </c>
      <c r="K401" s="175">
        <v>61357</v>
      </c>
      <c r="L401" s="175">
        <v>65320</v>
      </c>
      <c r="M401" s="175">
        <v>102468</v>
      </c>
      <c r="O401" s="174" t="s">
        <v>76</v>
      </c>
      <c r="P401" s="176">
        <v>8.9</v>
      </c>
      <c r="Q401" s="176">
        <v>8.1999999999999993</v>
      </c>
      <c r="R401" s="176">
        <v>8</v>
      </c>
      <c r="S401" s="176">
        <v>8.4</v>
      </c>
      <c r="T401" s="176">
        <v>7.9</v>
      </c>
      <c r="U401" s="176">
        <v>8.1</v>
      </c>
      <c r="V401" s="176">
        <v>6.3</v>
      </c>
      <c r="Y401" s="174" t="s">
        <v>76</v>
      </c>
      <c r="Z401" s="175">
        <v>9620.5439999999999</v>
      </c>
      <c r="AA401" s="175">
        <v>8930.4560000000001</v>
      </c>
      <c r="AB401" s="175">
        <v>8330.4</v>
      </c>
      <c r="AC401" s="175">
        <v>9265.5360000000001</v>
      </c>
      <c r="AD401" s="175">
        <v>9694.4060000000009</v>
      </c>
      <c r="AE401" s="175">
        <v>10581.84</v>
      </c>
      <c r="AF401" s="175">
        <v>12910.968000000001</v>
      </c>
      <c r="AH401" s="174" t="s">
        <v>76</v>
      </c>
      <c r="AI401" s="177">
        <v>0.15991904630870696</v>
      </c>
      <c r="AJ401" s="177">
        <v>0.17752551843749897</v>
      </c>
      <c r="AK401" s="177">
        <v>0.16035443365456578</v>
      </c>
      <c r="AL401" s="177">
        <v>0.16333541629030299</v>
      </c>
      <c r="AM401" s="177">
        <v>0.17498623940862254</v>
      </c>
      <c r="AN401" s="177">
        <v>0.18409438078113285</v>
      </c>
      <c r="AO401" s="177">
        <v>0.20331275099604756</v>
      </c>
      <c r="AQ401" s="174" t="s">
        <v>76</v>
      </c>
      <c r="AR401" s="177">
        <v>2.846559024294984E-2</v>
      </c>
      <c r="AS401" s="177">
        <v>2.9114185023749829E-2</v>
      </c>
      <c r="AT401" s="177">
        <v>2.5656709384730525E-2</v>
      </c>
      <c r="AU401" s="177">
        <v>2.7440349936770903E-2</v>
      </c>
      <c r="AV401" s="177">
        <v>2.7647825826562365E-2</v>
      </c>
      <c r="AW401" s="177">
        <v>2.9823289686543523E-2</v>
      </c>
      <c r="AX401" s="177">
        <v>2.5617406625501989E-2</v>
      </c>
    </row>
    <row r="402" spans="3:50" s="161" customFormat="1" ht="12" x14ac:dyDescent="0.2">
      <c r="C402" s="164" t="s">
        <v>7</v>
      </c>
      <c r="D402" s="165" t="s">
        <v>13</v>
      </c>
      <c r="E402" s="166"/>
      <c r="F402" s="167" t="s">
        <v>8</v>
      </c>
      <c r="G402" s="168">
        <v>2304377</v>
      </c>
      <c r="H402" s="168">
        <v>2313533</v>
      </c>
      <c r="I402" s="168">
        <v>2269351</v>
      </c>
      <c r="J402" s="168">
        <v>2366833</v>
      </c>
      <c r="K402" s="168">
        <v>2480589</v>
      </c>
      <c r="L402" s="168">
        <v>2484753</v>
      </c>
      <c r="M402" s="168">
        <v>3350495</v>
      </c>
      <c r="O402" s="167" t="s">
        <v>8</v>
      </c>
      <c r="P402" s="169">
        <v>1.4</v>
      </c>
      <c r="Q402" s="169">
        <v>1.6</v>
      </c>
      <c r="R402" s="169">
        <v>1.5</v>
      </c>
      <c r="S402" s="169">
        <v>1.6</v>
      </c>
      <c r="T402" s="169">
        <v>1.8</v>
      </c>
      <c r="U402" s="169">
        <v>1.9</v>
      </c>
      <c r="V402" s="169">
        <v>1.6</v>
      </c>
      <c r="Y402" s="167" t="s">
        <v>8</v>
      </c>
      <c r="Z402" s="168">
        <v>64522.555999999997</v>
      </c>
      <c r="AA402" s="168">
        <v>74033.056000000011</v>
      </c>
      <c r="AB402" s="168">
        <v>68080.53</v>
      </c>
      <c r="AC402" s="168">
        <v>75738.656000000003</v>
      </c>
      <c r="AD402" s="168">
        <v>89301.203999999998</v>
      </c>
      <c r="AE402" s="168">
        <v>94420.614000000001</v>
      </c>
      <c r="AF402" s="168">
        <v>107215.84</v>
      </c>
      <c r="AH402" s="167" t="s">
        <v>8</v>
      </c>
      <c r="AI402" s="170">
        <v>1</v>
      </c>
      <c r="AJ402" s="170">
        <v>1</v>
      </c>
      <c r="AK402" s="170">
        <v>1</v>
      </c>
      <c r="AL402" s="170">
        <v>1</v>
      </c>
      <c r="AM402" s="170">
        <v>1</v>
      </c>
      <c r="AN402" s="170">
        <v>1</v>
      </c>
      <c r="AO402" s="170">
        <v>1</v>
      </c>
      <c r="AQ402" s="167" t="s">
        <v>8</v>
      </c>
      <c r="AR402" s="170">
        <v>2.7999999999999997E-2</v>
      </c>
      <c r="AS402" s="170">
        <v>3.2000000000000001E-2</v>
      </c>
      <c r="AT402" s="170">
        <v>0.03</v>
      </c>
      <c r="AU402" s="170">
        <v>3.2000000000000001E-2</v>
      </c>
      <c r="AV402" s="170">
        <v>3.6000000000000004E-2</v>
      </c>
      <c r="AW402" s="170">
        <v>3.7999999999999999E-2</v>
      </c>
      <c r="AX402" s="170">
        <v>3.2000000000000001E-2</v>
      </c>
    </row>
    <row r="403" spans="3:50" s="161" customFormat="1" ht="12" x14ac:dyDescent="0.2">
      <c r="C403" s="171" t="s">
        <v>7</v>
      </c>
      <c r="D403" s="172" t="s">
        <v>13</v>
      </c>
      <c r="E403" s="173"/>
      <c r="F403" s="174" t="s">
        <v>1</v>
      </c>
      <c r="G403" s="175">
        <v>703289</v>
      </c>
      <c r="H403" s="175">
        <v>634536</v>
      </c>
      <c r="I403" s="175">
        <v>624552</v>
      </c>
      <c r="J403" s="175">
        <v>659286</v>
      </c>
      <c r="K403" s="175">
        <v>677184</v>
      </c>
      <c r="L403" s="175">
        <v>671865</v>
      </c>
      <c r="M403" s="175">
        <v>947016</v>
      </c>
      <c r="O403" s="174" t="s">
        <v>1</v>
      </c>
      <c r="P403" s="176">
        <v>3</v>
      </c>
      <c r="Q403" s="176">
        <v>3.3</v>
      </c>
      <c r="R403" s="176">
        <v>3.2</v>
      </c>
      <c r="S403" s="176">
        <v>3.4</v>
      </c>
      <c r="T403" s="176">
        <v>3.7</v>
      </c>
      <c r="U403" s="176">
        <v>3.2</v>
      </c>
      <c r="V403" s="176">
        <v>3.3</v>
      </c>
      <c r="Y403" s="174" t="s">
        <v>1</v>
      </c>
      <c r="Z403" s="175">
        <v>42197.34</v>
      </c>
      <c r="AA403" s="175">
        <v>41879.375999999997</v>
      </c>
      <c r="AB403" s="175">
        <v>39971.328000000001</v>
      </c>
      <c r="AC403" s="175">
        <v>44831.447999999997</v>
      </c>
      <c r="AD403" s="175">
        <v>50111.616000000009</v>
      </c>
      <c r="AE403" s="175">
        <v>42999.360000000001</v>
      </c>
      <c r="AF403" s="175">
        <v>62503.055999999997</v>
      </c>
      <c r="AH403" s="174" t="s">
        <v>1</v>
      </c>
      <c r="AI403" s="177">
        <v>0.30519702288297446</v>
      </c>
      <c r="AJ403" s="177">
        <v>0.27427142815771377</v>
      </c>
      <c r="AK403" s="177">
        <v>0.27521172352800427</v>
      </c>
      <c r="AL403" s="177">
        <v>0.27855197219237693</v>
      </c>
      <c r="AM403" s="177">
        <v>0.27299322862433073</v>
      </c>
      <c r="AN403" s="177">
        <v>0.27039508554773856</v>
      </c>
      <c r="AO403" s="177">
        <v>0.28264957864434959</v>
      </c>
      <c r="AQ403" s="174" t="s">
        <v>1</v>
      </c>
      <c r="AR403" s="177">
        <v>1.8311821372978467E-2</v>
      </c>
      <c r="AS403" s="177">
        <v>1.810191425840911E-2</v>
      </c>
      <c r="AT403" s="177">
        <v>1.7613550305792272E-2</v>
      </c>
      <c r="AU403" s="177">
        <v>1.8941534109081629E-2</v>
      </c>
      <c r="AV403" s="177">
        <v>2.0201498918200476E-2</v>
      </c>
      <c r="AW403" s="177">
        <v>1.7305285475055266E-2</v>
      </c>
      <c r="AX403" s="177">
        <v>1.8654872190527073E-2</v>
      </c>
    </row>
    <row r="404" spans="3:50" s="161" customFormat="1" ht="12" x14ac:dyDescent="0.2">
      <c r="C404" s="171" t="s">
        <v>7</v>
      </c>
      <c r="D404" s="172" t="s">
        <v>13</v>
      </c>
      <c r="E404" s="173"/>
      <c r="F404" s="174" t="s">
        <v>77</v>
      </c>
      <c r="G404" s="175">
        <v>896944</v>
      </c>
      <c r="H404" s="175">
        <v>959419</v>
      </c>
      <c r="I404" s="175">
        <v>940339</v>
      </c>
      <c r="J404" s="175">
        <v>936960</v>
      </c>
      <c r="K404" s="175">
        <v>969854</v>
      </c>
      <c r="L404" s="175">
        <v>959132</v>
      </c>
      <c r="M404" s="175">
        <v>1304388</v>
      </c>
      <c r="O404" s="174" t="s">
        <v>77</v>
      </c>
      <c r="P404" s="176">
        <v>2.4</v>
      </c>
      <c r="Q404" s="176">
        <v>2.6</v>
      </c>
      <c r="R404" s="176">
        <v>3.2</v>
      </c>
      <c r="S404" s="176">
        <v>2.7</v>
      </c>
      <c r="T404" s="176">
        <v>3</v>
      </c>
      <c r="U404" s="176">
        <v>3.2</v>
      </c>
      <c r="V404" s="176">
        <v>2.8</v>
      </c>
      <c r="Y404" s="174" t="s">
        <v>77</v>
      </c>
      <c r="Z404" s="175">
        <v>43053.312000000005</v>
      </c>
      <c r="AA404" s="175">
        <v>49889.788</v>
      </c>
      <c r="AB404" s="175">
        <v>60181.696000000004</v>
      </c>
      <c r="AC404" s="175">
        <v>50595.839999999997</v>
      </c>
      <c r="AD404" s="175">
        <v>58191.24</v>
      </c>
      <c r="AE404" s="175">
        <v>61384.448000000004</v>
      </c>
      <c r="AF404" s="175">
        <v>73045.728000000003</v>
      </c>
      <c r="AH404" s="174" t="s">
        <v>77</v>
      </c>
      <c r="AI404" s="177">
        <v>0.38923492119562031</v>
      </c>
      <c r="AJ404" s="177">
        <v>0.414698644886414</v>
      </c>
      <c r="AK404" s="177">
        <v>0.41436472365887866</v>
      </c>
      <c r="AL404" s="177">
        <v>0.3958707690825673</v>
      </c>
      <c r="AM404" s="177">
        <v>0.39097730418057969</v>
      </c>
      <c r="AN404" s="177">
        <v>0.3860069793657559</v>
      </c>
      <c r="AO404" s="177">
        <v>0.38931202702884199</v>
      </c>
      <c r="AQ404" s="174" t="s">
        <v>77</v>
      </c>
      <c r="AR404" s="177">
        <v>1.8683276217389775E-2</v>
      </c>
      <c r="AS404" s="177">
        <v>2.156432953409353E-2</v>
      </c>
      <c r="AT404" s="177">
        <v>2.6519342314168238E-2</v>
      </c>
      <c r="AU404" s="177">
        <v>2.1377021530458635E-2</v>
      </c>
      <c r="AV404" s="177">
        <v>2.345863825083478E-2</v>
      </c>
      <c r="AW404" s="177">
        <v>2.4704446679408378E-2</v>
      </c>
      <c r="AX404" s="177">
        <v>2.1801473513615149E-2</v>
      </c>
    </row>
    <row r="405" spans="3:50" s="161" customFormat="1" ht="12" x14ac:dyDescent="0.2">
      <c r="C405" s="171" t="s">
        <v>7</v>
      </c>
      <c r="D405" s="172" t="s">
        <v>13</v>
      </c>
      <c r="E405" s="173"/>
      <c r="F405" s="174" t="s">
        <v>76</v>
      </c>
      <c r="G405" s="175">
        <v>704148</v>
      </c>
      <c r="H405" s="175">
        <v>719582</v>
      </c>
      <c r="I405" s="175">
        <v>704464</v>
      </c>
      <c r="J405" s="175">
        <v>770591</v>
      </c>
      <c r="K405" s="175">
        <v>833555</v>
      </c>
      <c r="L405" s="175">
        <v>853760</v>
      </c>
      <c r="M405" s="175">
        <v>1099091</v>
      </c>
      <c r="O405" s="174" t="s">
        <v>76</v>
      </c>
      <c r="P405" s="176">
        <v>3</v>
      </c>
      <c r="Q405" s="176">
        <v>3.3</v>
      </c>
      <c r="R405" s="176">
        <v>3.2</v>
      </c>
      <c r="S405" s="176">
        <v>2.7</v>
      </c>
      <c r="T405" s="176">
        <v>3</v>
      </c>
      <c r="U405" s="176">
        <v>3.2</v>
      </c>
      <c r="V405" s="176">
        <v>2.8</v>
      </c>
      <c r="Y405" s="174" t="s">
        <v>76</v>
      </c>
      <c r="Z405" s="175">
        <v>42248.88</v>
      </c>
      <c r="AA405" s="175">
        <v>47492.412000000004</v>
      </c>
      <c r="AB405" s="175">
        <v>45085.696000000004</v>
      </c>
      <c r="AC405" s="175">
        <v>41611.914000000004</v>
      </c>
      <c r="AD405" s="175">
        <v>50013.3</v>
      </c>
      <c r="AE405" s="175">
        <v>54640.639999999999</v>
      </c>
      <c r="AF405" s="175">
        <v>61549.095999999998</v>
      </c>
      <c r="AH405" s="174" t="s">
        <v>76</v>
      </c>
      <c r="AI405" s="177">
        <v>0.30556979174848559</v>
      </c>
      <c r="AJ405" s="177">
        <v>0.31103165591327203</v>
      </c>
      <c r="AK405" s="177">
        <v>0.31042531543159257</v>
      </c>
      <c r="AL405" s="177">
        <v>0.32557894874712329</v>
      </c>
      <c r="AM405" s="177">
        <v>0.3360310797153418</v>
      </c>
      <c r="AN405" s="177">
        <v>0.34359954490446332</v>
      </c>
      <c r="AO405" s="177">
        <v>0.32803839432680842</v>
      </c>
      <c r="AQ405" s="174" t="s">
        <v>76</v>
      </c>
      <c r="AR405" s="177">
        <v>1.8334187504909134E-2</v>
      </c>
      <c r="AS405" s="177">
        <v>2.0528089290275955E-2</v>
      </c>
      <c r="AT405" s="177">
        <v>1.9867220187621926E-2</v>
      </c>
      <c r="AU405" s="177">
        <v>1.7581263232344661E-2</v>
      </c>
      <c r="AV405" s="177">
        <v>2.0161864782920508E-2</v>
      </c>
      <c r="AW405" s="177">
        <v>2.1990370873885653E-2</v>
      </c>
      <c r="AX405" s="177">
        <v>1.8370150082301272E-2</v>
      </c>
    </row>
    <row r="406" spans="3:50" s="161" customFormat="1" ht="12" x14ac:dyDescent="0.2">
      <c r="C406" s="164" t="s">
        <v>12</v>
      </c>
      <c r="D406" s="165" t="s">
        <v>13</v>
      </c>
      <c r="E406" s="173"/>
      <c r="F406" s="167" t="s">
        <v>8</v>
      </c>
      <c r="G406" s="168">
        <v>1240636</v>
      </c>
      <c r="H406" s="168">
        <v>1289759</v>
      </c>
      <c r="I406" s="168">
        <v>1200060</v>
      </c>
      <c r="J406" s="168">
        <v>1250172</v>
      </c>
      <c r="K406" s="168">
        <v>1252625</v>
      </c>
      <c r="L406" s="168">
        <v>1314488</v>
      </c>
      <c r="M406" s="168">
        <v>1699942</v>
      </c>
      <c r="O406" s="167" t="s">
        <v>8</v>
      </c>
      <c r="P406" s="169">
        <v>2.1</v>
      </c>
      <c r="Q406" s="169">
        <v>2.2999999999999998</v>
      </c>
      <c r="R406" s="169">
        <v>2.2000000000000002</v>
      </c>
      <c r="S406" s="169">
        <v>2.4</v>
      </c>
      <c r="T406" s="169">
        <v>2.6</v>
      </c>
      <c r="U406" s="169">
        <v>2.8</v>
      </c>
      <c r="V406" s="169">
        <v>2.2999999999999998</v>
      </c>
      <c r="Y406" s="167" t="s">
        <v>8</v>
      </c>
      <c r="Z406" s="168">
        <v>52106.712</v>
      </c>
      <c r="AA406" s="168">
        <v>59328.913999999997</v>
      </c>
      <c r="AB406" s="168">
        <v>52802.64</v>
      </c>
      <c r="AC406" s="168">
        <v>60008.255999999994</v>
      </c>
      <c r="AD406" s="168">
        <v>65136.5</v>
      </c>
      <c r="AE406" s="168">
        <v>73611.327999999994</v>
      </c>
      <c r="AF406" s="168">
        <v>78197.331999999995</v>
      </c>
      <c r="AH406" s="167" t="s">
        <v>8</v>
      </c>
      <c r="AI406" s="170">
        <v>1</v>
      </c>
      <c r="AJ406" s="170">
        <v>1</v>
      </c>
      <c r="AK406" s="170">
        <v>1</v>
      </c>
      <c r="AL406" s="170">
        <v>1</v>
      </c>
      <c r="AM406" s="170">
        <v>1</v>
      </c>
      <c r="AN406" s="170">
        <v>1</v>
      </c>
      <c r="AO406" s="170">
        <v>1</v>
      </c>
      <c r="AQ406" s="167" t="s">
        <v>8</v>
      </c>
      <c r="AR406" s="170">
        <v>4.2000000000000003E-2</v>
      </c>
      <c r="AS406" s="170">
        <v>4.5999999999999999E-2</v>
      </c>
      <c r="AT406" s="170">
        <v>4.4000000000000004E-2</v>
      </c>
      <c r="AU406" s="170">
        <v>4.8000000000000001E-2</v>
      </c>
      <c r="AV406" s="170">
        <v>5.2000000000000005E-2</v>
      </c>
      <c r="AW406" s="170">
        <v>5.5999999999999994E-2</v>
      </c>
      <c r="AX406" s="170">
        <v>4.5999999999999999E-2</v>
      </c>
    </row>
    <row r="407" spans="3:50" s="161" customFormat="1" ht="12" x14ac:dyDescent="0.2">
      <c r="C407" s="171" t="s">
        <v>12</v>
      </c>
      <c r="D407" s="172" t="s">
        <v>13</v>
      </c>
      <c r="E407" s="166"/>
      <c r="F407" s="174" t="s">
        <v>1</v>
      </c>
      <c r="G407" s="175">
        <v>349620</v>
      </c>
      <c r="H407" s="175">
        <v>325509</v>
      </c>
      <c r="I407" s="175">
        <v>289675</v>
      </c>
      <c r="J407" s="175">
        <v>311658</v>
      </c>
      <c r="K407" s="175">
        <v>294473</v>
      </c>
      <c r="L407" s="175">
        <v>329618</v>
      </c>
      <c r="M407" s="175">
        <v>428558</v>
      </c>
      <c r="O407" s="174" t="s">
        <v>1</v>
      </c>
      <c r="P407" s="176">
        <v>3.9</v>
      </c>
      <c r="Q407" s="176">
        <v>4.2</v>
      </c>
      <c r="R407" s="176">
        <v>4.5</v>
      </c>
      <c r="S407" s="176">
        <v>4.4000000000000004</v>
      </c>
      <c r="T407" s="176">
        <v>5.3</v>
      </c>
      <c r="U407" s="176">
        <v>5.2</v>
      </c>
      <c r="V407" s="176">
        <v>4.5</v>
      </c>
      <c r="Y407" s="174" t="s">
        <v>1</v>
      </c>
      <c r="Z407" s="175">
        <v>27270.36</v>
      </c>
      <c r="AA407" s="175">
        <v>27342.756000000001</v>
      </c>
      <c r="AB407" s="175">
        <v>26070.75</v>
      </c>
      <c r="AC407" s="175">
        <v>27425.904000000002</v>
      </c>
      <c r="AD407" s="175">
        <v>31214.137999999999</v>
      </c>
      <c r="AE407" s="175">
        <v>34280.272000000004</v>
      </c>
      <c r="AF407" s="175">
        <v>38570.22</v>
      </c>
      <c r="AH407" s="174" t="s">
        <v>1</v>
      </c>
      <c r="AI407" s="177">
        <v>0.28180707314635395</v>
      </c>
      <c r="AJ407" s="177">
        <v>0.25237970814702593</v>
      </c>
      <c r="AK407" s="177">
        <v>0.24138376414512608</v>
      </c>
      <c r="AL407" s="177">
        <v>0.24929209740739675</v>
      </c>
      <c r="AM407" s="177">
        <v>0.23508472208362438</v>
      </c>
      <c r="AN407" s="177">
        <v>0.25075770946558662</v>
      </c>
      <c r="AO407" s="177">
        <v>0.25210154228791337</v>
      </c>
      <c r="AQ407" s="174" t="s">
        <v>1</v>
      </c>
      <c r="AR407" s="177">
        <v>2.1980951705415606E-2</v>
      </c>
      <c r="AS407" s="177">
        <v>2.1199895484350178E-2</v>
      </c>
      <c r="AT407" s="177">
        <v>2.1724538773061349E-2</v>
      </c>
      <c r="AU407" s="177">
        <v>2.1937704571850913E-2</v>
      </c>
      <c r="AV407" s="177">
        <v>2.4918980540864184E-2</v>
      </c>
      <c r="AW407" s="177">
        <v>2.6078801784421009E-2</v>
      </c>
      <c r="AX407" s="177">
        <v>2.2689138805912203E-2</v>
      </c>
    </row>
    <row r="408" spans="3:50" s="161" customFormat="1" ht="12" x14ac:dyDescent="0.2">
      <c r="C408" s="171" t="s">
        <v>12</v>
      </c>
      <c r="D408" s="172" t="s">
        <v>13</v>
      </c>
      <c r="E408" s="173"/>
      <c r="F408" s="174" t="s">
        <v>77</v>
      </c>
      <c r="G408" s="175">
        <v>393972</v>
      </c>
      <c r="H408" s="175">
        <v>458806</v>
      </c>
      <c r="I408" s="175">
        <v>418266</v>
      </c>
      <c r="J408" s="175">
        <v>407042</v>
      </c>
      <c r="K408" s="175">
        <v>414890</v>
      </c>
      <c r="L408" s="175">
        <v>432817</v>
      </c>
      <c r="M408" s="175">
        <v>566869</v>
      </c>
      <c r="O408" s="174" t="s">
        <v>77</v>
      </c>
      <c r="P408" s="176">
        <v>3.6</v>
      </c>
      <c r="Q408" s="176">
        <v>3.5</v>
      </c>
      <c r="R408" s="176">
        <v>3.6</v>
      </c>
      <c r="S408" s="176">
        <v>3.8</v>
      </c>
      <c r="T408" s="176">
        <v>4.2</v>
      </c>
      <c r="U408" s="176">
        <v>4.5</v>
      </c>
      <c r="V408" s="176">
        <v>4</v>
      </c>
      <c r="Y408" s="174" t="s">
        <v>77</v>
      </c>
      <c r="Z408" s="175">
        <v>28365.984</v>
      </c>
      <c r="AA408" s="175">
        <v>32116.42</v>
      </c>
      <c r="AB408" s="175">
        <v>30115.152000000002</v>
      </c>
      <c r="AC408" s="175">
        <v>30935.191999999995</v>
      </c>
      <c r="AD408" s="175">
        <v>34850.76</v>
      </c>
      <c r="AE408" s="175">
        <v>38953.53</v>
      </c>
      <c r="AF408" s="175">
        <v>45349.52</v>
      </c>
      <c r="AH408" s="174" t="s">
        <v>77</v>
      </c>
      <c r="AI408" s="177">
        <v>0.31755647909620549</v>
      </c>
      <c r="AJ408" s="177">
        <v>0.35573002398122439</v>
      </c>
      <c r="AK408" s="177">
        <v>0.34853757312134392</v>
      </c>
      <c r="AL408" s="177">
        <v>0.3255887989812602</v>
      </c>
      <c r="AM408" s="177">
        <v>0.3312164454645245</v>
      </c>
      <c r="AN408" s="177">
        <v>0.32926660418352999</v>
      </c>
      <c r="AO408" s="177">
        <v>0.33346372993902146</v>
      </c>
      <c r="AQ408" s="174" t="s">
        <v>77</v>
      </c>
      <c r="AR408" s="177">
        <v>2.2864066494926796E-2</v>
      </c>
      <c r="AS408" s="177">
        <v>2.4901101678685707E-2</v>
      </c>
      <c r="AT408" s="177">
        <v>2.5094705264736766E-2</v>
      </c>
      <c r="AU408" s="177">
        <v>2.4744748722575774E-2</v>
      </c>
      <c r="AV408" s="177">
        <v>2.782218141902006E-2</v>
      </c>
      <c r="AW408" s="177">
        <v>2.9633994376517699E-2</v>
      </c>
      <c r="AX408" s="177">
        <v>2.6677098395121716E-2</v>
      </c>
    </row>
    <row r="409" spans="3:50" s="161" customFormat="1" ht="12" x14ac:dyDescent="0.2">
      <c r="C409" s="171" t="s">
        <v>12</v>
      </c>
      <c r="D409" s="172" t="s">
        <v>13</v>
      </c>
      <c r="E409" s="173"/>
      <c r="F409" s="174" t="s">
        <v>76</v>
      </c>
      <c r="G409" s="175">
        <v>497048</v>
      </c>
      <c r="H409" s="175">
        <v>505448</v>
      </c>
      <c r="I409" s="175">
        <v>492123</v>
      </c>
      <c r="J409" s="175">
        <v>531476</v>
      </c>
      <c r="K409" s="175">
        <v>543266</v>
      </c>
      <c r="L409" s="175">
        <v>552057</v>
      </c>
      <c r="M409" s="175">
        <v>704515</v>
      </c>
      <c r="O409" s="174" t="s">
        <v>76</v>
      </c>
      <c r="P409" s="176">
        <v>3.2</v>
      </c>
      <c r="Q409" s="176">
        <v>3.3</v>
      </c>
      <c r="R409" s="176">
        <v>3.3</v>
      </c>
      <c r="S409" s="176">
        <v>3.4</v>
      </c>
      <c r="T409" s="176">
        <v>3.7</v>
      </c>
      <c r="U409" s="176">
        <v>4</v>
      </c>
      <c r="V409" s="176">
        <v>4</v>
      </c>
      <c r="Y409" s="174" t="s">
        <v>76</v>
      </c>
      <c r="Z409" s="175">
        <v>31811.072</v>
      </c>
      <c r="AA409" s="175">
        <v>33359.567999999999</v>
      </c>
      <c r="AB409" s="175">
        <v>32480.117999999999</v>
      </c>
      <c r="AC409" s="175">
        <v>36140.367999999995</v>
      </c>
      <c r="AD409" s="175">
        <v>40201.684000000001</v>
      </c>
      <c r="AE409" s="175">
        <v>44164.56</v>
      </c>
      <c r="AF409" s="175">
        <v>56361.2</v>
      </c>
      <c r="AH409" s="174" t="s">
        <v>76</v>
      </c>
      <c r="AI409" s="177">
        <v>0.40063967191021377</v>
      </c>
      <c r="AJ409" s="177">
        <v>0.39189336922634382</v>
      </c>
      <c r="AK409" s="177">
        <v>0.410081995900205</v>
      </c>
      <c r="AL409" s="177">
        <v>0.42512230317108368</v>
      </c>
      <c r="AM409" s="177">
        <v>0.43370202574593353</v>
      </c>
      <c r="AN409" s="177">
        <v>0.41997872936078534</v>
      </c>
      <c r="AO409" s="177">
        <v>0.41443472777306523</v>
      </c>
      <c r="AQ409" s="174" t="s">
        <v>76</v>
      </c>
      <c r="AR409" s="177">
        <v>2.5640939002253681E-2</v>
      </c>
      <c r="AS409" s="177">
        <v>2.5864962368938694E-2</v>
      </c>
      <c r="AT409" s="177">
        <v>2.7065411729413527E-2</v>
      </c>
      <c r="AU409" s="177">
        <v>2.890831661563369E-2</v>
      </c>
      <c r="AV409" s="177">
        <v>3.2093949905199086E-2</v>
      </c>
      <c r="AW409" s="177">
        <v>3.3598298348862826E-2</v>
      </c>
      <c r="AX409" s="177">
        <v>3.3154778221845219E-2</v>
      </c>
    </row>
    <row r="410" spans="3:50" s="161" customFormat="1" ht="12" x14ac:dyDescent="0.2">
      <c r="C410" s="164" t="s">
        <v>11</v>
      </c>
      <c r="D410" s="165" t="s">
        <v>13</v>
      </c>
      <c r="E410" s="173"/>
      <c r="F410" s="167" t="s">
        <v>8</v>
      </c>
      <c r="G410" s="168">
        <v>1063743</v>
      </c>
      <c r="H410" s="168">
        <v>1023776</v>
      </c>
      <c r="I410" s="168">
        <v>1069293</v>
      </c>
      <c r="J410" s="168">
        <v>1116663</v>
      </c>
      <c r="K410" s="168">
        <v>1227966</v>
      </c>
      <c r="L410" s="168">
        <v>1170267</v>
      </c>
      <c r="M410" s="168">
        <v>1650553</v>
      </c>
      <c r="O410" s="167" t="s">
        <v>8</v>
      </c>
      <c r="P410" s="169">
        <v>2.1</v>
      </c>
      <c r="Q410" s="169">
        <v>2.2999999999999998</v>
      </c>
      <c r="R410" s="169">
        <v>2.2000000000000002</v>
      </c>
      <c r="S410" s="169">
        <v>2.4</v>
      </c>
      <c r="T410" s="169">
        <v>2.6</v>
      </c>
      <c r="U410" s="169">
        <v>2.8</v>
      </c>
      <c r="V410" s="169">
        <v>2.2999999999999998</v>
      </c>
      <c r="Y410" s="167" t="s">
        <v>8</v>
      </c>
      <c r="Z410" s="168">
        <v>44677.206000000006</v>
      </c>
      <c r="AA410" s="168">
        <v>47093.695999999996</v>
      </c>
      <c r="AB410" s="168">
        <v>47048.892</v>
      </c>
      <c r="AC410" s="168">
        <v>53599.823999999993</v>
      </c>
      <c r="AD410" s="168">
        <v>63854.232000000004</v>
      </c>
      <c r="AE410" s="168">
        <v>65534.95199999999</v>
      </c>
      <c r="AF410" s="168">
        <v>75925.437999999995</v>
      </c>
      <c r="AH410" s="167" t="s">
        <v>8</v>
      </c>
      <c r="AI410" s="170">
        <v>1</v>
      </c>
      <c r="AJ410" s="170">
        <v>1</v>
      </c>
      <c r="AK410" s="170">
        <v>1</v>
      </c>
      <c r="AL410" s="170">
        <v>1</v>
      </c>
      <c r="AM410" s="170">
        <v>1</v>
      </c>
      <c r="AN410" s="170">
        <v>1</v>
      </c>
      <c r="AO410" s="170">
        <v>1</v>
      </c>
      <c r="AQ410" s="167" t="s">
        <v>8</v>
      </c>
      <c r="AR410" s="170">
        <v>4.2000000000000003E-2</v>
      </c>
      <c r="AS410" s="170">
        <v>4.5999999999999999E-2</v>
      </c>
      <c r="AT410" s="170">
        <v>4.4000000000000004E-2</v>
      </c>
      <c r="AU410" s="170">
        <v>4.8000000000000001E-2</v>
      </c>
      <c r="AV410" s="170">
        <v>5.2000000000000005E-2</v>
      </c>
      <c r="AW410" s="170">
        <v>5.5999999999999994E-2</v>
      </c>
      <c r="AX410" s="170">
        <v>4.5999999999999999E-2</v>
      </c>
    </row>
    <row r="411" spans="3:50" s="161" customFormat="1" ht="12" x14ac:dyDescent="0.2">
      <c r="C411" s="171" t="s">
        <v>11</v>
      </c>
      <c r="D411" s="172" t="s">
        <v>13</v>
      </c>
      <c r="E411" s="173"/>
      <c r="F411" s="174" t="s">
        <v>1</v>
      </c>
      <c r="G411" s="175">
        <v>353671</v>
      </c>
      <c r="H411" s="175">
        <v>309029</v>
      </c>
      <c r="I411" s="175">
        <v>334879</v>
      </c>
      <c r="J411" s="175">
        <v>347630</v>
      </c>
      <c r="K411" s="175">
        <v>382713</v>
      </c>
      <c r="L411" s="175">
        <v>342249</v>
      </c>
      <c r="M411" s="175">
        <v>518458</v>
      </c>
      <c r="O411" s="174" t="s">
        <v>1</v>
      </c>
      <c r="P411" s="176">
        <v>3.6</v>
      </c>
      <c r="Q411" s="176">
        <v>4.2</v>
      </c>
      <c r="R411" s="176">
        <v>4.0999999999999996</v>
      </c>
      <c r="S411" s="176">
        <v>4.4000000000000004</v>
      </c>
      <c r="T411" s="176">
        <v>4.8</v>
      </c>
      <c r="U411" s="176">
        <v>5.2</v>
      </c>
      <c r="V411" s="176">
        <v>4</v>
      </c>
      <c r="Y411" s="174" t="s">
        <v>1</v>
      </c>
      <c r="Z411" s="175">
        <v>25464.312000000002</v>
      </c>
      <c r="AA411" s="175">
        <v>25958.436000000002</v>
      </c>
      <c r="AB411" s="175">
        <v>27460.077999999998</v>
      </c>
      <c r="AC411" s="175">
        <v>30591.440000000006</v>
      </c>
      <c r="AD411" s="175">
        <v>36740.447999999997</v>
      </c>
      <c r="AE411" s="175">
        <v>35593.896000000001</v>
      </c>
      <c r="AF411" s="175">
        <v>41476.639999999999</v>
      </c>
      <c r="AH411" s="174" t="s">
        <v>1</v>
      </c>
      <c r="AI411" s="177">
        <v>0.33247786354410791</v>
      </c>
      <c r="AJ411" s="177">
        <v>0.30185216297315037</v>
      </c>
      <c r="AK411" s="177">
        <v>0.31317795964249273</v>
      </c>
      <c r="AL411" s="177">
        <v>0.31131146997796111</v>
      </c>
      <c r="AM411" s="177">
        <v>0.3116641665974465</v>
      </c>
      <c r="AN411" s="177">
        <v>0.29245377336966694</v>
      </c>
      <c r="AO411" s="177">
        <v>0.31411169468656869</v>
      </c>
      <c r="AQ411" s="174" t="s">
        <v>1</v>
      </c>
      <c r="AR411" s="177">
        <v>2.3938406175175772E-2</v>
      </c>
      <c r="AS411" s="177">
        <v>2.5355581689744632E-2</v>
      </c>
      <c r="AT411" s="177">
        <v>2.5680592690684404E-2</v>
      </c>
      <c r="AU411" s="177">
        <v>2.7395409358060577E-2</v>
      </c>
      <c r="AV411" s="177">
        <v>2.9919759993354864E-2</v>
      </c>
      <c r="AW411" s="177">
        <v>3.0415192430445361E-2</v>
      </c>
      <c r="AX411" s="177">
        <v>2.5128935574925494E-2</v>
      </c>
    </row>
    <row r="412" spans="3:50" s="161" customFormat="1" ht="12" x14ac:dyDescent="0.2">
      <c r="C412" s="171" t="s">
        <v>11</v>
      </c>
      <c r="D412" s="172" t="s">
        <v>13</v>
      </c>
      <c r="E412" s="166"/>
      <c r="F412" s="174" t="s">
        <v>77</v>
      </c>
      <c r="G412" s="175">
        <v>502974</v>
      </c>
      <c r="H412" s="175">
        <v>500615</v>
      </c>
      <c r="I412" s="175">
        <v>522075</v>
      </c>
      <c r="J412" s="175">
        <v>529920</v>
      </c>
      <c r="K412" s="175">
        <v>554966</v>
      </c>
      <c r="L412" s="175">
        <v>526317</v>
      </c>
      <c r="M412" s="175">
        <v>737519</v>
      </c>
      <c r="O412" s="174" t="s">
        <v>77</v>
      </c>
      <c r="P412" s="176">
        <v>3</v>
      </c>
      <c r="Q412" s="176">
        <v>3.3</v>
      </c>
      <c r="R412" s="176">
        <v>3.2</v>
      </c>
      <c r="S412" s="176">
        <v>3.4</v>
      </c>
      <c r="T412" s="176">
        <v>3.7</v>
      </c>
      <c r="U412" s="176">
        <v>4</v>
      </c>
      <c r="V412" s="176">
        <v>4</v>
      </c>
      <c r="Y412" s="174" t="s">
        <v>77</v>
      </c>
      <c r="Z412" s="175">
        <v>30178.44</v>
      </c>
      <c r="AA412" s="175">
        <v>33040.589999999997</v>
      </c>
      <c r="AB412" s="175">
        <v>33412.800000000003</v>
      </c>
      <c r="AC412" s="175">
        <v>36034.559999999998</v>
      </c>
      <c r="AD412" s="175">
        <v>41067.484000000004</v>
      </c>
      <c r="AE412" s="175">
        <v>42105.36</v>
      </c>
      <c r="AF412" s="175">
        <v>59001.52</v>
      </c>
      <c r="AH412" s="174" t="s">
        <v>77</v>
      </c>
      <c r="AI412" s="177">
        <v>0.47283413380863609</v>
      </c>
      <c r="AJ412" s="177">
        <v>0.48898880223798957</v>
      </c>
      <c r="AK412" s="177">
        <v>0.48824316627902736</v>
      </c>
      <c r="AL412" s="177">
        <v>0.47455678212674729</v>
      </c>
      <c r="AM412" s="177">
        <v>0.45193922307295153</v>
      </c>
      <c r="AN412" s="177">
        <v>0.44974095655094093</v>
      </c>
      <c r="AO412" s="177">
        <v>0.44683145588175599</v>
      </c>
      <c r="AQ412" s="174" t="s">
        <v>77</v>
      </c>
      <c r="AR412" s="177">
        <v>2.8370048028518165E-2</v>
      </c>
      <c r="AS412" s="177">
        <v>3.2273260947707307E-2</v>
      </c>
      <c r="AT412" s="177">
        <v>3.1247562641857751E-2</v>
      </c>
      <c r="AU412" s="177">
        <v>3.226986118461881E-2</v>
      </c>
      <c r="AV412" s="177">
        <v>3.3443502507398415E-2</v>
      </c>
      <c r="AW412" s="177">
        <v>3.5979276524075274E-2</v>
      </c>
      <c r="AX412" s="177">
        <v>3.5746516470540481E-2</v>
      </c>
    </row>
    <row r="413" spans="3:50" s="161" customFormat="1" ht="12" x14ac:dyDescent="0.2">
      <c r="C413" s="171" t="s">
        <v>11</v>
      </c>
      <c r="D413" s="172" t="s">
        <v>13</v>
      </c>
      <c r="E413" s="173"/>
      <c r="F413" s="174" t="s">
        <v>76</v>
      </c>
      <c r="G413" s="175">
        <v>207102</v>
      </c>
      <c r="H413" s="175">
        <v>214136</v>
      </c>
      <c r="I413" s="175">
        <v>212343</v>
      </c>
      <c r="J413" s="175">
        <v>239117</v>
      </c>
      <c r="K413" s="175">
        <v>290291</v>
      </c>
      <c r="L413" s="175">
        <v>301705</v>
      </c>
      <c r="M413" s="175">
        <v>394576</v>
      </c>
      <c r="O413" s="174" t="s">
        <v>76</v>
      </c>
      <c r="P413" s="176">
        <v>4.8</v>
      </c>
      <c r="Q413" s="176">
        <v>5.2</v>
      </c>
      <c r="R413" s="176">
        <v>5</v>
      </c>
      <c r="S413" s="176">
        <v>5.4</v>
      </c>
      <c r="T413" s="176">
        <v>5.3</v>
      </c>
      <c r="U413" s="176">
        <v>5.2</v>
      </c>
      <c r="V413" s="176">
        <v>4.8</v>
      </c>
      <c r="Y413" s="174" t="s">
        <v>76</v>
      </c>
      <c r="Z413" s="175">
        <v>19881.792000000001</v>
      </c>
      <c r="AA413" s="175">
        <v>22270.144</v>
      </c>
      <c r="AB413" s="175">
        <v>21234.3</v>
      </c>
      <c r="AC413" s="175">
        <v>25824.636000000002</v>
      </c>
      <c r="AD413" s="175">
        <v>30770.846000000001</v>
      </c>
      <c r="AE413" s="175">
        <v>31377.32</v>
      </c>
      <c r="AF413" s="175">
        <v>37879.295999999995</v>
      </c>
      <c r="AH413" s="174" t="s">
        <v>76</v>
      </c>
      <c r="AI413" s="177">
        <v>0.1946917629540218</v>
      </c>
      <c r="AJ413" s="177">
        <v>0.20916294189353921</v>
      </c>
      <c r="AK413" s="177">
        <v>0.19858261486795481</v>
      </c>
      <c r="AL413" s="177">
        <v>0.21413532999660595</v>
      </c>
      <c r="AM413" s="177">
        <v>0.23639986774878133</v>
      </c>
      <c r="AN413" s="177">
        <v>0.2578086881028005</v>
      </c>
      <c r="AO413" s="177">
        <v>0.23905684943167532</v>
      </c>
      <c r="AQ413" s="174" t="s">
        <v>76</v>
      </c>
      <c r="AR413" s="177">
        <v>1.8690409243586094E-2</v>
      </c>
      <c r="AS413" s="177">
        <v>2.1752945956928081E-2</v>
      </c>
      <c r="AT413" s="177">
        <v>1.9858261486795481E-2</v>
      </c>
      <c r="AU413" s="177">
        <v>2.3126615639633443E-2</v>
      </c>
      <c r="AV413" s="177">
        <v>2.505838598137082E-2</v>
      </c>
      <c r="AW413" s="177">
        <v>2.6812103562691255E-2</v>
      </c>
      <c r="AX413" s="177">
        <v>2.2949457545440831E-2</v>
      </c>
    </row>
    <row r="414" spans="3:50" s="161" customFormat="1" ht="12" x14ac:dyDescent="0.2"/>
    <row r="415" spans="3:50" s="161" customFormat="1" ht="12" x14ac:dyDescent="0.2"/>
    <row r="416" spans="3:50" s="161" customFormat="1" ht="12" x14ac:dyDescent="0.2"/>
    <row r="417" s="161" customFormat="1" ht="12" x14ac:dyDescent="0.2"/>
    <row r="418" s="161" customFormat="1" ht="12" x14ac:dyDescent="0.2"/>
    <row r="419" s="161" customFormat="1" ht="12" x14ac:dyDescent="0.2"/>
    <row r="420" s="161" customFormat="1" ht="12" x14ac:dyDescent="0.2"/>
    <row r="421" s="161" customFormat="1" ht="12" x14ac:dyDescent="0.2"/>
    <row r="422" s="161" customFormat="1" ht="12" x14ac:dyDescent="0.2"/>
    <row r="423" s="161" customFormat="1" ht="12" x14ac:dyDescent="0.2"/>
    <row r="424" s="161" customFormat="1" ht="12" x14ac:dyDescent="0.2"/>
    <row r="425" s="161" customFormat="1" ht="12" x14ac:dyDescent="0.2"/>
    <row r="426" s="161" customFormat="1" ht="12" x14ac:dyDescent="0.2"/>
    <row r="427" s="161" customFormat="1" ht="12" x14ac:dyDescent="0.2"/>
    <row r="428" s="161" customFormat="1" ht="12" x14ac:dyDescent="0.2"/>
    <row r="429" s="161" customFormat="1" ht="12" x14ac:dyDescent="0.2"/>
    <row r="430" s="161" customFormat="1" ht="12" x14ac:dyDescent="0.2"/>
    <row r="431" s="161" customFormat="1" ht="12" x14ac:dyDescent="0.2"/>
    <row r="432" s="161" customFormat="1" ht="12" x14ac:dyDescent="0.2"/>
    <row r="433" s="161" customFormat="1" ht="12" x14ac:dyDescent="0.2"/>
    <row r="434" s="161" customFormat="1" ht="12" x14ac:dyDescent="0.2"/>
    <row r="435" s="161" customFormat="1" ht="12" x14ac:dyDescent="0.2"/>
    <row r="436" s="161" customFormat="1" ht="12" x14ac:dyDescent="0.2"/>
    <row r="437" s="161" customFormat="1" ht="12" x14ac:dyDescent="0.2"/>
    <row r="438" s="161" customFormat="1" ht="12" x14ac:dyDescent="0.2"/>
    <row r="439" s="161" customFormat="1" ht="12" x14ac:dyDescent="0.2"/>
    <row r="440" s="161" customFormat="1" ht="12" x14ac:dyDescent="0.2"/>
    <row r="441" s="161" customFormat="1" ht="12" x14ac:dyDescent="0.2"/>
    <row r="442" s="161" customFormat="1" ht="12" x14ac:dyDescent="0.2"/>
    <row r="443" s="161" customFormat="1" ht="12" x14ac:dyDescent="0.2"/>
    <row r="444" s="161" customFormat="1" ht="12" x14ac:dyDescent="0.2"/>
    <row r="445" s="161" customFormat="1" ht="12" x14ac:dyDescent="0.2"/>
    <row r="446" s="161" customFormat="1" ht="12" x14ac:dyDescent="0.2"/>
  </sheetData>
  <sortState ref="B355:AZ426">
    <sortCondition ref="D355:D426"/>
    <sortCondition ref="C355:C426"/>
    <sortCondition ref="F355:F426"/>
  </sortState>
  <conditionalFormatting sqref="AK90 AR83">
    <cfRule type="cellIs" dxfId="47" priority="140" operator="greaterThan">
      <formula>0</formula>
    </cfRule>
  </conditionalFormatting>
  <conditionalFormatting sqref="AK91 AR84">
    <cfRule type="cellIs" dxfId="46" priority="139" operator="greaterThan">
      <formula>0</formula>
    </cfRule>
  </conditionalFormatting>
  <conditionalFormatting sqref="AN90:AS91 AL83:AQ84 G64:L68 Q64:V68">
    <cfRule type="cellIs" dxfId="45" priority="135" operator="greaterThan">
      <formula>33.4</formula>
    </cfRule>
    <cfRule type="cellIs" dxfId="44" priority="136" operator="greaterThan">
      <formula>16.6</formula>
    </cfRule>
  </conditionalFormatting>
  <conditionalFormatting sqref="H41:N44 R41:X44">
    <cfRule type="containsText" dxfId="43" priority="127" operator="containsText" text="f">
      <formula>NOT(ISERROR(SEARCH("f",H41)))</formula>
    </cfRule>
    <cfRule type="containsText" dxfId="42" priority="128" operator="containsText" text="e">
      <formula>NOT(ISERROR(SEARCH("e",H41)))</formula>
    </cfRule>
  </conditionalFormatting>
  <conditionalFormatting sqref="M80:M83 W80:W83">
    <cfRule type="containsText" dxfId="41" priority="68" operator="containsText" text="no">
      <formula>NOT(ISERROR(SEARCH("no",M80)))</formula>
    </cfRule>
  </conditionalFormatting>
  <conditionalFormatting sqref="M64:M67">
    <cfRule type="cellIs" dxfId="40" priority="3" operator="greaterThan">
      <formula>33.4</formula>
    </cfRule>
    <cfRule type="cellIs" dxfId="39" priority="4" operator="greaterThan">
      <formula>16.6</formula>
    </cfRule>
  </conditionalFormatting>
  <conditionalFormatting sqref="W64:W67">
    <cfRule type="cellIs" dxfId="38" priority="1" operator="greaterThan">
      <formula>33.4</formula>
    </cfRule>
    <cfRule type="cellIs" dxfId="37" priority="2" operator="greaterThan">
      <formula>16.6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6</xdr:row>
                    <xdr:rowOff>95250</xdr:rowOff>
                  </from>
                  <to>
                    <xdr:col>9</xdr:col>
                    <xdr:colOff>314325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Drop Down 3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114300</xdr:rowOff>
                  </from>
                  <to>
                    <xdr:col>9</xdr:col>
                    <xdr:colOff>342900</xdr:colOff>
                    <xdr:row>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BC415"/>
  <sheetViews>
    <sheetView showZeros="0" topLeftCell="D1" zoomScale="70" zoomScaleNormal="70" workbookViewId="0">
      <selection activeCell="E2" sqref="E2"/>
    </sheetView>
  </sheetViews>
  <sheetFormatPr defaultRowHeight="15" x14ac:dyDescent="0.25"/>
  <cols>
    <col min="1" max="1" width="0" hidden="1" customWidth="1"/>
    <col min="2" max="2" width="19.42578125" hidden="1" customWidth="1"/>
    <col min="24" max="24" width="10" bestFit="1" customWidth="1"/>
  </cols>
  <sheetData>
    <row r="1" spans="2:25" x14ac:dyDescent="0.25">
      <c r="B1" s="131"/>
    </row>
    <row r="2" spans="2:25" x14ac:dyDescent="0.25">
      <c r="B2" s="131"/>
    </row>
    <row r="3" spans="2:25" s="8" customFormat="1" ht="15.75" thickBot="1" x14ac:dyDescent="0.3">
      <c r="B3" s="131"/>
      <c r="C3" s="6"/>
      <c r="D3" s="7"/>
      <c r="F3" s="6"/>
    </row>
    <row r="4" spans="2:25" s="8" customFormat="1" x14ac:dyDescent="0.25">
      <c r="B4" s="131"/>
      <c r="C4" s="6"/>
      <c r="D4" s="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2:25" s="8" customFormat="1" x14ac:dyDescent="0.25">
      <c r="B5" s="27" t="s">
        <v>7</v>
      </c>
      <c r="C5" s="6"/>
      <c r="D5" s="7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</row>
    <row r="6" spans="2:25" s="8" customFormat="1" ht="28.5" x14ac:dyDescent="0.25">
      <c r="B6" s="27" t="s">
        <v>32</v>
      </c>
      <c r="C6" s="6"/>
      <c r="D6" s="7"/>
      <c r="E6" s="31"/>
      <c r="F6" s="32"/>
      <c r="G6" s="32"/>
      <c r="H6" s="32"/>
      <c r="I6" s="32"/>
      <c r="J6" s="32"/>
      <c r="K6" s="32"/>
      <c r="L6" s="144" t="s">
        <v>100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5" s="8" customFormat="1" x14ac:dyDescent="0.25">
      <c r="B7" s="27" t="s">
        <v>11</v>
      </c>
      <c r="C7" s="6"/>
      <c r="D7" s="7"/>
      <c r="E7" s="31"/>
      <c r="F7" s="32"/>
      <c r="G7" s="32"/>
      <c r="H7" s="32"/>
      <c r="I7" s="32"/>
      <c r="J7" s="32"/>
      <c r="K7" s="32"/>
      <c r="L7" s="189" t="s">
        <v>115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2:25" s="8" customFormat="1" x14ac:dyDescent="0.25">
      <c r="B8" s="27">
        <v>1</v>
      </c>
      <c r="C8" s="6"/>
      <c r="D8" s="7"/>
      <c r="E8" s="31"/>
      <c r="F8" s="32"/>
      <c r="G8" s="32"/>
      <c r="H8" s="32"/>
      <c r="I8" s="32"/>
      <c r="J8" s="32"/>
      <c r="K8" s="32"/>
      <c r="L8" s="142" t="s">
        <v>106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2:25" s="8" customFormat="1" x14ac:dyDescent="0.25">
      <c r="B9" s="27" t="s">
        <v>0</v>
      </c>
      <c r="C9" s="6"/>
      <c r="D9" s="7"/>
      <c r="E9" s="31"/>
      <c r="F9" s="32"/>
      <c r="G9" s="32"/>
      <c r="H9" s="32"/>
      <c r="I9" s="32"/>
      <c r="J9" s="32"/>
      <c r="K9" s="32"/>
      <c r="L9" s="14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2:25" s="8" customFormat="1" x14ac:dyDescent="0.25">
      <c r="B10" s="27" t="s">
        <v>2</v>
      </c>
      <c r="C10" s="6"/>
      <c r="D10" s="7"/>
      <c r="E10" s="31"/>
      <c r="F10" s="32"/>
      <c r="G10" s="32"/>
      <c r="H10" s="32"/>
      <c r="I10" s="32"/>
      <c r="J10" s="32"/>
      <c r="K10" s="32"/>
      <c r="L10" s="14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2:25" s="8" customFormat="1" x14ac:dyDescent="0.25">
      <c r="B11" s="27" t="s">
        <v>3</v>
      </c>
      <c r="C11" s="6"/>
      <c r="D11" s="7"/>
      <c r="E11" s="31"/>
      <c r="F11" s="32"/>
      <c r="G11" s="32"/>
      <c r="H11" s="14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</row>
    <row r="12" spans="2:25" s="8" customFormat="1" x14ac:dyDescent="0.25">
      <c r="B12" s="27" t="s">
        <v>4</v>
      </c>
      <c r="C12" s="6"/>
      <c r="D12" s="7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/>
    </row>
    <row r="13" spans="2:25" s="8" customFormat="1" x14ac:dyDescent="0.25">
      <c r="B13" s="27" t="s">
        <v>5</v>
      </c>
      <c r="C13" s="6"/>
      <c r="D13" s="7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2:25" s="8" customFormat="1" x14ac:dyDescent="0.25">
      <c r="B14" s="27" t="s">
        <v>13</v>
      </c>
      <c r="C14" s="6"/>
      <c r="D14" s="7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2:25" s="8" customFormat="1" x14ac:dyDescent="0.25">
      <c r="B15" s="27">
        <v>6</v>
      </c>
      <c r="C15" s="6"/>
      <c r="D15" s="7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2:25" s="8" customFormat="1" x14ac:dyDescent="0.25">
      <c r="B16" s="27"/>
      <c r="C16" s="6"/>
      <c r="D16" s="7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2:25" s="8" customFormat="1" x14ac:dyDescent="0.25">
      <c r="B17" s="35" t="s">
        <v>8</v>
      </c>
      <c r="C17" s="6"/>
      <c r="D17" s="7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2:25" s="8" customFormat="1" x14ac:dyDescent="0.25">
      <c r="B18" s="36" t="s">
        <v>1</v>
      </c>
      <c r="C18" s="6"/>
      <c r="D18" s="7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2:25" s="8" customFormat="1" x14ac:dyDescent="0.25">
      <c r="B19" s="36" t="s">
        <v>9</v>
      </c>
      <c r="C19" s="6"/>
      <c r="D19" s="7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2:25" s="8" customFormat="1" x14ac:dyDescent="0.25">
      <c r="B20" s="36" t="s">
        <v>10</v>
      </c>
      <c r="C20" s="6"/>
      <c r="D20" s="7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2:25" s="8" customFormat="1" x14ac:dyDescent="0.25">
      <c r="C21" s="6"/>
      <c r="D21" s="7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2:25" s="8" customFormat="1" x14ac:dyDescent="0.25">
      <c r="B22" s="27">
        <v>1</v>
      </c>
      <c r="C22" s="6"/>
      <c r="D22" s="7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2:25" s="8" customFormat="1" x14ac:dyDescent="0.2">
      <c r="B23" s="37" t="s">
        <v>33</v>
      </c>
      <c r="C23" s="6"/>
      <c r="D23" s="7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2:25" s="8" customFormat="1" x14ac:dyDescent="0.2">
      <c r="B24" s="38">
        <f>IF(B8=1,0,(IF(B8=2,4,8)))</f>
        <v>0</v>
      </c>
      <c r="C24" s="6"/>
      <c r="D24" s="7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</row>
    <row r="25" spans="2:25" s="8" customFormat="1" x14ac:dyDescent="0.25">
      <c r="C25" s="6"/>
      <c r="D25" s="7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2:25" s="8" customFormat="1" x14ac:dyDescent="0.2">
      <c r="B26" s="37" t="s">
        <v>34</v>
      </c>
      <c r="C26" s="6"/>
      <c r="D26" s="7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2:25" s="8" customFormat="1" x14ac:dyDescent="0.2">
      <c r="B27" s="38">
        <f>IF(B15=1,1,(IF(B15=2,13,(IF(B15=3,25,(IF(B15=4,37,IF(B15=5,49,IF(B15=6,61)))))))))</f>
        <v>61</v>
      </c>
      <c r="C27" s="6"/>
      <c r="D27" s="7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2:25" s="8" customFormat="1" x14ac:dyDescent="0.25">
      <c r="C28" s="6"/>
      <c r="D28" s="7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2:25" s="8" customFormat="1" x14ac:dyDescent="0.25">
      <c r="B29" s="27"/>
      <c r="C29" s="6"/>
      <c r="D29" s="7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2:25" s="8" customFormat="1" x14ac:dyDescent="0.25">
      <c r="B30" s="27"/>
      <c r="C30" s="6"/>
      <c r="D30" s="7"/>
      <c r="E30" s="31"/>
      <c r="F30" s="39"/>
      <c r="G30" s="40" t="s">
        <v>35</v>
      </c>
      <c r="H30" s="41" t="s">
        <v>15</v>
      </c>
      <c r="I30" s="41" t="s">
        <v>16</v>
      </c>
      <c r="J30" s="41" t="s">
        <v>17</v>
      </c>
      <c r="K30" s="41" t="s">
        <v>18</v>
      </c>
      <c r="L30" s="41" t="s">
        <v>19</v>
      </c>
      <c r="M30" s="41" t="s">
        <v>14</v>
      </c>
      <c r="N30" s="41" t="s">
        <v>20</v>
      </c>
      <c r="O30" s="32"/>
      <c r="P30" s="39"/>
      <c r="Q30" s="40" t="s">
        <v>110</v>
      </c>
      <c r="R30" s="41" t="s">
        <v>15</v>
      </c>
      <c r="S30" s="41" t="s">
        <v>16</v>
      </c>
      <c r="T30" s="41" t="s">
        <v>17</v>
      </c>
      <c r="U30" s="41" t="s">
        <v>18</v>
      </c>
      <c r="V30" s="41" t="s">
        <v>19</v>
      </c>
      <c r="W30" s="41" t="s">
        <v>14</v>
      </c>
      <c r="X30" s="41" t="s">
        <v>20</v>
      </c>
      <c r="Y30" s="33"/>
    </row>
    <row r="31" spans="2:25" s="8" customFormat="1" x14ac:dyDescent="0.25">
      <c r="B31" s="27"/>
      <c r="C31" s="6"/>
      <c r="D31" s="7"/>
      <c r="E31" s="31"/>
      <c r="G31" s="2" t="s">
        <v>81</v>
      </c>
      <c r="H31" s="43">
        <f>G59</f>
        <v>6571133</v>
      </c>
      <c r="I31" s="43">
        <f t="shared" ref="I31:N31" si="0">H59</f>
        <v>5905325</v>
      </c>
      <c r="J31" s="43">
        <f t="shared" si="0"/>
        <v>5897926</v>
      </c>
      <c r="K31" s="43">
        <f t="shared" si="0"/>
        <v>6067955</v>
      </c>
      <c r="L31" s="43">
        <f t="shared" si="0"/>
        <v>6469316</v>
      </c>
      <c r="M31" s="43">
        <f t="shared" si="0"/>
        <v>6068720</v>
      </c>
      <c r="N31" s="43">
        <f t="shared" si="0"/>
        <v>6165695</v>
      </c>
      <c r="O31" s="32"/>
      <c r="P31" s="6"/>
      <c r="Q31" s="2" t="s">
        <v>81</v>
      </c>
      <c r="R31" s="43">
        <f t="shared" ref="R31" si="1">G60</f>
        <v>1319701</v>
      </c>
      <c r="S31" s="43">
        <f t="shared" ref="S31" si="2">H60</f>
        <v>1023889</v>
      </c>
      <c r="T31" s="43">
        <f t="shared" ref="T31" si="3">I60</f>
        <v>918153</v>
      </c>
      <c r="U31" s="43">
        <f t="shared" ref="U31" si="4">J60</f>
        <v>945489</v>
      </c>
      <c r="V31" s="43">
        <f t="shared" ref="V31" si="5">K60</f>
        <v>969590</v>
      </c>
      <c r="W31" s="43">
        <f t="shared" ref="W31:X31" si="6">L60</f>
        <v>885698</v>
      </c>
      <c r="X31" s="43">
        <f t="shared" si="6"/>
        <v>784076</v>
      </c>
      <c r="Y31" s="33"/>
    </row>
    <row r="32" spans="2:25" s="8" customFormat="1" x14ac:dyDescent="0.25">
      <c r="B32" s="27"/>
      <c r="C32" s="6"/>
      <c r="D32" s="7"/>
      <c r="E32" s="31"/>
      <c r="G32" s="2" t="s">
        <v>96</v>
      </c>
      <c r="H32" s="43">
        <f t="shared" ref="H32:M32" si="7">G64</f>
        <v>9214837</v>
      </c>
      <c r="I32" s="43">
        <f t="shared" si="7"/>
        <v>9527611</v>
      </c>
      <c r="J32" s="43">
        <f t="shared" si="7"/>
        <v>10315085</v>
      </c>
      <c r="K32" s="43">
        <f t="shared" si="7"/>
        <v>10460874</v>
      </c>
      <c r="L32" s="43">
        <f t="shared" si="7"/>
        <v>10753597</v>
      </c>
      <c r="M32" s="43">
        <f t="shared" si="7"/>
        <v>11372952</v>
      </c>
      <c r="N32" s="43">
        <f t="shared" ref="N32" si="8">M64</f>
        <v>11486223</v>
      </c>
      <c r="O32" s="32"/>
      <c r="P32" s="6"/>
      <c r="Q32" s="2" t="s">
        <v>96</v>
      </c>
      <c r="R32" s="43">
        <f>G65</f>
        <v>2375488</v>
      </c>
      <c r="S32" s="43">
        <f t="shared" ref="S32:X32" si="9">H65</f>
        <v>2115199</v>
      </c>
      <c r="T32" s="43">
        <f t="shared" si="9"/>
        <v>2123156</v>
      </c>
      <c r="U32" s="43">
        <f t="shared" si="9"/>
        <v>2120764</v>
      </c>
      <c r="V32" s="43">
        <f t="shared" si="9"/>
        <v>1998578</v>
      </c>
      <c r="W32" s="43">
        <f t="shared" si="9"/>
        <v>2104656</v>
      </c>
      <c r="X32" s="43">
        <f t="shared" si="9"/>
        <v>1929238</v>
      </c>
      <c r="Y32" s="33"/>
    </row>
    <row r="33" spans="2:25" s="8" customFormat="1" x14ac:dyDescent="0.25">
      <c r="B33" s="27"/>
      <c r="C33" s="6"/>
      <c r="D33" s="7"/>
      <c r="E33" s="31"/>
      <c r="G33" s="2" t="s">
        <v>79</v>
      </c>
      <c r="H33" s="43">
        <f>G69</f>
        <v>6841756</v>
      </c>
      <c r="I33" s="43">
        <f t="shared" ref="I33:N33" si="10">H69</f>
        <v>7962332</v>
      </c>
      <c r="J33" s="43">
        <f t="shared" si="10"/>
        <v>7729604</v>
      </c>
      <c r="K33" s="43">
        <f t="shared" si="10"/>
        <v>8170654</v>
      </c>
      <c r="L33" s="43">
        <f t="shared" si="10"/>
        <v>8106857</v>
      </c>
      <c r="M33" s="43">
        <f t="shared" si="10"/>
        <v>8403578</v>
      </c>
      <c r="N33" s="43">
        <f t="shared" si="10"/>
        <v>8768949</v>
      </c>
      <c r="O33" s="32"/>
      <c r="P33" s="6"/>
      <c r="Q33" s="2" t="s">
        <v>79</v>
      </c>
      <c r="R33" s="43">
        <f>G70</f>
        <v>2014719</v>
      </c>
      <c r="S33" s="43">
        <f t="shared" ref="S33:X33" si="11">H70</f>
        <v>2116938</v>
      </c>
      <c r="T33" s="43">
        <f t="shared" si="11"/>
        <v>1987641</v>
      </c>
      <c r="U33" s="43">
        <f t="shared" si="11"/>
        <v>2064118</v>
      </c>
      <c r="V33" s="43">
        <f t="shared" si="11"/>
        <v>1978222</v>
      </c>
      <c r="W33" s="43">
        <f t="shared" si="11"/>
        <v>1934317</v>
      </c>
      <c r="X33" s="43">
        <f t="shared" si="11"/>
        <v>1898238</v>
      </c>
      <c r="Y33" s="33"/>
    </row>
    <row r="34" spans="2:25" s="8" customFormat="1" x14ac:dyDescent="0.25">
      <c r="B34" s="27"/>
      <c r="C34" s="6"/>
      <c r="D34" s="7"/>
      <c r="E34" s="31"/>
      <c r="G34" s="2" t="s">
        <v>95</v>
      </c>
      <c r="H34" s="43">
        <f>G74</f>
        <v>2304377</v>
      </c>
      <c r="I34" s="43">
        <f t="shared" ref="I34:N34" si="12">H74</f>
        <v>2313533</v>
      </c>
      <c r="J34" s="43">
        <f t="shared" si="12"/>
        <v>2269351</v>
      </c>
      <c r="K34" s="43">
        <f t="shared" si="12"/>
        <v>2366833</v>
      </c>
      <c r="L34" s="43">
        <f t="shared" si="12"/>
        <v>2480589</v>
      </c>
      <c r="M34" s="43">
        <f t="shared" si="12"/>
        <v>2484753</v>
      </c>
      <c r="N34" s="43">
        <f t="shared" si="12"/>
        <v>3350495</v>
      </c>
      <c r="O34" s="32"/>
      <c r="P34" s="6"/>
      <c r="Q34" s="2" t="s">
        <v>95</v>
      </c>
      <c r="R34" s="43">
        <f>G75</f>
        <v>703289</v>
      </c>
      <c r="S34" s="43">
        <f t="shared" ref="S34:X34" si="13">H75</f>
        <v>634536</v>
      </c>
      <c r="T34" s="43">
        <f t="shared" si="13"/>
        <v>624552</v>
      </c>
      <c r="U34" s="43">
        <f t="shared" si="13"/>
        <v>659286</v>
      </c>
      <c r="V34" s="43">
        <f t="shared" si="13"/>
        <v>677184</v>
      </c>
      <c r="W34" s="43">
        <f t="shared" si="13"/>
        <v>671865</v>
      </c>
      <c r="X34" s="43">
        <f t="shared" si="13"/>
        <v>947016</v>
      </c>
      <c r="Y34" s="33"/>
    </row>
    <row r="35" spans="2:25" s="8" customFormat="1" x14ac:dyDescent="0.25">
      <c r="B35" s="27"/>
      <c r="C35" s="6"/>
      <c r="D35" s="7"/>
      <c r="E35" s="31"/>
      <c r="F35" s="45"/>
      <c r="G35" s="45"/>
      <c r="H35" s="45"/>
      <c r="I35" s="45"/>
      <c r="J35" s="45"/>
      <c r="K35" s="45"/>
      <c r="L35" s="45"/>
      <c r="M35" s="45"/>
      <c r="N35" s="45"/>
      <c r="O35" s="32"/>
      <c r="P35" s="45"/>
      <c r="Q35" s="45"/>
      <c r="R35" s="45"/>
      <c r="S35" s="45"/>
      <c r="T35" s="45"/>
      <c r="U35" s="45"/>
      <c r="V35" s="45"/>
      <c r="W35" s="45"/>
      <c r="X35" s="143"/>
      <c r="Y35" s="33"/>
    </row>
    <row r="36" spans="2:25" s="8" customFormat="1" x14ac:dyDescent="0.25">
      <c r="B36" s="27"/>
      <c r="C36" s="6"/>
      <c r="D36" s="7"/>
      <c r="E36" s="31"/>
      <c r="F36" s="39"/>
      <c r="G36" s="40" t="s">
        <v>22</v>
      </c>
      <c r="H36" s="41" t="s">
        <v>15</v>
      </c>
      <c r="I36" s="41" t="s">
        <v>16</v>
      </c>
      <c r="J36" s="41" t="s">
        <v>17</v>
      </c>
      <c r="K36" s="41" t="s">
        <v>18</v>
      </c>
      <c r="L36" s="41" t="s">
        <v>19</v>
      </c>
      <c r="M36" s="41" t="s">
        <v>14</v>
      </c>
      <c r="N36" s="41" t="s">
        <v>20</v>
      </c>
      <c r="O36" s="32"/>
      <c r="P36" s="39"/>
      <c r="Q36" s="40" t="s">
        <v>22</v>
      </c>
      <c r="R36" s="41" t="s">
        <v>15</v>
      </c>
      <c r="S36" s="41" t="s">
        <v>16</v>
      </c>
      <c r="T36" s="41" t="s">
        <v>17</v>
      </c>
      <c r="U36" s="41" t="s">
        <v>18</v>
      </c>
      <c r="V36" s="41" t="s">
        <v>19</v>
      </c>
      <c r="W36" s="41" t="s">
        <v>14</v>
      </c>
      <c r="X36" s="41" t="s">
        <v>20</v>
      </c>
      <c r="Y36" s="33"/>
    </row>
    <row r="37" spans="2:25" s="8" customFormat="1" x14ac:dyDescent="0.25">
      <c r="B37" s="27"/>
      <c r="C37" s="6"/>
      <c r="D37" s="7"/>
      <c r="E37" s="31"/>
      <c r="F37" s="6"/>
      <c r="G37" s="2" t="s">
        <v>81</v>
      </c>
      <c r="H37" s="43">
        <f t="shared" ref="H37:N40" si="14">V94</f>
        <v>105138.12800000001</v>
      </c>
      <c r="I37" s="43">
        <f t="shared" si="14"/>
        <v>106295.85</v>
      </c>
      <c r="J37" s="43">
        <f t="shared" si="14"/>
        <v>106162.66800000001</v>
      </c>
      <c r="K37" s="43">
        <f t="shared" si="14"/>
        <v>97087.28</v>
      </c>
      <c r="L37" s="43">
        <f t="shared" si="14"/>
        <v>116447.68800000001</v>
      </c>
      <c r="M37" s="43">
        <f t="shared" si="14"/>
        <v>121374.39999999999</v>
      </c>
      <c r="N37" s="43">
        <f t="shared" si="14"/>
        <v>135645.29</v>
      </c>
      <c r="O37" s="32"/>
      <c r="P37" s="6"/>
      <c r="Q37" s="2" t="s">
        <v>81</v>
      </c>
      <c r="R37" s="43">
        <f t="shared" ref="R37:X40" si="15">V81</f>
        <v>55427.442000000003</v>
      </c>
      <c r="S37" s="43">
        <f t="shared" si="15"/>
        <v>47098.893999999993</v>
      </c>
      <c r="T37" s="43">
        <f t="shared" si="15"/>
        <v>58761.792000000001</v>
      </c>
      <c r="U37" s="43">
        <f t="shared" si="15"/>
        <v>51056.406000000003</v>
      </c>
      <c r="V37" s="43">
        <f t="shared" si="15"/>
        <v>58175.4</v>
      </c>
      <c r="W37" s="43">
        <f t="shared" si="15"/>
        <v>56684.671999999999</v>
      </c>
      <c r="X37" s="43">
        <f t="shared" si="15"/>
        <v>51749.015999999996</v>
      </c>
      <c r="Y37" s="33"/>
    </row>
    <row r="38" spans="2:25" s="8" customFormat="1" x14ac:dyDescent="0.25">
      <c r="B38" s="27"/>
      <c r="C38" s="6"/>
      <c r="D38" s="7"/>
      <c r="E38" s="31"/>
      <c r="F38" s="6"/>
      <c r="G38" s="2" t="s">
        <v>96</v>
      </c>
      <c r="H38" s="43">
        <f t="shared" si="14"/>
        <v>110578.04400000001</v>
      </c>
      <c r="I38" s="43">
        <f t="shared" si="14"/>
        <v>114331.33199999999</v>
      </c>
      <c r="J38" s="43">
        <f t="shared" si="14"/>
        <v>123781.02</v>
      </c>
      <c r="K38" s="43">
        <f t="shared" si="14"/>
        <v>125530.48799999998</v>
      </c>
      <c r="L38" s="43">
        <f t="shared" si="14"/>
        <v>150550.35799999998</v>
      </c>
      <c r="M38" s="43">
        <f t="shared" si="14"/>
        <v>159221.32799999998</v>
      </c>
      <c r="N38" s="43">
        <f t="shared" si="14"/>
        <v>183779.568</v>
      </c>
      <c r="O38" s="32"/>
      <c r="P38" s="6"/>
      <c r="Q38" s="2" t="s">
        <v>96</v>
      </c>
      <c r="R38" s="43">
        <f t="shared" si="15"/>
        <v>66513.66399999999</v>
      </c>
      <c r="S38" s="43">
        <f t="shared" si="15"/>
        <v>67686.368000000002</v>
      </c>
      <c r="T38" s="43">
        <f t="shared" si="15"/>
        <v>63694.68</v>
      </c>
      <c r="U38" s="43">
        <f t="shared" si="15"/>
        <v>67864.448000000004</v>
      </c>
      <c r="V38" s="43">
        <f t="shared" si="15"/>
        <v>83940.275999999998</v>
      </c>
      <c r="W38" s="43">
        <f t="shared" si="15"/>
        <v>79976.928</v>
      </c>
      <c r="X38" s="43">
        <f t="shared" si="15"/>
        <v>88744.947999999989</v>
      </c>
      <c r="Y38" s="33"/>
    </row>
    <row r="39" spans="2:25" s="8" customFormat="1" x14ac:dyDescent="0.25">
      <c r="B39" s="27"/>
      <c r="C39" s="6"/>
      <c r="D39" s="7"/>
      <c r="E39" s="31"/>
      <c r="F39" s="6"/>
      <c r="G39" s="2" t="s">
        <v>79</v>
      </c>
      <c r="H39" s="43">
        <f t="shared" si="14"/>
        <v>109468.09600000002</v>
      </c>
      <c r="I39" s="43">
        <f t="shared" si="14"/>
        <v>143321.976</v>
      </c>
      <c r="J39" s="43">
        <f t="shared" si="14"/>
        <v>108214.45599999999</v>
      </c>
      <c r="K39" s="43">
        <f t="shared" si="14"/>
        <v>130730.46400000001</v>
      </c>
      <c r="L39" s="43">
        <f t="shared" si="14"/>
        <v>129709.71200000001</v>
      </c>
      <c r="M39" s="43">
        <f t="shared" si="14"/>
        <v>151264.40400000001</v>
      </c>
      <c r="N39" s="43">
        <f t="shared" si="14"/>
        <v>157841.08200000002</v>
      </c>
      <c r="O39" s="32"/>
      <c r="P39" s="6"/>
      <c r="Q39" s="2" t="s">
        <v>79</v>
      </c>
      <c r="R39" s="43">
        <f t="shared" si="15"/>
        <v>56412.131999999991</v>
      </c>
      <c r="S39" s="43">
        <f t="shared" si="15"/>
        <v>67742.016000000003</v>
      </c>
      <c r="T39" s="43">
        <f t="shared" si="15"/>
        <v>71555.076000000001</v>
      </c>
      <c r="U39" s="43">
        <f t="shared" si="15"/>
        <v>66051.776000000013</v>
      </c>
      <c r="V39" s="43">
        <f t="shared" si="15"/>
        <v>83085.324000000008</v>
      </c>
      <c r="W39" s="43">
        <f t="shared" si="15"/>
        <v>85109.948000000004</v>
      </c>
      <c r="X39" s="43">
        <f t="shared" si="15"/>
        <v>87318.947999999989</v>
      </c>
      <c r="Y39" s="33"/>
    </row>
    <row r="40" spans="2:25" s="8" customFormat="1" x14ac:dyDescent="0.25">
      <c r="B40" s="27"/>
      <c r="C40" s="6"/>
      <c r="D40" s="7"/>
      <c r="E40" s="31"/>
      <c r="F40" s="6"/>
      <c r="G40" s="2" t="s">
        <v>95</v>
      </c>
      <c r="H40" s="43">
        <f t="shared" si="14"/>
        <v>64522.555999999997</v>
      </c>
      <c r="I40" s="43">
        <f t="shared" si="14"/>
        <v>74033.056000000011</v>
      </c>
      <c r="J40" s="43">
        <f t="shared" si="14"/>
        <v>68080.53</v>
      </c>
      <c r="K40" s="43">
        <f t="shared" si="14"/>
        <v>75738.656000000003</v>
      </c>
      <c r="L40" s="43">
        <f t="shared" si="14"/>
        <v>89301.203999999998</v>
      </c>
      <c r="M40" s="43">
        <f t="shared" si="14"/>
        <v>94420.614000000001</v>
      </c>
      <c r="N40" s="43">
        <f t="shared" si="14"/>
        <v>107215.84</v>
      </c>
      <c r="O40" s="32"/>
      <c r="P40" s="6"/>
      <c r="Q40" s="2" t="s">
        <v>95</v>
      </c>
      <c r="R40" s="43">
        <f t="shared" si="15"/>
        <v>42197.34</v>
      </c>
      <c r="S40" s="43">
        <f t="shared" si="15"/>
        <v>41879.375999999997</v>
      </c>
      <c r="T40" s="43">
        <f t="shared" si="15"/>
        <v>39971.328000000001</v>
      </c>
      <c r="U40" s="43">
        <f t="shared" si="15"/>
        <v>44831.447999999997</v>
      </c>
      <c r="V40" s="43">
        <f t="shared" si="15"/>
        <v>50111.616000000009</v>
      </c>
      <c r="W40" s="43">
        <f t="shared" si="15"/>
        <v>42999.360000000001</v>
      </c>
      <c r="X40" s="43">
        <f t="shared" si="15"/>
        <v>62503.055999999997</v>
      </c>
      <c r="Y40" s="33"/>
    </row>
    <row r="41" spans="2:25" s="8" customFormat="1" x14ac:dyDescent="0.25">
      <c r="B41" s="27"/>
      <c r="C41" s="6"/>
      <c r="D41" s="7"/>
      <c r="E41" s="31"/>
      <c r="F41" s="45"/>
      <c r="G41" s="45"/>
      <c r="H41" s="45"/>
      <c r="I41" s="45"/>
      <c r="J41" s="45"/>
      <c r="K41" s="45"/>
      <c r="L41" s="45"/>
      <c r="M41" s="45"/>
      <c r="N41" s="45"/>
      <c r="O41" s="32"/>
      <c r="P41" s="45"/>
      <c r="Q41" s="45"/>
      <c r="R41" s="45"/>
      <c r="S41" s="45"/>
      <c r="T41" s="45"/>
      <c r="U41" s="45"/>
      <c r="V41" s="45"/>
      <c r="W41" s="45"/>
      <c r="X41" s="45"/>
      <c r="Y41" s="33"/>
    </row>
    <row r="42" spans="2:25" s="8" customFormat="1" x14ac:dyDescent="0.25">
      <c r="B42" s="27"/>
      <c r="C42" s="6"/>
      <c r="D42" s="7"/>
      <c r="E42" s="31"/>
      <c r="F42" s="98" t="s">
        <v>37</v>
      </c>
      <c r="G42" s="99"/>
      <c r="H42" s="100"/>
      <c r="I42" s="100"/>
      <c r="J42" s="100"/>
      <c r="K42" s="100"/>
      <c r="L42" s="100"/>
      <c r="M42" s="100"/>
      <c r="N42" s="101"/>
      <c r="O42" s="32"/>
      <c r="P42" s="98" t="s">
        <v>37</v>
      </c>
      <c r="Q42" s="99"/>
      <c r="R42" s="100"/>
      <c r="S42" s="100"/>
      <c r="T42" s="100"/>
      <c r="U42" s="100"/>
      <c r="V42" s="100"/>
      <c r="W42" s="100"/>
      <c r="X42" s="101"/>
      <c r="Y42" s="33"/>
    </row>
    <row r="43" spans="2:25" s="8" customFormat="1" x14ac:dyDescent="0.25">
      <c r="B43" s="27"/>
      <c r="C43" s="6"/>
      <c r="D43" s="7"/>
      <c r="E43" s="31"/>
      <c r="F43" s="107"/>
      <c r="G43" s="152" t="s">
        <v>81</v>
      </c>
      <c r="H43" s="153">
        <f>IF(V88&lt;16.6,0,IF(V88&lt;33.4,"E", "F"))</f>
        <v>0</v>
      </c>
      <c r="I43" s="153">
        <f t="shared" ref="I43:N43" si="16">IF(W88&lt;16.6,0,IF(W88&lt;33.4,"E", "F"))</f>
        <v>0</v>
      </c>
      <c r="J43" s="153">
        <f t="shared" si="16"/>
        <v>0</v>
      </c>
      <c r="K43" s="153">
        <f t="shared" si="16"/>
        <v>0</v>
      </c>
      <c r="L43" s="153">
        <f t="shared" si="16"/>
        <v>0</v>
      </c>
      <c r="M43" s="153">
        <f t="shared" si="16"/>
        <v>0</v>
      </c>
      <c r="N43" s="154">
        <f t="shared" si="16"/>
        <v>0</v>
      </c>
      <c r="O43" s="32"/>
      <c r="P43" s="107"/>
      <c r="Q43" s="152" t="s">
        <v>81</v>
      </c>
      <c r="R43" s="153">
        <f>IF(V75&lt;16.6,0,IF(V75&lt;33.4,"E", "F"))</f>
        <v>0</v>
      </c>
      <c r="S43" s="153">
        <f t="shared" ref="S43:X43" si="17">IF(W75&lt;16.6,0,IF(W75&lt;33.4,"E", "F"))</f>
        <v>0</v>
      </c>
      <c r="T43" s="153">
        <f t="shared" si="17"/>
        <v>0</v>
      </c>
      <c r="U43" s="153">
        <f t="shared" si="17"/>
        <v>0</v>
      </c>
      <c r="V43" s="153">
        <f t="shared" si="17"/>
        <v>0</v>
      </c>
      <c r="W43" s="153">
        <f t="shared" si="17"/>
        <v>0</v>
      </c>
      <c r="X43" s="154">
        <f t="shared" si="17"/>
        <v>0</v>
      </c>
      <c r="Y43" s="33"/>
    </row>
    <row r="44" spans="2:25" s="8" customFormat="1" x14ac:dyDescent="0.25">
      <c r="B44" s="27"/>
      <c r="C44" s="6"/>
      <c r="D44" s="7"/>
      <c r="E44" s="31"/>
      <c r="F44" s="107"/>
      <c r="G44" s="152" t="s">
        <v>96</v>
      </c>
      <c r="H44" s="153">
        <f>IF(V89&lt;16.6,0,IF(V89&lt;33.4,"E", "F"))</f>
        <v>0</v>
      </c>
      <c r="I44" s="153">
        <f t="shared" ref="I44:N44" si="18">IF(W89&lt;16.6,0,IF(W89&lt;33.4,"E", "F"))</f>
        <v>0</v>
      </c>
      <c r="J44" s="153">
        <f t="shared" si="18"/>
        <v>0</v>
      </c>
      <c r="K44" s="153">
        <f t="shared" si="18"/>
        <v>0</v>
      </c>
      <c r="L44" s="153">
        <f t="shared" si="18"/>
        <v>0</v>
      </c>
      <c r="M44" s="153">
        <f t="shared" si="18"/>
        <v>0</v>
      </c>
      <c r="N44" s="154">
        <f t="shared" si="18"/>
        <v>0</v>
      </c>
      <c r="O44" s="32"/>
      <c r="P44" s="107"/>
      <c r="Q44" s="152" t="s">
        <v>96</v>
      </c>
      <c r="R44" s="153">
        <f>IF(V76&lt;16.6,0,IF(V76&lt;33.4,"E", "F"))</f>
        <v>0</v>
      </c>
      <c r="S44" s="153">
        <f t="shared" ref="S44:X44" si="19">IF(W76&lt;16.6,0,IF(W76&lt;33.4,"E", "F"))</f>
        <v>0</v>
      </c>
      <c r="T44" s="153">
        <f t="shared" si="19"/>
        <v>0</v>
      </c>
      <c r="U44" s="153">
        <f t="shared" si="19"/>
        <v>0</v>
      </c>
      <c r="V44" s="153">
        <f t="shared" si="19"/>
        <v>0</v>
      </c>
      <c r="W44" s="153">
        <f t="shared" si="19"/>
        <v>0</v>
      </c>
      <c r="X44" s="154">
        <f t="shared" si="19"/>
        <v>0</v>
      </c>
      <c r="Y44" s="33"/>
    </row>
    <row r="45" spans="2:25" s="8" customFormat="1" x14ac:dyDescent="0.25">
      <c r="B45" s="27"/>
      <c r="C45" s="6"/>
      <c r="D45" s="7"/>
      <c r="E45" s="31"/>
      <c r="F45" s="107"/>
      <c r="G45" s="152" t="s">
        <v>79</v>
      </c>
      <c r="H45" s="153">
        <f>IF(V90&lt;16.6,0,IF(V90&lt;33.4,"E", "F"))</f>
        <v>0</v>
      </c>
      <c r="I45" s="153">
        <f t="shared" ref="I45:N45" si="20">IF(W90&lt;16.6,0,IF(W90&lt;33.4,"E", "F"))</f>
        <v>0</v>
      </c>
      <c r="J45" s="153">
        <f t="shared" si="20"/>
        <v>0</v>
      </c>
      <c r="K45" s="153">
        <f t="shared" si="20"/>
        <v>0</v>
      </c>
      <c r="L45" s="153">
        <f t="shared" si="20"/>
        <v>0</v>
      </c>
      <c r="M45" s="153">
        <f t="shared" si="20"/>
        <v>0</v>
      </c>
      <c r="N45" s="154">
        <f t="shared" si="20"/>
        <v>0</v>
      </c>
      <c r="O45" s="32"/>
      <c r="P45" s="107"/>
      <c r="Q45" s="152" t="s">
        <v>79</v>
      </c>
      <c r="R45" s="153">
        <f>IF(V77&lt;16.6,0,IF(V77&lt;33.4,"E", "F"))</f>
        <v>0</v>
      </c>
      <c r="S45" s="153">
        <f t="shared" ref="S45:X45" si="21">IF(W77&lt;16.6,0,IF(W77&lt;33.4,"E", "F"))</f>
        <v>0</v>
      </c>
      <c r="T45" s="153">
        <f t="shared" si="21"/>
        <v>0</v>
      </c>
      <c r="U45" s="153">
        <f t="shared" si="21"/>
        <v>0</v>
      </c>
      <c r="V45" s="153">
        <f t="shared" si="21"/>
        <v>0</v>
      </c>
      <c r="W45" s="153">
        <f t="shared" si="21"/>
        <v>0</v>
      </c>
      <c r="X45" s="154">
        <f t="shared" si="21"/>
        <v>0</v>
      </c>
      <c r="Y45" s="33"/>
    </row>
    <row r="46" spans="2:25" s="8" customFormat="1" x14ac:dyDescent="0.25">
      <c r="B46" s="27"/>
      <c r="C46" s="6"/>
      <c r="D46" s="7"/>
      <c r="E46" s="31"/>
      <c r="F46" s="103"/>
      <c r="G46" s="155" t="s">
        <v>95</v>
      </c>
      <c r="H46" s="156">
        <f>IF(V91&lt;16.6,0,IF(V91&lt;33.4,"E", "F"))</f>
        <v>0</v>
      </c>
      <c r="I46" s="156">
        <f t="shared" ref="I46:N46" si="22">IF(W91&lt;16.6,0,IF(W91&lt;33.4,"E", "F"))</f>
        <v>0</v>
      </c>
      <c r="J46" s="156">
        <f t="shared" si="22"/>
        <v>0</v>
      </c>
      <c r="K46" s="156">
        <f t="shared" si="22"/>
        <v>0</v>
      </c>
      <c r="L46" s="156">
        <f t="shared" si="22"/>
        <v>0</v>
      </c>
      <c r="M46" s="156">
        <f t="shared" si="22"/>
        <v>0</v>
      </c>
      <c r="N46" s="106">
        <f t="shared" si="22"/>
        <v>0</v>
      </c>
      <c r="O46" s="32"/>
      <c r="P46" s="103"/>
      <c r="Q46" s="155" t="s">
        <v>95</v>
      </c>
      <c r="R46" s="156">
        <f>IF(V78&lt;16.6,0,IF(V78&lt;33.4,"E", "F"))</f>
        <v>0</v>
      </c>
      <c r="S46" s="156">
        <f t="shared" ref="S46:X46" si="23">IF(W78&lt;16.6,0,IF(W78&lt;33.4,"E", "F"))</f>
        <v>0</v>
      </c>
      <c r="T46" s="156">
        <f t="shared" si="23"/>
        <v>0</v>
      </c>
      <c r="U46" s="156">
        <f t="shared" si="23"/>
        <v>0</v>
      </c>
      <c r="V46" s="156">
        <f t="shared" si="23"/>
        <v>0</v>
      </c>
      <c r="W46" s="156">
        <f t="shared" si="23"/>
        <v>0</v>
      </c>
      <c r="X46" s="106">
        <f t="shared" si="23"/>
        <v>0</v>
      </c>
      <c r="Y46" s="33"/>
    </row>
    <row r="47" spans="2:25" s="8" customFormat="1" x14ac:dyDescent="0.25">
      <c r="B47" s="27"/>
      <c r="C47" s="6"/>
      <c r="D47" s="7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2:25" s="8" customFormat="1" ht="15.75" thickBot="1" x14ac:dyDescent="0.3">
      <c r="B48" s="27"/>
      <c r="C48" s="6"/>
      <c r="D48" s="7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</row>
    <row r="49" spans="2:46" s="6" customFormat="1" ht="11.25" x14ac:dyDescent="0.25">
      <c r="B49" s="52"/>
    </row>
    <row r="50" spans="2:46" s="6" customFormat="1" ht="11.25" x14ac:dyDescent="0.25">
      <c r="B50" s="52"/>
    </row>
    <row r="51" spans="2:46" s="193" customFormat="1" ht="26.25" x14ac:dyDescent="0.25">
      <c r="B51" s="190"/>
      <c r="C51" s="191"/>
      <c r="D51" s="192" t="s">
        <v>31</v>
      </c>
      <c r="F51" s="194"/>
    </row>
    <row r="52" spans="2:46" s="6" customFormat="1" ht="11.25" hidden="1" x14ac:dyDescent="0.25">
      <c r="B52" s="52"/>
    </row>
    <row r="53" spans="2:46" s="6" customFormat="1" ht="11.25" hidden="1" x14ac:dyDescent="0.25">
      <c r="B53" s="52"/>
    </row>
    <row r="54" spans="2:46" s="6" customFormat="1" ht="12.75" hidden="1" x14ac:dyDescent="0.25">
      <c r="B54" s="52"/>
      <c r="F54" s="2" t="s">
        <v>33</v>
      </c>
      <c r="G54" s="54" t="str">
        <f>INDEX(sex,sexvalue)</f>
        <v>Both men and women</v>
      </c>
      <c r="H54" s="6" t="s">
        <v>38</v>
      </c>
      <c r="S54" s="54" t="str">
        <f>INDEX(sex,sexvalue)</f>
        <v>Both men and women</v>
      </c>
      <c r="T54" s="6" t="s">
        <v>38</v>
      </c>
    </row>
    <row r="55" spans="2:46" s="6" customFormat="1" ht="12.75" hidden="1" x14ac:dyDescent="0.25">
      <c r="B55" s="52"/>
      <c r="F55" s="2" t="s">
        <v>21</v>
      </c>
      <c r="G55" s="54" t="str">
        <f>INDEX(age,agevalue)</f>
        <v>all ages</v>
      </c>
      <c r="H55" s="6" t="s">
        <v>38</v>
      </c>
      <c r="S55" s="54" t="str">
        <f>INDEX(age,agevalue)</f>
        <v>all ages</v>
      </c>
      <c r="T55" s="6" t="s">
        <v>38</v>
      </c>
    </row>
    <row r="56" spans="2:46" s="6" customFormat="1" hidden="1" x14ac:dyDescent="0.25">
      <c r="B56" s="52"/>
      <c r="F56" s="2"/>
      <c r="G56" s="55" t="s">
        <v>112</v>
      </c>
      <c r="S56" s="55" t="s">
        <v>111</v>
      </c>
    </row>
    <row r="57" spans="2:46" s="6" customFormat="1" ht="12.75" x14ac:dyDescent="0.25">
      <c r="B57" s="52"/>
      <c r="F57" s="2"/>
      <c r="S57" s="56" t="str">
        <f>CONCATENATE(S56, T55,S54, T54, S55)</f>
        <v>Share of current smokers, Both men and women, all ages</v>
      </c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</row>
    <row r="58" spans="2:46" s="6" customFormat="1" x14ac:dyDescent="0.25">
      <c r="B58" s="52"/>
      <c r="E58" s="57"/>
      <c r="F58" s="58" t="s">
        <v>35</v>
      </c>
      <c r="G58" s="59" t="s">
        <v>15</v>
      </c>
      <c r="H58" s="59" t="s">
        <v>16</v>
      </c>
      <c r="I58" s="59" t="s">
        <v>17</v>
      </c>
      <c r="J58" s="59" t="s">
        <v>18</v>
      </c>
      <c r="K58" s="59" t="s">
        <v>19</v>
      </c>
      <c r="L58" s="59" t="s">
        <v>14</v>
      </c>
      <c r="M58" s="59" t="s">
        <v>20</v>
      </c>
      <c r="N58" s="59"/>
      <c r="O58" s="59"/>
      <c r="P58" s="59"/>
      <c r="S58" s="60"/>
      <c r="T58" s="62"/>
      <c r="U58" s="62" t="s">
        <v>45</v>
      </c>
      <c r="V58" s="59" t="s">
        <v>15</v>
      </c>
      <c r="W58" s="59" t="s">
        <v>16</v>
      </c>
      <c r="X58" s="59" t="s">
        <v>17</v>
      </c>
      <c r="Y58" s="59" t="s">
        <v>18</v>
      </c>
      <c r="Z58" s="59" t="s">
        <v>19</v>
      </c>
      <c r="AA58" s="59" t="s">
        <v>14</v>
      </c>
      <c r="AB58" s="59" t="s">
        <v>20</v>
      </c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</row>
    <row r="59" spans="2:46" s="60" customFormat="1" x14ac:dyDescent="0.25">
      <c r="B59" s="61"/>
      <c r="E59" s="62" t="s">
        <v>102</v>
      </c>
      <c r="F59" s="5" t="s">
        <v>8</v>
      </c>
      <c r="G59" s="13">
        <f>INDEX(range1,sexvalue2+agevalue2,G$102)</f>
        <v>6571133</v>
      </c>
      <c r="H59" s="13">
        <f t="shared" ref="H59:M59" si="24">INDEX(range1,sexvalue2+agevalue2,H$102)</f>
        <v>5905325</v>
      </c>
      <c r="I59" s="13">
        <f t="shared" si="24"/>
        <v>5897926</v>
      </c>
      <c r="J59" s="13">
        <f t="shared" si="24"/>
        <v>6067955</v>
      </c>
      <c r="K59" s="13">
        <f t="shared" si="24"/>
        <v>6469316</v>
      </c>
      <c r="L59" s="13">
        <f t="shared" si="24"/>
        <v>6068720</v>
      </c>
      <c r="M59" s="136">
        <f t="shared" si="24"/>
        <v>6165695</v>
      </c>
      <c r="T59" s="5" t="s">
        <v>47</v>
      </c>
      <c r="U59" s="2" t="s">
        <v>81</v>
      </c>
      <c r="V59" s="16">
        <f>G60/G87</f>
        <v>0.2057789586067604</v>
      </c>
      <c r="W59" s="16">
        <f t="shared" ref="W59:AB59" si="25">H60/H87</f>
        <v>0.1738185592478273</v>
      </c>
      <c r="X59" s="16">
        <f t="shared" si="25"/>
        <v>0.16240429383415803</v>
      </c>
      <c r="Y59" s="16">
        <f t="shared" si="25"/>
        <v>0.16330656548393108</v>
      </c>
      <c r="Z59" s="16">
        <f t="shared" si="25"/>
        <v>0.17241526474089253</v>
      </c>
      <c r="AA59" s="16">
        <f t="shared" si="25"/>
        <v>0.1582582511753699</v>
      </c>
      <c r="AB59" s="138">
        <f t="shared" si="25"/>
        <v>0.14105719314758766</v>
      </c>
    </row>
    <row r="60" spans="2:46" s="60" customFormat="1" x14ac:dyDescent="0.25">
      <c r="B60" s="61"/>
      <c r="E60" s="62"/>
      <c r="F60" s="9" t="s">
        <v>1</v>
      </c>
      <c r="G60" s="13">
        <f t="shared" ref="G60:M60" si="26">INDEX(range1,sexvalue2+agevalue2+1,G$102)</f>
        <v>1319701</v>
      </c>
      <c r="H60" s="13">
        <f t="shared" si="26"/>
        <v>1023889</v>
      </c>
      <c r="I60" s="13">
        <f t="shared" si="26"/>
        <v>918153</v>
      </c>
      <c r="J60" s="13">
        <f t="shared" si="26"/>
        <v>945489</v>
      </c>
      <c r="K60" s="13">
        <f t="shared" si="26"/>
        <v>969590</v>
      </c>
      <c r="L60" s="13">
        <f t="shared" si="26"/>
        <v>885698</v>
      </c>
      <c r="M60" s="136">
        <f t="shared" si="26"/>
        <v>784076</v>
      </c>
      <c r="P60" s="62"/>
      <c r="T60" s="62"/>
      <c r="U60" s="2" t="s">
        <v>96</v>
      </c>
      <c r="V60" s="16">
        <f>G65/G87</f>
        <v>0.37040621081809899</v>
      </c>
      <c r="W60" s="16">
        <f t="shared" ref="W60:AB60" si="27">H65/H87</f>
        <v>0.35908271570692235</v>
      </c>
      <c r="X60" s="16">
        <f t="shared" si="27"/>
        <v>0.3755470503061642</v>
      </c>
      <c r="Y60" s="16">
        <f t="shared" si="27"/>
        <v>0.36630218335904874</v>
      </c>
      <c r="Z60" s="16">
        <f t="shared" si="27"/>
        <v>0.35539285159224365</v>
      </c>
      <c r="AA60" s="16">
        <f t="shared" si="27"/>
        <v>0.37606405104872015</v>
      </c>
      <c r="AB60" s="138">
        <f t="shared" si="27"/>
        <v>0.34707464224598855</v>
      </c>
    </row>
    <row r="61" spans="2:46" s="60" customFormat="1" x14ac:dyDescent="0.25">
      <c r="B61" s="61"/>
      <c r="E61" s="62"/>
      <c r="F61" s="9" t="s">
        <v>9</v>
      </c>
      <c r="G61" s="13">
        <f t="shared" ref="G61:M61" si="28">INDEX(range1,sexvalue2+agevalue2+2,G$102)</f>
        <v>2411523</v>
      </c>
      <c r="H61" s="13">
        <f t="shared" si="28"/>
        <v>2330778</v>
      </c>
      <c r="I61" s="13">
        <f t="shared" si="28"/>
        <v>2272360</v>
      </c>
      <c r="J61" s="13">
        <f t="shared" si="28"/>
        <v>2216362</v>
      </c>
      <c r="K61" s="13">
        <f t="shared" si="28"/>
        <v>2357917</v>
      </c>
      <c r="L61" s="13">
        <f t="shared" si="28"/>
        <v>2172812</v>
      </c>
      <c r="M61" s="136">
        <f t="shared" si="28"/>
        <v>2244356</v>
      </c>
      <c r="P61" s="6"/>
      <c r="U61" s="2" t="s">
        <v>79</v>
      </c>
      <c r="V61" s="16">
        <f>G70/G87</f>
        <v>0.3141520524006981</v>
      </c>
      <c r="W61" s="16">
        <f t="shared" ref="W61:AB61" si="29">H70/H87</f>
        <v>0.35937793371837867</v>
      </c>
      <c r="X61" s="16">
        <f t="shared" si="29"/>
        <v>0.35157695177254733</v>
      </c>
      <c r="Y61" s="16">
        <f t="shared" si="29"/>
        <v>0.35651818406513547</v>
      </c>
      <c r="Z61" s="16">
        <f t="shared" si="29"/>
        <v>0.35177308949788871</v>
      </c>
      <c r="AA61" s="16">
        <f t="shared" si="29"/>
        <v>0.34562754532446499</v>
      </c>
      <c r="AB61" s="138">
        <f t="shared" si="29"/>
        <v>0.34149766630542255</v>
      </c>
    </row>
    <row r="62" spans="2:46" s="60" customFormat="1" x14ac:dyDescent="0.25">
      <c r="B62" s="61"/>
      <c r="E62" s="62"/>
      <c r="F62" s="9" t="s">
        <v>10</v>
      </c>
      <c r="G62" s="13">
        <f t="shared" ref="G62:M62" si="30">INDEX(range1,sexvalue2+agevalue2+3,G$102)</f>
        <v>2839909</v>
      </c>
      <c r="H62" s="13">
        <f t="shared" si="30"/>
        <v>2550658</v>
      </c>
      <c r="I62" s="13">
        <f t="shared" si="30"/>
        <v>2707413</v>
      </c>
      <c r="J62" s="13">
        <f t="shared" si="30"/>
        <v>2906104</v>
      </c>
      <c r="K62" s="13">
        <f t="shared" si="30"/>
        <v>3141809</v>
      </c>
      <c r="L62" s="13">
        <f t="shared" si="30"/>
        <v>3010210</v>
      </c>
      <c r="M62" s="136">
        <f t="shared" si="30"/>
        <v>3137263</v>
      </c>
      <c r="P62" s="6"/>
      <c r="U62" s="2" t="s">
        <v>95</v>
      </c>
      <c r="V62" s="16">
        <f>G75/G87</f>
        <v>0.10966277817444248</v>
      </c>
      <c r="W62" s="16">
        <f t="shared" ref="W62:AB62" si="31">H75/H87</f>
        <v>0.10772079132687169</v>
      </c>
      <c r="X62" s="16">
        <f t="shared" si="31"/>
        <v>0.11047170408713042</v>
      </c>
      <c r="Y62" s="16">
        <f t="shared" si="31"/>
        <v>0.11387306709188472</v>
      </c>
      <c r="Z62" s="16">
        <f t="shared" si="31"/>
        <v>0.12041879416897511</v>
      </c>
      <c r="AA62" s="16">
        <f t="shared" si="31"/>
        <v>0.12005015245144497</v>
      </c>
      <c r="AB62" s="138">
        <f t="shared" si="31"/>
        <v>0.17037049830100126</v>
      </c>
    </row>
    <row r="63" spans="2:46" s="60" customFormat="1" x14ac:dyDescent="0.25">
      <c r="B63" s="61"/>
      <c r="E63" s="62"/>
      <c r="M63" s="146"/>
    </row>
    <row r="64" spans="2:46" s="60" customFormat="1" x14ac:dyDescent="0.25">
      <c r="B64" s="61"/>
      <c r="E64" s="62" t="s">
        <v>103</v>
      </c>
      <c r="F64" s="5" t="s">
        <v>8</v>
      </c>
      <c r="G64" s="13">
        <f t="shared" ref="G64:M64" si="32">INDEX(range2,sexvalue2+agevalue2,G$102)</f>
        <v>9214837</v>
      </c>
      <c r="H64" s="13">
        <f t="shared" si="32"/>
        <v>9527611</v>
      </c>
      <c r="I64" s="13">
        <f t="shared" si="32"/>
        <v>10315085</v>
      </c>
      <c r="J64" s="13">
        <f t="shared" si="32"/>
        <v>10460874</v>
      </c>
      <c r="K64" s="13">
        <f t="shared" si="32"/>
        <v>10753597</v>
      </c>
      <c r="L64" s="13">
        <f t="shared" si="32"/>
        <v>11372952</v>
      </c>
      <c r="M64" s="136">
        <f t="shared" si="32"/>
        <v>11486223</v>
      </c>
      <c r="P64" s="62"/>
    </row>
    <row r="65" spans="2:28" s="60" customFormat="1" ht="15.75" x14ac:dyDescent="0.25">
      <c r="B65" s="61"/>
      <c r="E65" s="62"/>
      <c r="F65" s="9" t="s">
        <v>1</v>
      </c>
      <c r="G65" s="13">
        <f t="shared" ref="G65:M65" si="33">INDEX(range2,sexvalue2+agevalue2+1,G$102)</f>
        <v>2375488</v>
      </c>
      <c r="H65" s="13">
        <f t="shared" si="33"/>
        <v>2115199</v>
      </c>
      <c r="I65" s="13">
        <f t="shared" si="33"/>
        <v>2123156</v>
      </c>
      <c r="J65" s="13">
        <f t="shared" si="33"/>
        <v>2120764</v>
      </c>
      <c r="K65" s="13">
        <f t="shared" si="33"/>
        <v>1998578</v>
      </c>
      <c r="L65" s="13">
        <f t="shared" si="33"/>
        <v>2104656</v>
      </c>
      <c r="M65" s="136">
        <f t="shared" si="33"/>
        <v>1929238</v>
      </c>
      <c r="P65" s="62"/>
      <c r="S65" s="73" t="str">
        <f>CONCATENATE(G56, H55,G54, H54, G55)</f>
        <v>Share of population, Both men and women, all ages</v>
      </c>
    </row>
    <row r="66" spans="2:28" s="60" customFormat="1" x14ac:dyDescent="0.25">
      <c r="B66" s="61"/>
      <c r="E66" s="62"/>
      <c r="F66" s="9" t="s">
        <v>9</v>
      </c>
      <c r="G66" s="13">
        <f t="shared" ref="G66:M66" si="34">INDEX(range2,sexvalue2+agevalue2+2,G$102)</f>
        <v>3383206</v>
      </c>
      <c r="H66" s="13">
        <f t="shared" si="34"/>
        <v>3753277</v>
      </c>
      <c r="I66" s="13">
        <f t="shared" si="34"/>
        <v>3993347</v>
      </c>
      <c r="J66" s="13">
        <f t="shared" si="34"/>
        <v>3893425</v>
      </c>
      <c r="K66" s="13">
        <f t="shared" si="34"/>
        <v>4014953</v>
      </c>
      <c r="L66" s="13">
        <f t="shared" si="34"/>
        <v>4226368</v>
      </c>
      <c r="M66" s="136">
        <f t="shared" si="34"/>
        <v>4365656</v>
      </c>
      <c r="T66" s="62"/>
      <c r="U66" s="62" t="s">
        <v>56</v>
      </c>
      <c r="V66" s="59" t="s">
        <v>15</v>
      </c>
      <c r="W66" s="59" t="s">
        <v>16</v>
      </c>
      <c r="X66" s="59" t="s">
        <v>17</v>
      </c>
      <c r="Y66" s="59" t="s">
        <v>18</v>
      </c>
      <c r="Z66" s="59" t="s">
        <v>19</v>
      </c>
      <c r="AA66" s="59" t="s">
        <v>14</v>
      </c>
      <c r="AB66" s="59" t="s">
        <v>20</v>
      </c>
    </row>
    <row r="67" spans="2:28" s="60" customFormat="1" x14ac:dyDescent="0.25">
      <c r="B67" s="61"/>
      <c r="E67" s="62"/>
      <c r="F67" s="9" t="s">
        <v>10</v>
      </c>
      <c r="G67" s="13">
        <f t="shared" ref="G67:M67" si="35">INDEX(range2,sexvalue2+agevalue2+3,G$102)</f>
        <v>3456143</v>
      </c>
      <c r="H67" s="13">
        <f t="shared" si="35"/>
        <v>3659135</v>
      </c>
      <c r="I67" s="13">
        <f t="shared" si="35"/>
        <v>4198582</v>
      </c>
      <c r="J67" s="13">
        <f t="shared" si="35"/>
        <v>4446685</v>
      </c>
      <c r="K67" s="13">
        <f t="shared" si="35"/>
        <v>4740066</v>
      </c>
      <c r="L67" s="13">
        <f t="shared" si="35"/>
        <v>5041928</v>
      </c>
      <c r="M67" s="136">
        <f t="shared" si="35"/>
        <v>5191329</v>
      </c>
      <c r="P67" s="62"/>
      <c r="T67" s="60" t="s">
        <v>54</v>
      </c>
      <c r="U67" s="2" t="s">
        <v>81</v>
      </c>
      <c r="V67" s="16">
        <f t="shared" ref="V67:AB67" si="36">G59/G86</f>
        <v>0.2635611203756057</v>
      </c>
      <c r="W67" s="16">
        <f t="shared" si="36"/>
        <v>0.22970052162292595</v>
      </c>
      <c r="X67" s="16">
        <f t="shared" si="36"/>
        <v>0.22500891386781136</v>
      </c>
      <c r="Y67" s="16">
        <f t="shared" si="36"/>
        <v>0.22418843406690442</v>
      </c>
      <c r="Z67" s="16">
        <f t="shared" si="36"/>
        <v>0.23262252745460782</v>
      </c>
      <c r="AA67" s="16">
        <f t="shared" si="36"/>
        <v>0.21421529676505857</v>
      </c>
      <c r="AB67" s="138">
        <f t="shared" si="36"/>
        <v>0.2071015427510505</v>
      </c>
    </row>
    <row r="68" spans="2:28" s="60" customFormat="1" x14ac:dyDescent="0.25">
      <c r="B68" s="61"/>
      <c r="M68" s="146"/>
      <c r="P68" s="62"/>
      <c r="U68" s="2" t="s">
        <v>96</v>
      </c>
      <c r="V68" s="16">
        <f t="shared" ref="V68:AB68" si="37">G64/G86</f>
        <v>0.3695972618114084</v>
      </c>
      <c r="W68" s="16">
        <f t="shared" si="37"/>
        <v>0.37059725189051018</v>
      </c>
      <c r="X68" s="16">
        <f t="shared" si="37"/>
        <v>0.39352580420713196</v>
      </c>
      <c r="Y68" s="16">
        <f t="shared" si="37"/>
        <v>0.38649049985228873</v>
      </c>
      <c r="Z68" s="16">
        <f t="shared" si="37"/>
        <v>0.38667595049743875</v>
      </c>
      <c r="AA68" s="16">
        <f t="shared" si="37"/>
        <v>0.40144549225780174</v>
      </c>
      <c r="AB68" s="138">
        <f t="shared" si="37"/>
        <v>0.38581449515141431</v>
      </c>
    </row>
    <row r="69" spans="2:28" s="60" customFormat="1" x14ac:dyDescent="0.25">
      <c r="B69" s="61"/>
      <c r="E69" s="62" t="s">
        <v>104</v>
      </c>
      <c r="F69" s="5" t="s">
        <v>8</v>
      </c>
      <c r="G69" s="13">
        <f t="shared" ref="G69:M69" si="38">INDEX(range3,sexvalue2+agevalue2,G$102)</f>
        <v>6841756</v>
      </c>
      <c r="H69" s="13">
        <f t="shared" si="38"/>
        <v>7962332</v>
      </c>
      <c r="I69" s="13">
        <f t="shared" si="38"/>
        <v>7729604</v>
      </c>
      <c r="J69" s="13">
        <f t="shared" si="38"/>
        <v>8170654</v>
      </c>
      <c r="K69" s="13">
        <f t="shared" si="38"/>
        <v>8106857</v>
      </c>
      <c r="L69" s="13">
        <f t="shared" si="38"/>
        <v>8403578</v>
      </c>
      <c r="M69" s="136">
        <f t="shared" si="38"/>
        <v>8768949</v>
      </c>
      <c r="P69" s="62"/>
      <c r="U69" s="2" t="s">
        <v>79</v>
      </c>
      <c r="V69" s="16">
        <f>G69/G86</f>
        <v>0.27441551962142946</v>
      </c>
      <c r="W69" s="16">
        <f t="shared" ref="W69:AB69" si="39">H69/H86</f>
        <v>0.30971230435834018</v>
      </c>
      <c r="X69" s="16">
        <f t="shared" si="39"/>
        <v>0.29488837273785568</v>
      </c>
      <c r="Y69" s="16">
        <f t="shared" si="39"/>
        <v>0.30187536419806821</v>
      </c>
      <c r="Z69" s="16">
        <f t="shared" si="39"/>
        <v>0.2915049388610913</v>
      </c>
      <c r="AA69" s="16">
        <f t="shared" si="39"/>
        <v>0.29663173703158452</v>
      </c>
      <c r="AB69" s="138">
        <f t="shared" si="39"/>
        <v>0.29454309144472463</v>
      </c>
    </row>
    <row r="70" spans="2:28" s="60" customFormat="1" x14ac:dyDescent="0.25">
      <c r="B70" s="61"/>
      <c r="E70" s="62"/>
      <c r="F70" s="9" t="s">
        <v>1</v>
      </c>
      <c r="G70" s="13">
        <f t="shared" ref="G70:M70" si="40">INDEX(range3,sexvalue2+agevalue2+1,G$102)</f>
        <v>2014719</v>
      </c>
      <c r="H70" s="13">
        <f t="shared" si="40"/>
        <v>2116938</v>
      </c>
      <c r="I70" s="13">
        <f t="shared" si="40"/>
        <v>1987641</v>
      </c>
      <c r="J70" s="13">
        <f t="shared" si="40"/>
        <v>2064118</v>
      </c>
      <c r="K70" s="13">
        <f t="shared" si="40"/>
        <v>1978222</v>
      </c>
      <c r="L70" s="13">
        <f t="shared" si="40"/>
        <v>1934317</v>
      </c>
      <c r="M70" s="136">
        <f t="shared" si="40"/>
        <v>1898238</v>
      </c>
      <c r="P70" s="62"/>
      <c r="U70" s="2" t="s">
        <v>95</v>
      </c>
      <c r="V70" s="16">
        <f>G74/G86</f>
        <v>9.2426098191556491E-2</v>
      </c>
      <c r="W70" s="16">
        <f t="shared" ref="W70:AB70" si="41">H74/H86</f>
        <v>8.9989922128223709E-2</v>
      </c>
      <c r="X70" s="16">
        <f t="shared" si="41"/>
        <v>8.6576909187200984E-2</v>
      </c>
      <c r="Y70" s="16">
        <f t="shared" si="41"/>
        <v>8.7445701882738675E-2</v>
      </c>
      <c r="Z70" s="16">
        <f t="shared" si="41"/>
        <v>8.9196583186862133E-2</v>
      </c>
      <c r="AA70" s="16">
        <f t="shared" si="41"/>
        <v>8.7707473945555184E-2</v>
      </c>
      <c r="AB70" s="138">
        <f t="shared" si="41"/>
        <v>0.11254087065281057</v>
      </c>
    </row>
    <row r="71" spans="2:28" s="60" customFormat="1" x14ac:dyDescent="0.25">
      <c r="B71" s="61"/>
      <c r="E71" s="62"/>
      <c r="F71" s="9" t="s">
        <v>9</v>
      </c>
      <c r="G71" s="13">
        <f t="shared" ref="G71:M71" si="42">INDEX(range3,sexvalue2+agevalue2+2,G$102)</f>
        <v>2466026</v>
      </c>
      <c r="H71" s="13">
        <f t="shared" si="42"/>
        <v>3072392</v>
      </c>
      <c r="I71" s="13">
        <f t="shared" si="42"/>
        <v>2884852</v>
      </c>
      <c r="J71" s="13">
        <f t="shared" si="42"/>
        <v>2983531</v>
      </c>
      <c r="K71" s="13">
        <f t="shared" si="42"/>
        <v>2905316</v>
      </c>
      <c r="L71" s="13">
        <f t="shared" si="42"/>
        <v>3155408</v>
      </c>
      <c r="M71" s="136">
        <f t="shared" si="42"/>
        <v>3210697</v>
      </c>
      <c r="P71" s="62"/>
    </row>
    <row r="72" spans="2:28" s="60" customFormat="1" x14ac:dyDescent="0.25">
      <c r="B72" s="61"/>
      <c r="F72" s="9" t="s">
        <v>10</v>
      </c>
      <c r="G72" s="13">
        <f t="shared" ref="G72:M72" si="43">INDEX(range3,sexvalue2+agevalue2+3,G$102)</f>
        <v>2361011</v>
      </c>
      <c r="H72" s="13">
        <f t="shared" si="43"/>
        <v>2773002</v>
      </c>
      <c r="I72" s="13">
        <f t="shared" si="43"/>
        <v>2857111</v>
      </c>
      <c r="J72" s="13">
        <f t="shared" si="43"/>
        <v>3123005</v>
      </c>
      <c r="K72" s="13">
        <f t="shared" si="43"/>
        <v>3223319</v>
      </c>
      <c r="L72" s="13">
        <f t="shared" si="43"/>
        <v>3313853</v>
      </c>
      <c r="M72" s="136">
        <f t="shared" si="43"/>
        <v>3660014</v>
      </c>
      <c r="P72" s="62"/>
    </row>
    <row r="73" spans="2:28" s="60" customFormat="1" x14ac:dyDescent="0.25">
      <c r="B73" s="61"/>
      <c r="M73" s="146"/>
      <c r="P73" s="62"/>
      <c r="S73" s="70" t="s">
        <v>43</v>
      </c>
      <c r="T73" s="6"/>
      <c r="U73" s="2" t="s">
        <v>26</v>
      </c>
      <c r="V73" s="10" t="s">
        <v>49</v>
      </c>
      <c r="W73" s="6"/>
      <c r="X73" s="6"/>
      <c r="Y73" s="6"/>
      <c r="Z73" s="6"/>
      <c r="AA73" s="6"/>
      <c r="AB73" s="6"/>
    </row>
    <row r="74" spans="2:28" s="60" customFormat="1" x14ac:dyDescent="0.25">
      <c r="B74" s="61"/>
      <c r="E74" s="62" t="s">
        <v>105</v>
      </c>
      <c r="F74" s="5" t="s">
        <v>8</v>
      </c>
      <c r="G74" s="13">
        <f t="shared" ref="G74:M74" si="44">INDEX(range4,sexvalue2+agevalue2,G$102)</f>
        <v>2304377</v>
      </c>
      <c r="H74" s="13">
        <f t="shared" si="44"/>
        <v>2313533</v>
      </c>
      <c r="I74" s="13">
        <f t="shared" si="44"/>
        <v>2269351</v>
      </c>
      <c r="J74" s="13">
        <f t="shared" si="44"/>
        <v>2366833</v>
      </c>
      <c r="K74" s="13">
        <f t="shared" si="44"/>
        <v>2480589</v>
      </c>
      <c r="L74" s="13">
        <f t="shared" si="44"/>
        <v>2484753</v>
      </c>
      <c r="M74" s="136">
        <f t="shared" si="44"/>
        <v>3350495</v>
      </c>
      <c r="P74" s="62"/>
      <c r="V74" s="59" t="s">
        <v>15</v>
      </c>
      <c r="W74" s="59" t="s">
        <v>16</v>
      </c>
      <c r="X74" s="59" t="s">
        <v>17</v>
      </c>
      <c r="Y74" s="59" t="s">
        <v>18</v>
      </c>
      <c r="Z74" s="59" t="s">
        <v>19</v>
      </c>
      <c r="AA74" s="59" t="s">
        <v>14</v>
      </c>
      <c r="AB74" s="59" t="s">
        <v>20</v>
      </c>
    </row>
    <row r="75" spans="2:28" s="60" customFormat="1" x14ac:dyDescent="0.2">
      <c r="B75" s="61"/>
      <c r="F75" s="9" t="s">
        <v>1</v>
      </c>
      <c r="G75" s="13">
        <f t="shared" ref="G75:M75" si="45">INDEX(range4,sexvalue2+agevalue2+1,G$102)</f>
        <v>703289</v>
      </c>
      <c r="H75" s="13">
        <f t="shared" si="45"/>
        <v>634536</v>
      </c>
      <c r="I75" s="13">
        <f t="shared" si="45"/>
        <v>624552</v>
      </c>
      <c r="J75" s="13">
        <f t="shared" si="45"/>
        <v>659286</v>
      </c>
      <c r="K75" s="13">
        <f t="shared" si="45"/>
        <v>677184</v>
      </c>
      <c r="L75" s="13">
        <f t="shared" si="45"/>
        <v>671865</v>
      </c>
      <c r="M75" s="136">
        <f t="shared" si="45"/>
        <v>947016</v>
      </c>
      <c r="P75" s="62"/>
      <c r="S75" s="72" t="s">
        <v>44</v>
      </c>
      <c r="T75" s="6"/>
      <c r="U75" s="2" t="s">
        <v>81</v>
      </c>
      <c r="V75" s="66">
        <f t="shared" ref="V75:AB75" si="46">INDEX(range1,sexvalue2+agevalue2+1,P$102)</f>
        <v>2.1</v>
      </c>
      <c r="W75" s="66">
        <f t="shared" si="46"/>
        <v>2.2999999999999998</v>
      </c>
      <c r="X75" s="66">
        <f t="shared" si="46"/>
        <v>3.2</v>
      </c>
      <c r="Y75" s="66">
        <f t="shared" si="46"/>
        <v>2.7</v>
      </c>
      <c r="Z75" s="66">
        <f t="shared" si="46"/>
        <v>3</v>
      </c>
      <c r="AA75" s="66">
        <f t="shared" si="46"/>
        <v>3.2</v>
      </c>
      <c r="AB75" s="151">
        <f t="shared" si="46"/>
        <v>3.3</v>
      </c>
    </row>
    <row r="76" spans="2:28" s="60" customFormat="1" x14ac:dyDescent="0.2">
      <c r="B76" s="61"/>
      <c r="E76" s="62"/>
      <c r="F76" s="9" t="s">
        <v>9</v>
      </c>
      <c r="G76" s="13">
        <f t="shared" ref="G76:M76" si="47">INDEX(range4,sexvalue2+agevalue2+2,G$102)</f>
        <v>896944</v>
      </c>
      <c r="H76" s="13">
        <f t="shared" si="47"/>
        <v>959419</v>
      </c>
      <c r="I76" s="13">
        <f t="shared" si="47"/>
        <v>940339</v>
      </c>
      <c r="J76" s="13">
        <f t="shared" si="47"/>
        <v>936960</v>
      </c>
      <c r="K76" s="13">
        <f t="shared" si="47"/>
        <v>969854</v>
      </c>
      <c r="L76" s="13">
        <f t="shared" si="47"/>
        <v>959132</v>
      </c>
      <c r="M76" s="136">
        <f t="shared" si="47"/>
        <v>1304388</v>
      </c>
      <c r="P76" s="62"/>
      <c r="S76" s="72" t="s">
        <v>46</v>
      </c>
      <c r="T76" s="6"/>
      <c r="U76" s="2" t="s">
        <v>96</v>
      </c>
      <c r="V76" s="66">
        <f t="shared" ref="V76:AB76" si="48">INDEX(range2,sexvalue2+agevalue2+1,P$102)</f>
        <v>1.4</v>
      </c>
      <c r="W76" s="66">
        <f t="shared" si="48"/>
        <v>1.6</v>
      </c>
      <c r="X76" s="66">
        <f t="shared" si="48"/>
        <v>1.5</v>
      </c>
      <c r="Y76" s="66">
        <f t="shared" si="48"/>
        <v>1.6</v>
      </c>
      <c r="Z76" s="66">
        <f t="shared" si="48"/>
        <v>2.1</v>
      </c>
      <c r="AA76" s="66">
        <f t="shared" si="48"/>
        <v>1.9</v>
      </c>
      <c r="AB76" s="151">
        <f t="shared" si="48"/>
        <v>2.2999999999999998</v>
      </c>
    </row>
    <row r="77" spans="2:28" s="60" customFormat="1" x14ac:dyDescent="0.25">
      <c r="B77" s="61"/>
      <c r="E77" s="62"/>
      <c r="F77" s="9" t="s">
        <v>10</v>
      </c>
      <c r="G77" s="13">
        <f t="shared" ref="G77:M77" si="49">INDEX(range4,sexvalue2+agevalue2+3,G$102)</f>
        <v>704148</v>
      </c>
      <c r="H77" s="13">
        <f t="shared" si="49"/>
        <v>719582</v>
      </c>
      <c r="I77" s="13">
        <f t="shared" si="49"/>
        <v>704464</v>
      </c>
      <c r="J77" s="13">
        <f t="shared" si="49"/>
        <v>770591</v>
      </c>
      <c r="K77" s="13">
        <f t="shared" si="49"/>
        <v>833555</v>
      </c>
      <c r="L77" s="13">
        <f t="shared" si="49"/>
        <v>853760</v>
      </c>
      <c r="M77" s="136">
        <f t="shared" si="49"/>
        <v>1099091</v>
      </c>
      <c r="P77" s="62"/>
      <c r="S77" s="6"/>
      <c r="T77" s="6"/>
      <c r="U77" s="2" t="s">
        <v>79</v>
      </c>
      <c r="V77" s="66">
        <f t="shared" ref="V77:AB77" si="50">INDEX(range3,sexvalue2+agevalue2+1,P$102)</f>
        <v>1.4</v>
      </c>
      <c r="W77" s="66">
        <f t="shared" si="50"/>
        <v>1.6</v>
      </c>
      <c r="X77" s="66">
        <f t="shared" si="50"/>
        <v>1.8</v>
      </c>
      <c r="Y77" s="66">
        <f t="shared" si="50"/>
        <v>1.6</v>
      </c>
      <c r="Z77" s="66">
        <f t="shared" si="50"/>
        <v>2.1</v>
      </c>
      <c r="AA77" s="66">
        <f t="shared" si="50"/>
        <v>2.2000000000000002</v>
      </c>
      <c r="AB77" s="151">
        <f t="shared" si="50"/>
        <v>2.2999999999999998</v>
      </c>
    </row>
    <row r="78" spans="2:28" s="60" customFormat="1" x14ac:dyDescent="0.25">
      <c r="B78" s="61"/>
      <c r="M78" s="63"/>
      <c r="P78" s="62"/>
      <c r="U78" s="2" t="s">
        <v>95</v>
      </c>
      <c r="V78" s="66">
        <f t="shared" ref="V78:AB78" si="51">INDEX(range4,sexvalue2+agevalue2+1,P$102)</f>
        <v>3</v>
      </c>
      <c r="W78" s="66">
        <f t="shared" si="51"/>
        <v>3.3</v>
      </c>
      <c r="X78" s="66">
        <f t="shared" si="51"/>
        <v>3.2</v>
      </c>
      <c r="Y78" s="66">
        <f t="shared" si="51"/>
        <v>3.4</v>
      </c>
      <c r="Z78" s="66">
        <f t="shared" si="51"/>
        <v>3.7</v>
      </c>
      <c r="AA78" s="66">
        <f t="shared" si="51"/>
        <v>3.2</v>
      </c>
      <c r="AB78" s="151">
        <f t="shared" si="51"/>
        <v>3.3</v>
      </c>
    </row>
    <row r="79" spans="2:28" s="60" customFormat="1" x14ac:dyDescent="0.25">
      <c r="B79" s="61"/>
      <c r="M79" s="63"/>
      <c r="P79" s="62"/>
    </row>
    <row r="80" spans="2:28" s="60" customFormat="1" x14ac:dyDescent="0.25">
      <c r="B80" s="61"/>
      <c r="M80" s="63"/>
      <c r="P80" s="62"/>
      <c r="S80" s="6"/>
      <c r="T80" s="6"/>
      <c r="U80" s="2" t="s">
        <v>52</v>
      </c>
      <c r="V80" s="10" t="s">
        <v>49</v>
      </c>
      <c r="W80" s="6"/>
      <c r="X80" s="6"/>
      <c r="Y80" s="6"/>
      <c r="Z80" s="6"/>
      <c r="AA80" s="6"/>
      <c r="AB80" s="6"/>
    </row>
    <row r="81" spans="2:46" s="60" customFormat="1" x14ac:dyDescent="0.25">
      <c r="B81" s="61"/>
      <c r="E81" s="62"/>
      <c r="F81" s="6"/>
      <c r="G81" s="6"/>
      <c r="H81" s="6"/>
      <c r="I81" s="6"/>
      <c r="J81" s="6"/>
      <c r="K81" s="6"/>
      <c r="L81" s="6"/>
      <c r="M81" s="63"/>
      <c r="P81" s="62"/>
      <c r="S81" s="6"/>
      <c r="T81" s="6"/>
      <c r="U81" s="2" t="s">
        <v>81</v>
      </c>
      <c r="V81" s="13">
        <f t="shared" ref="V81" si="52">INDEX(range1,sexvalue2+agevalue2+1,Z$102)</f>
        <v>55427.442000000003</v>
      </c>
      <c r="W81" s="13">
        <f t="shared" ref="W81" si="53">INDEX(range1,sexvalue2+agevalue2+1,AA$102)</f>
        <v>47098.893999999993</v>
      </c>
      <c r="X81" s="13">
        <f t="shared" ref="X81" si="54">INDEX(range1,sexvalue2+agevalue2+1,AB$102)</f>
        <v>58761.792000000001</v>
      </c>
      <c r="Y81" s="13">
        <f t="shared" ref="Y81" si="55">INDEX(range1,sexvalue2+agevalue2+1,AC$102)</f>
        <v>51056.406000000003</v>
      </c>
      <c r="Z81" s="13">
        <f t="shared" ref="Z81" si="56">INDEX(range1,sexvalue2+agevalue2+1,AD$102)</f>
        <v>58175.4</v>
      </c>
      <c r="AA81" s="13">
        <f t="shared" ref="AA81:AB81" si="57">INDEX(range1,sexvalue2+agevalue2+1,AE$102)</f>
        <v>56684.671999999999</v>
      </c>
      <c r="AB81" s="136">
        <f t="shared" si="57"/>
        <v>51749.015999999996</v>
      </c>
    </row>
    <row r="82" spans="2:46" s="6" customFormat="1" ht="11.25" x14ac:dyDescent="0.25">
      <c r="B82" s="52"/>
      <c r="E82" s="5"/>
      <c r="G82" s="16"/>
      <c r="H82" s="16"/>
      <c r="I82" s="16"/>
      <c r="J82" s="16"/>
      <c r="K82" s="16"/>
      <c r="L82" s="16"/>
      <c r="M82" s="13"/>
      <c r="U82" s="2" t="s">
        <v>96</v>
      </c>
      <c r="V82" s="13">
        <f t="shared" ref="V82:AB82" si="58">INDEX(range2,sexvalue2+agevalue2+1,Z$102)</f>
        <v>66513.66399999999</v>
      </c>
      <c r="W82" s="13">
        <f t="shared" si="58"/>
        <v>67686.368000000002</v>
      </c>
      <c r="X82" s="13">
        <f t="shared" si="58"/>
        <v>63694.68</v>
      </c>
      <c r="Y82" s="13">
        <f t="shared" si="58"/>
        <v>67864.448000000004</v>
      </c>
      <c r="Z82" s="13">
        <f t="shared" si="58"/>
        <v>83940.275999999998</v>
      </c>
      <c r="AA82" s="13">
        <f t="shared" si="58"/>
        <v>79976.928</v>
      </c>
      <c r="AB82" s="136">
        <f t="shared" si="58"/>
        <v>88744.947999999989</v>
      </c>
      <c r="AC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</row>
    <row r="83" spans="2:46" s="6" customFormat="1" ht="11.25" x14ac:dyDescent="0.25">
      <c r="B83" s="52"/>
      <c r="G83" s="16"/>
      <c r="H83" s="16"/>
      <c r="I83" s="16"/>
      <c r="J83" s="16"/>
      <c r="K83" s="16"/>
      <c r="L83" s="16"/>
      <c r="R83" s="16"/>
      <c r="S83" s="60"/>
      <c r="T83" s="60"/>
      <c r="U83" s="2" t="s">
        <v>79</v>
      </c>
      <c r="V83" s="13">
        <f t="shared" ref="V83:AB83" si="59">INDEX(range3,sexvalue2+agevalue2+1,Z$102)</f>
        <v>56412.131999999991</v>
      </c>
      <c r="W83" s="13">
        <f t="shared" si="59"/>
        <v>67742.016000000003</v>
      </c>
      <c r="X83" s="13">
        <f t="shared" si="59"/>
        <v>71555.076000000001</v>
      </c>
      <c r="Y83" s="13">
        <f t="shared" si="59"/>
        <v>66051.776000000013</v>
      </c>
      <c r="Z83" s="13">
        <f t="shared" si="59"/>
        <v>83085.324000000008</v>
      </c>
      <c r="AA83" s="13">
        <f t="shared" si="59"/>
        <v>85109.948000000004</v>
      </c>
      <c r="AB83" s="136">
        <f t="shared" si="59"/>
        <v>87318.947999999989</v>
      </c>
      <c r="AC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2:46" s="6" customFormat="1" ht="11.25" x14ac:dyDescent="0.25">
      <c r="B84" s="52"/>
      <c r="U84" s="2" t="s">
        <v>95</v>
      </c>
      <c r="V84" s="13">
        <f t="shared" ref="V84:AB84" si="60">INDEX(range4,sexvalue2+agevalue2+1,Z$102)</f>
        <v>42197.34</v>
      </c>
      <c r="W84" s="13">
        <f t="shared" si="60"/>
        <v>41879.375999999997</v>
      </c>
      <c r="X84" s="13">
        <f t="shared" si="60"/>
        <v>39971.328000000001</v>
      </c>
      <c r="Y84" s="13">
        <f t="shared" si="60"/>
        <v>44831.447999999997</v>
      </c>
      <c r="Z84" s="13">
        <f t="shared" si="60"/>
        <v>50111.616000000009</v>
      </c>
      <c r="AA84" s="13">
        <f t="shared" si="60"/>
        <v>42999.360000000001</v>
      </c>
      <c r="AB84" s="136">
        <f t="shared" si="60"/>
        <v>62503.055999999997</v>
      </c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2:46" s="6" customFormat="1" ht="11.25" x14ac:dyDescent="0.25">
      <c r="B85" s="52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2:46" s="6" customFormat="1" x14ac:dyDescent="0.25">
      <c r="B86" s="52"/>
      <c r="D86" s="60"/>
      <c r="E86" s="62" t="s">
        <v>40</v>
      </c>
      <c r="F86" s="5" t="s">
        <v>8</v>
      </c>
      <c r="G86" s="13">
        <f>G59+G64+G69+G74</f>
        <v>24932103</v>
      </c>
      <c r="H86" s="13">
        <f t="shared" ref="H86:L86" si="61">H59+H64+H69+H74</f>
        <v>25708801</v>
      </c>
      <c r="I86" s="13">
        <f t="shared" si="61"/>
        <v>26211966</v>
      </c>
      <c r="J86" s="13">
        <f t="shared" si="61"/>
        <v>27066316</v>
      </c>
      <c r="K86" s="13">
        <f t="shared" si="61"/>
        <v>27810359</v>
      </c>
      <c r="L86" s="13">
        <f t="shared" si="61"/>
        <v>28330003</v>
      </c>
      <c r="M86" s="136">
        <f t="shared" ref="M86" si="62">M59+M64+M69+M74</f>
        <v>29771362</v>
      </c>
      <c r="R86" s="16"/>
      <c r="S86" s="60"/>
      <c r="T86" s="60"/>
      <c r="U86" s="2" t="s">
        <v>26</v>
      </c>
      <c r="V86" s="65" t="s">
        <v>55</v>
      </c>
      <c r="W86" s="60"/>
      <c r="X86" s="60"/>
      <c r="Y86" s="60"/>
      <c r="Z86" s="60"/>
      <c r="AA86" s="60"/>
      <c r="AB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2:46" s="6" customFormat="1" x14ac:dyDescent="0.25">
      <c r="B87" s="52"/>
      <c r="D87" s="60"/>
      <c r="E87" s="62"/>
      <c r="F87" s="9" t="s">
        <v>1</v>
      </c>
      <c r="G87" s="13">
        <f t="shared" ref="G87:L87" si="63">G60+G65+G70+G75</f>
        <v>6413197</v>
      </c>
      <c r="H87" s="13">
        <f t="shared" si="63"/>
        <v>5890562</v>
      </c>
      <c r="I87" s="13">
        <f t="shared" si="63"/>
        <v>5653502</v>
      </c>
      <c r="J87" s="13">
        <f t="shared" si="63"/>
        <v>5789657</v>
      </c>
      <c r="K87" s="13">
        <f t="shared" si="63"/>
        <v>5623574</v>
      </c>
      <c r="L87" s="13">
        <f t="shared" si="63"/>
        <v>5596536</v>
      </c>
      <c r="M87" s="136">
        <f t="shared" ref="M87" si="64">M60+M65+M70+M75</f>
        <v>5558568</v>
      </c>
      <c r="R87" s="16"/>
      <c r="S87" s="60"/>
      <c r="T87" s="60"/>
      <c r="U87" s="60"/>
      <c r="V87" s="59" t="s">
        <v>15</v>
      </c>
      <c r="W87" s="59" t="s">
        <v>16</v>
      </c>
      <c r="X87" s="59" t="s">
        <v>17</v>
      </c>
      <c r="Y87" s="59" t="s">
        <v>18</v>
      </c>
      <c r="Z87" s="59" t="s">
        <v>19</v>
      </c>
      <c r="AA87" s="59" t="s">
        <v>14</v>
      </c>
      <c r="AB87" s="59" t="s">
        <v>20</v>
      </c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2:46" s="6" customFormat="1" x14ac:dyDescent="0.25">
      <c r="B88" s="52"/>
      <c r="D88" s="60"/>
      <c r="E88" s="62"/>
      <c r="F88" s="9" t="s">
        <v>9</v>
      </c>
      <c r="G88" s="13">
        <f t="shared" ref="G88:L88" si="65">G61+G66+G71+G76</f>
        <v>9157699</v>
      </c>
      <c r="H88" s="13">
        <f t="shared" si="65"/>
        <v>10115866</v>
      </c>
      <c r="I88" s="13">
        <f t="shared" si="65"/>
        <v>10090898</v>
      </c>
      <c r="J88" s="13">
        <f t="shared" si="65"/>
        <v>10030278</v>
      </c>
      <c r="K88" s="13">
        <f t="shared" si="65"/>
        <v>10248040</v>
      </c>
      <c r="L88" s="13">
        <f t="shared" si="65"/>
        <v>10513720</v>
      </c>
      <c r="M88" s="136">
        <f t="shared" ref="M88" si="66">M61+M66+M71+M76</f>
        <v>11125097</v>
      </c>
      <c r="R88" s="16"/>
      <c r="S88" s="60"/>
      <c r="T88" s="60"/>
      <c r="U88" s="2" t="s">
        <v>81</v>
      </c>
      <c r="V88" s="66">
        <f t="shared" ref="V88:AB88" si="67">INDEX(range1,sexvalue2+agevalue2,P$102)</f>
        <v>0.8</v>
      </c>
      <c r="W88" s="66">
        <f t="shared" si="67"/>
        <v>0.9</v>
      </c>
      <c r="X88" s="66">
        <f t="shared" si="67"/>
        <v>0.9</v>
      </c>
      <c r="Y88" s="66">
        <f t="shared" si="67"/>
        <v>0.8</v>
      </c>
      <c r="Z88" s="66">
        <f t="shared" si="67"/>
        <v>0.9</v>
      </c>
      <c r="AA88" s="66">
        <f t="shared" si="67"/>
        <v>1</v>
      </c>
      <c r="AB88" s="151">
        <f t="shared" si="67"/>
        <v>1.1000000000000001</v>
      </c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2:46" s="6" customFormat="1" x14ac:dyDescent="0.25">
      <c r="B89" s="52"/>
      <c r="D89" s="60"/>
      <c r="E89" s="62"/>
      <c r="F89" s="9" t="s">
        <v>10</v>
      </c>
      <c r="G89" s="13">
        <f t="shared" ref="G89:L89" si="68">G62+G67+G72+G77</f>
        <v>9361211</v>
      </c>
      <c r="H89" s="13">
        <f t="shared" si="68"/>
        <v>9702377</v>
      </c>
      <c r="I89" s="13">
        <f t="shared" si="68"/>
        <v>10467570</v>
      </c>
      <c r="J89" s="13">
        <f t="shared" si="68"/>
        <v>11246385</v>
      </c>
      <c r="K89" s="13">
        <f t="shared" si="68"/>
        <v>11938749</v>
      </c>
      <c r="L89" s="13">
        <f t="shared" si="68"/>
        <v>12219751</v>
      </c>
      <c r="M89" s="136">
        <f t="shared" ref="M89" si="69">M62+M67+M72+M77</f>
        <v>13087697</v>
      </c>
      <c r="R89" s="16"/>
      <c r="S89" s="60"/>
      <c r="T89" s="60"/>
      <c r="U89" s="2" t="s">
        <v>96</v>
      </c>
      <c r="V89" s="66">
        <f t="shared" ref="V89:AB89" si="70">INDEX(range2,sexvalue2+agevalue2,P$102)</f>
        <v>0.6</v>
      </c>
      <c r="W89" s="66">
        <f t="shared" si="70"/>
        <v>0.6</v>
      </c>
      <c r="X89" s="66">
        <f t="shared" si="70"/>
        <v>0.6</v>
      </c>
      <c r="Y89" s="66">
        <f t="shared" si="70"/>
        <v>0.6</v>
      </c>
      <c r="Z89" s="66">
        <f t="shared" si="70"/>
        <v>0.7</v>
      </c>
      <c r="AA89" s="66">
        <f t="shared" si="70"/>
        <v>0.7</v>
      </c>
      <c r="AB89" s="151">
        <f t="shared" si="70"/>
        <v>0.8</v>
      </c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2:46" s="6" customFormat="1" ht="11.25" x14ac:dyDescent="0.25">
      <c r="B90" s="52"/>
      <c r="R90" s="16"/>
      <c r="U90" s="2" t="s">
        <v>79</v>
      </c>
      <c r="V90" s="66">
        <f t="shared" ref="V90:AB90" si="71">INDEX(range3,sexvalue2+agevalue2,P$102)</f>
        <v>0.8</v>
      </c>
      <c r="W90" s="66">
        <f t="shared" si="71"/>
        <v>0.9</v>
      </c>
      <c r="X90" s="66">
        <f t="shared" si="71"/>
        <v>0.7</v>
      </c>
      <c r="Y90" s="66">
        <f t="shared" si="71"/>
        <v>0.8</v>
      </c>
      <c r="Z90" s="66">
        <f t="shared" si="71"/>
        <v>0.8</v>
      </c>
      <c r="AA90" s="66">
        <f t="shared" si="71"/>
        <v>0.9</v>
      </c>
      <c r="AB90" s="151">
        <f t="shared" si="71"/>
        <v>0.9</v>
      </c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2:46" s="6" customFormat="1" ht="11.25" x14ac:dyDescent="0.25">
      <c r="B91" s="52"/>
      <c r="U91" s="2" t="s">
        <v>95</v>
      </c>
      <c r="V91" s="66">
        <f t="shared" ref="V91:AB91" si="72">INDEX(range4,sexvalue2+agevalue2,P$102)</f>
        <v>1.4</v>
      </c>
      <c r="W91" s="66">
        <f t="shared" si="72"/>
        <v>1.6</v>
      </c>
      <c r="X91" s="66">
        <f t="shared" si="72"/>
        <v>1.5</v>
      </c>
      <c r="Y91" s="66">
        <f t="shared" si="72"/>
        <v>1.6</v>
      </c>
      <c r="Z91" s="66">
        <f t="shared" si="72"/>
        <v>1.8</v>
      </c>
      <c r="AA91" s="66">
        <f t="shared" si="72"/>
        <v>1.9</v>
      </c>
      <c r="AB91" s="151">
        <f t="shared" si="72"/>
        <v>1.6</v>
      </c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2:46" s="6" customFormat="1" ht="11.25" x14ac:dyDescent="0.25">
      <c r="B92" s="52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2:46" s="6" customFormat="1" ht="11.25" x14ac:dyDescent="0.25">
      <c r="B93" s="52"/>
      <c r="R93" s="16"/>
      <c r="S93" s="16"/>
      <c r="T93" s="16"/>
      <c r="U93" s="2" t="s">
        <v>52</v>
      </c>
      <c r="V93" s="6" t="s">
        <v>55</v>
      </c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2:46" s="6" customFormat="1" ht="11.25" x14ac:dyDescent="0.25">
      <c r="B94" s="52"/>
      <c r="S94" s="16"/>
      <c r="T94" s="16"/>
      <c r="U94" s="2" t="s">
        <v>81</v>
      </c>
      <c r="V94" s="13">
        <f t="shared" ref="V94" si="73">INDEX(range1,sexvalue2+agevalue2,Z$102)</f>
        <v>105138.12800000001</v>
      </c>
      <c r="W94" s="13">
        <f t="shared" ref="W94" si="74">INDEX(range1,sexvalue2+agevalue2,AA$102)</f>
        <v>106295.85</v>
      </c>
      <c r="X94" s="13">
        <f t="shared" ref="X94" si="75">INDEX(range1,sexvalue2+agevalue2,AB$102)</f>
        <v>106162.66800000001</v>
      </c>
      <c r="Y94" s="13">
        <f t="shared" ref="Y94" si="76">INDEX(range1,sexvalue2+agevalue2,AC$102)</f>
        <v>97087.28</v>
      </c>
      <c r="Z94" s="13">
        <f t="shared" ref="Z94" si="77">INDEX(range1,sexvalue2+agevalue2,AD$102)</f>
        <v>116447.68800000001</v>
      </c>
      <c r="AA94" s="13">
        <f t="shared" ref="AA94:AB94" si="78">INDEX(range1,sexvalue2+agevalue2,AE$102)</f>
        <v>121374.39999999999</v>
      </c>
      <c r="AB94" s="136">
        <f t="shared" si="78"/>
        <v>135645.29</v>
      </c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2:46" s="6" customFormat="1" ht="11.25" x14ac:dyDescent="0.25">
      <c r="B95" s="52"/>
      <c r="S95" s="16"/>
      <c r="T95" s="16"/>
      <c r="U95" s="2" t="s">
        <v>96</v>
      </c>
      <c r="V95" s="13">
        <f t="shared" ref="V95" si="79">INDEX(range2,sexvalue2+agevalue2,Z$102)</f>
        <v>110578.04400000001</v>
      </c>
      <c r="W95" s="13">
        <f t="shared" ref="W95" si="80">INDEX(range2,sexvalue2+agevalue2,AA$102)</f>
        <v>114331.33199999999</v>
      </c>
      <c r="X95" s="13">
        <f t="shared" ref="X95" si="81">INDEX(range2,sexvalue2+agevalue2,AB$102)</f>
        <v>123781.02</v>
      </c>
      <c r="Y95" s="13">
        <f t="shared" ref="Y95" si="82">INDEX(range2,sexvalue2+agevalue2,AC$102)</f>
        <v>125530.48799999998</v>
      </c>
      <c r="Z95" s="13">
        <f t="shared" ref="Z95" si="83">INDEX(range2,sexvalue2+agevalue2,AD$102)</f>
        <v>150550.35799999998</v>
      </c>
      <c r="AA95" s="13">
        <f t="shared" ref="AA95:AB95" si="84">INDEX(range2,sexvalue2+agevalue2,AE$102)</f>
        <v>159221.32799999998</v>
      </c>
      <c r="AB95" s="136">
        <f t="shared" si="84"/>
        <v>183779.568</v>
      </c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2:46" s="6" customFormat="1" ht="11.25" x14ac:dyDescent="0.25">
      <c r="B96" s="52"/>
      <c r="S96" s="16"/>
      <c r="T96" s="16"/>
      <c r="U96" s="2" t="s">
        <v>79</v>
      </c>
      <c r="V96" s="13">
        <f t="shared" ref="V96:AB96" si="85">INDEX(range3,sexvalue2+agevalue2,Z$102)</f>
        <v>109468.09600000002</v>
      </c>
      <c r="W96" s="13">
        <f t="shared" si="85"/>
        <v>143321.976</v>
      </c>
      <c r="X96" s="13">
        <f t="shared" si="85"/>
        <v>108214.45599999999</v>
      </c>
      <c r="Y96" s="13">
        <f t="shared" si="85"/>
        <v>130730.46400000001</v>
      </c>
      <c r="Z96" s="13">
        <f t="shared" si="85"/>
        <v>129709.71200000001</v>
      </c>
      <c r="AA96" s="13">
        <f t="shared" si="85"/>
        <v>151264.40400000001</v>
      </c>
      <c r="AB96" s="136">
        <f t="shared" si="85"/>
        <v>157841.08200000002</v>
      </c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2:53" s="6" customFormat="1" ht="11.25" x14ac:dyDescent="0.25">
      <c r="B97" s="52"/>
      <c r="S97" s="16"/>
      <c r="T97" s="16"/>
      <c r="U97" s="2" t="s">
        <v>95</v>
      </c>
      <c r="V97" s="13">
        <f t="shared" ref="V97:AB97" si="86">INDEX(range4,sexvalue2+agevalue2,Z$102)</f>
        <v>64522.555999999997</v>
      </c>
      <c r="W97" s="13">
        <f t="shared" si="86"/>
        <v>74033.056000000011</v>
      </c>
      <c r="X97" s="13">
        <f t="shared" si="86"/>
        <v>68080.53</v>
      </c>
      <c r="Y97" s="13">
        <f t="shared" si="86"/>
        <v>75738.656000000003</v>
      </c>
      <c r="Z97" s="13">
        <f t="shared" si="86"/>
        <v>89301.203999999998</v>
      </c>
      <c r="AA97" s="13">
        <f t="shared" si="86"/>
        <v>94420.614000000001</v>
      </c>
      <c r="AB97" s="136">
        <f t="shared" si="86"/>
        <v>107215.84</v>
      </c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2:53" s="6" customFormat="1" ht="11.25" x14ac:dyDescent="0.25">
      <c r="B98" s="52"/>
    </row>
    <row r="99" spans="2:53" x14ac:dyDescent="0.25">
      <c r="S99" s="71" t="s">
        <v>51</v>
      </c>
      <c r="T99" s="16"/>
      <c r="U99" s="16"/>
      <c r="V99" s="16"/>
      <c r="W99" s="16"/>
      <c r="X99" s="16"/>
      <c r="Y99" s="6"/>
    </row>
    <row r="101" spans="2:53" s="193" customFormat="1" ht="26.25" x14ac:dyDescent="0.25">
      <c r="B101" s="190"/>
      <c r="C101" s="191"/>
      <c r="D101" s="192" t="s">
        <v>30</v>
      </c>
      <c r="F101" s="194"/>
    </row>
    <row r="102" spans="2:53" s="24" customFormat="1" x14ac:dyDescent="0.25">
      <c r="C102" s="11"/>
      <c r="D102" s="25"/>
      <c r="F102" s="26"/>
      <c r="G102" s="24">
        <v>1</v>
      </c>
      <c r="H102" s="24">
        <v>2</v>
      </c>
      <c r="I102" s="24">
        <v>3</v>
      </c>
      <c r="J102" s="24">
        <v>4</v>
      </c>
      <c r="K102" s="24">
        <v>5</v>
      </c>
      <c r="L102" s="24">
        <v>6</v>
      </c>
      <c r="M102" s="24">
        <v>7</v>
      </c>
      <c r="N102" s="24">
        <v>8</v>
      </c>
      <c r="O102" s="24">
        <v>9</v>
      </c>
      <c r="P102" s="24">
        <v>10</v>
      </c>
      <c r="Q102" s="24">
        <v>11</v>
      </c>
      <c r="R102" s="24">
        <v>12</v>
      </c>
      <c r="S102" s="24">
        <v>13</v>
      </c>
      <c r="T102" s="24">
        <v>14</v>
      </c>
      <c r="U102" s="24">
        <v>15</v>
      </c>
      <c r="V102" s="24">
        <v>16</v>
      </c>
      <c r="W102" s="24">
        <v>17</v>
      </c>
      <c r="X102" s="24">
        <v>18</v>
      </c>
      <c r="Y102" s="24">
        <v>19</v>
      </c>
      <c r="Z102" s="24">
        <v>20</v>
      </c>
      <c r="AA102" s="24">
        <v>21</v>
      </c>
      <c r="AB102" s="24">
        <v>22</v>
      </c>
      <c r="AC102" s="24">
        <v>23</v>
      </c>
      <c r="AD102" s="24">
        <v>24</v>
      </c>
      <c r="AE102" s="24">
        <v>25</v>
      </c>
      <c r="AF102" s="24">
        <v>26</v>
      </c>
      <c r="AG102" s="24">
        <v>27</v>
      </c>
      <c r="AH102" s="24">
        <v>28</v>
      </c>
      <c r="AI102" s="24">
        <v>29</v>
      </c>
      <c r="AJ102" s="24">
        <v>30</v>
      </c>
      <c r="AK102" s="24">
        <v>31</v>
      </c>
      <c r="AL102" s="24">
        <v>32</v>
      </c>
      <c r="AM102" s="24">
        <v>33</v>
      </c>
      <c r="AN102" s="24">
        <v>34</v>
      </c>
      <c r="AO102" s="24">
        <v>35</v>
      </c>
      <c r="AP102" s="24">
        <v>36</v>
      </c>
      <c r="AQ102" s="24">
        <v>37</v>
      </c>
      <c r="AR102" s="24">
        <v>38</v>
      </c>
      <c r="AS102" s="24">
        <v>39</v>
      </c>
      <c r="AT102" s="24">
        <v>40</v>
      </c>
      <c r="AU102" s="24">
        <v>41</v>
      </c>
      <c r="AV102" s="24">
        <v>42</v>
      </c>
      <c r="AW102" s="24">
        <v>43</v>
      </c>
      <c r="AX102" s="24">
        <v>44</v>
      </c>
      <c r="AY102" s="24">
        <v>45</v>
      </c>
      <c r="AZ102" s="24">
        <v>46</v>
      </c>
    </row>
    <row r="103" spans="2:53" ht="23.25" x14ac:dyDescent="0.25">
      <c r="G103" s="18" t="s">
        <v>70</v>
      </c>
    </row>
    <row r="105" spans="2:53" s="4" customFormat="1" x14ac:dyDescent="0.25">
      <c r="B105" s="1"/>
      <c r="C105" s="2"/>
      <c r="D105" s="3"/>
      <c r="G105" s="4" t="s">
        <v>25</v>
      </c>
      <c r="O105" s="4" t="s">
        <v>26</v>
      </c>
      <c r="Y105" s="4" t="s">
        <v>27</v>
      </c>
      <c r="AH105" s="4" t="s">
        <v>28</v>
      </c>
      <c r="AQ105" s="4" t="s">
        <v>29</v>
      </c>
    </row>
    <row r="106" spans="2:53" x14ac:dyDescent="0.25">
      <c r="F106" s="12" t="s">
        <v>24</v>
      </c>
      <c r="G106" s="17" t="s">
        <v>15</v>
      </c>
      <c r="H106" s="17" t="s">
        <v>16</v>
      </c>
      <c r="I106" s="17" t="s">
        <v>17</v>
      </c>
      <c r="J106" s="17" t="s">
        <v>18</v>
      </c>
      <c r="K106" s="17" t="s">
        <v>19</v>
      </c>
      <c r="L106" s="17" t="s">
        <v>14</v>
      </c>
      <c r="M106" s="17" t="s">
        <v>20</v>
      </c>
      <c r="O106" s="12" t="s">
        <v>24</v>
      </c>
      <c r="P106" s="17" t="s">
        <v>15</v>
      </c>
      <c r="Q106" s="17" t="s">
        <v>16</v>
      </c>
      <c r="R106" s="17" t="s">
        <v>17</v>
      </c>
      <c r="S106" s="17" t="s">
        <v>18</v>
      </c>
      <c r="T106" s="17" t="s">
        <v>19</v>
      </c>
      <c r="U106" s="17" t="s">
        <v>14</v>
      </c>
      <c r="V106" s="17" t="s">
        <v>20</v>
      </c>
      <c r="Y106" s="12" t="s">
        <v>24</v>
      </c>
      <c r="Z106" s="17" t="s">
        <v>15</v>
      </c>
      <c r="AA106" s="17" t="s">
        <v>16</v>
      </c>
      <c r="AB106" s="17" t="s">
        <v>17</v>
      </c>
      <c r="AC106" s="17" t="s">
        <v>18</v>
      </c>
      <c r="AD106" s="17" t="s">
        <v>19</v>
      </c>
      <c r="AE106" s="17" t="s">
        <v>14</v>
      </c>
      <c r="AF106" s="17" t="s">
        <v>20</v>
      </c>
      <c r="AH106" s="12" t="s">
        <v>24</v>
      </c>
      <c r="AI106" s="17" t="s">
        <v>15</v>
      </c>
      <c r="AJ106" s="17" t="s">
        <v>16</v>
      </c>
      <c r="AK106" s="17" t="s">
        <v>17</v>
      </c>
      <c r="AL106" s="17" t="s">
        <v>18</v>
      </c>
      <c r="AM106" s="17" t="s">
        <v>19</v>
      </c>
      <c r="AN106" s="17" t="s">
        <v>14</v>
      </c>
      <c r="AO106" s="17" t="s">
        <v>20</v>
      </c>
      <c r="AQ106" s="12" t="s">
        <v>24</v>
      </c>
      <c r="AR106" s="17" t="s">
        <v>15</v>
      </c>
      <c r="AS106" s="17" t="s">
        <v>16</v>
      </c>
      <c r="AT106" s="17" t="s">
        <v>17</v>
      </c>
      <c r="AU106" s="17" t="s">
        <v>18</v>
      </c>
      <c r="AV106" s="17" t="s">
        <v>19</v>
      </c>
      <c r="AW106" s="17" t="s">
        <v>14</v>
      </c>
      <c r="AX106" s="17" t="s">
        <v>20</v>
      </c>
    </row>
    <row r="107" spans="2:53" x14ac:dyDescent="0.25">
      <c r="C107" s="164" t="s">
        <v>7</v>
      </c>
      <c r="D107" s="3" t="s">
        <v>0</v>
      </c>
      <c r="E107" s="4"/>
      <c r="F107" s="5" t="s">
        <v>8</v>
      </c>
      <c r="G107" s="168">
        <v>960853</v>
      </c>
      <c r="H107" s="168">
        <v>828772</v>
      </c>
      <c r="I107" s="168">
        <v>789948</v>
      </c>
      <c r="J107" s="168">
        <v>858123</v>
      </c>
      <c r="K107" s="168">
        <v>815863</v>
      </c>
      <c r="L107" s="168">
        <v>784789</v>
      </c>
      <c r="M107" s="168">
        <v>762333</v>
      </c>
      <c r="N107" s="161"/>
      <c r="O107" s="167" t="s">
        <v>8</v>
      </c>
      <c r="P107" s="169">
        <v>2</v>
      </c>
      <c r="Q107" s="169">
        <v>2.1</v>
      </c>
      <c r="R107" s="169">
        <v>2.1</v>
      </c>
      <c r="S107" s="169">
        <v>2.2999999999999998</v>
      </c>
      <c r="T107" s="169">
        <v>2.4</v>
      </c>
      <c r="U107" s="169">
        <v>2.5</v>
      </c>
      <c r="V107" s="169">
        <v>2.5</v>
      </c>
      <c r="W107" s="161"/>
      <c r="X107" s="161"/>
      <c r="Y107" s="167" t="s">
        <v>8</v>
      </c>
      <c r="Z107" s="168">
        <v>38434.120000000003</v>
      </c>
      <c r="AA107" s="168">
        <v>34808.424000000006</v>
      </c>
      <c r="AB107" s="168">
        <v>33177.815999999999</v>
      </c>
      <c r="AC107" s="168">
        <v>39473.657999999996</v>
      </c>
      <c r="AD107" s="168">
        <v>39161.423999999999</v>
      </c>
      <c r="AE107" s="168">
        <v>39239.449999999997</v>
      </c>
      <c r="AF107" s="168">
        <v>38116.65</v>
      </c>
      <c r="AG107" s="161"/>
      <c r="AH107" s="167" t="s">
        <v>8</v>
      </c>
      <c r="AI107" s="170">
        <v>1</v>
      </c>
      <c r="AJ107" s="170">
        <v>1</v>
      </c>
      <c r="AK107" s="170">
        <v>1</v>
      </c>
      <c r="AL107" s="170">
        <v>1</v>
      </c>
      <c r="AM107" s="170">
        <v>1</v>
      </c>
      <c r="AN107" s="170">
        <v>1</v>
      </c>
      <c r="AO107" s="170">
        <v>1</v>
      </c>
      <c r="AP107" s="161"/>
      <c r="AQ107" s="167" t="s">
        <v>8</v>
      </c>
      <c r="AR107" s="170">
        <v>0.04</v>
      </c>
      <c r="AS107" s="170">
        <v>4.2000000000000003E-2</v>
      </c>
      <c r="AT107" s="170">
        <v>4.2000000000000003E-2</v>
      </c>
      <c r="AU107" s="170">
        <v>4.5999999999999999E-2</v>
      </c>
      <c r="AV107" s="170">
        <v>4.8000000000000001E-2</v>
      </c>
      <c r="AW107" s="170">
        <v>0.05</v>
      </c>
      <c r="AX107" s="170">
        <v>0.05</v>
      </c>
      <c r="AY107" s="161"/>
      <c r="AZ107" s="161"/>
      <c r="BA107" s="161"/>
    </row>
    <row r="108" spans="2:53" x14ac:dyDescent="0.25">
      <c r="C108" s="171" t="s">
        <v>7</v>
      </c>
      <c r="D108" s="7" t="s">
        <v>0</v>
      </c>
      <c r="E108" s="8"/>
      <c r="F108" s="9" t="s">
        <v>1</v>
      </c>
      <c r="G108" s="175">
        <v>109845</v>
      </c>
      <c r="H108" s="175">
        <v>72144</v>
      </c>
      <c r="I108" s="175">
        <v>53287</v>
      </c>
      <c r="J108" s="175">
        <v>56495</v>
      </c>
      <c r="K108" s="175">
        <v>53742</v>
      </c>
      <c r="L108" s="175">
        <v>35278</v>
      </c>
      <c r="M108" s="175">
        <v>43804</v>
      </c>
      <c r="N108" s="161"/>
      <c r="O108" s="174" t="s">
        <v>1</v>
      </c>
      <c r="P108" s="176">
        <v>6.1</v>
      </c>
      <c r="Q108" s="176">
        <v>7.8</v>
      </c>
      <c r="R108" s="176">
        <v>9.4</v>
      </c>
      <c r="S108" s="176">
        <v>9.6999999999999993</v>
      </c>
      <c r="T108" s="176">
        <v>10.7</v>
      </c>
      <c r="U108" s="176">
        <v>13.1</v>
      </c>
      <c r="V108" s="176">
        <v>12.1</v>
      </c>
      <c r="W108" s="161"/>
      <c r="X108" s="161"/>
      <c r="Y108" s="174" t="s">
        <v>1</v>
      </c>
      <c r="Z108" s="175">
        <v>13401.09</v>
      </c>
      <c r="AA108" s="175">
        <v>11254.464</v>
      </c>
      <c r="AB108" s="175">
        <v>10017.956</v>
      </c>
      <c r="AC108" s="175">
        <v>10960.03</v>
      </c>
      <c r="AD108" s="175">
        <v>11500.787999999999</v>
      </c>
      <c r="AE108" s="175">
        <v>9242.8359999999993</v>
      </c>
      <c r="AF108" s="175">
        <v>10600.568000000001</v>
      </c>
      <c r="AG108" s="161"/>
      <c r="AH108" s="174" t="s">
        <v>1</v>
      </c>
      <c r="AI108" s="177">
        <v>0.11432029665307805</v>
      </c>
      <c r="AJ108" s="177">
        <v>8.7049272900146246E-2</v>
      </c>
      <c r="AK108" s="177">
        <v>6.7456338898256599E-2</v>
      </c>
      <c r="AL108" s="177">
        <v>6.5835550381472124E-2</v>
      </c>
      <c r="AM108" s="177">
        <v>6.5871353401245059E-2</v>
      </c>
      <c r="AN108" s="177">
        <v>4.495221008449405E-2</v>
      </c>
      <c r="AO108" s="177">
        <v>5.7460453633779461E-2</v>
      </c>
      <c r="AP108" s="161"/>
      <c r="AQ108" s="174" t="s">
        <v>1</v>
      </c>
      <c r="AR108" s="177">
        <v>1.3947076191675522E-2</v>
      </c>
      <c r="AS108" s="177">
        <v>1.3579686572422813E-2</v>
      </c>
      <c r="AT108" s="177">
        <v>1.2681791712872242E-2</v>
      </c>
      <c r="AU108" s="177">
        <v>1.2772096774005591E-2</v>
      </c>
      <c r="AV108" s="177">
        <v>1.4096469627866441E-2</v>
      </c>
      <c r="AW108" s="177">
        <v>1.177747904213744E-2</v>
      </c>
      <c r="AX108" s="177">
        <v>1.3905429779374629E-2</v>
      </c>
      <c r="AY108" s="161"/>
      <c r="AZ108" s="161"/>
      <c r="BA108" s="161"/>
    </row>
    <row r="109" spans="2:53" x14ac:dyDescent="0.25">
      <c r="C109" s="171" t="s">
        <v>7</v>
      </c>
      <c r="D109" s="7" t="s">
        <v>0</v>
      </c>
      <c r="E109" s="8"/>
      <c r="F109" s="9" t="s">
        <v>77</v>
      </c>
      <c r="G109" s="175">
        <v>124598</v>
      </c>
      <c r="H109" s="175">
        <v>116139</v>
      </c>
      <c r="I109" s="175">
        <v>78240</v>
      </c>
      <c r="J109" s="175">
        <v>77886</v>
      </c>
      <c r="K109" s="175">
        <v>59934</v>
      </c>
      <c r="L109" s="175">
        <v>46003</v>
      </c>
      <c r="M109" s="175">
        <v>62568</v>
      </c>
      <c r="N109" s="161"/>
      <c r="O109" s="174" t="s">
        <v>77</v>
      </c>
      <c r="P109" s="176">
        <v>6.1</v>
      </c>
      <c r="Q109" s="176">
        <v>6.5</v>
      </c>
      <c r="R109" s="176">
        <v>7.5</v>
      </c>
      <c r="S109" s="176">
        <v>8.1</v>
      </c>
      <c r="T109" s="176">
        <v>10.199999999999999</v>
      </c>
      <c r="U109" s="176">
        <v>11.6</v>
      </c>
      <c r="V109" s="176">
        <v>9.9</v>
      </c>
      <c r="W109" s="161"/>
      <c r="X109" s="161"/>
      <c r="Y109" s="174" t="s">
        <v>77</v>
      </c>
      <c r="Z109" s="175">
        <v>15200.955999999998</v>
      </c>
      <c r="AA109" s="175">
        <v>15098.07</v>
      </c>
      <c r="AB109" s="175">
        <v>11736</v>
      </c>
      <c r="AC109" s="175">
        <v>12617.531999999999</v>
      </c>
      <c r="AD109" s="175">
        <v>12226.535999999998</v>
      </c>
      <c r="AE109" s="175">
        <v>10672.695999999998</v>
      </c>
      <c r="AF109" s="175">
        <v>12388.464000000002</v>
      </c>
      <c r="AG109" s="161"/>
      <c r="AH109" s="174" t="s">
        <v>77</v>
      </c>
      <c r="AI109" s="177">
        <v>0.12967436225936746</v>
      </c>
      <c r="AJ109" s="177">
        <v>0.14013383656783771</v>
      </c>
      <c r="AK109" s="177">
        <v>9.9044494067963965E-2</v>
      </c>
      <c r="AL109" s="177">
        <v>9.0763212266772947E-2</v>
      </c>
      <c r="AM109" s="177">
        <v>7.3460862914484421E-2</v>
      </c>
      <c r="AN109" s="177">
        <v>5.8618303773370933E-2</v>
      </c>
      <c r="AO109" s="177">
        <v>8.2074369074931819E-2</v>
      </c>
      <c r="AP109" s="161"/>
      <c r="AQ109" s="174" t="s">
        <v>77</v>
      </c>
      <c r="AR109" s="177">
        <v>1.5820272195642828E-2</v>
      </c>
      <c r="AS109" s="177">
        <v>1.8217398753818902E-2</v>
      </c>
      <c r="AT109" s="177">
        <v>1.4856674110194595E-2</v>
      </c>
      <c r="AU109" s="177">
        <v>1.4703640387217215E-2</v>
      </c>
      <c r="AV109" s="177">
        <v>1.498601603455482E-2</v>
      </c>
      <c r="AW109" s="177">
        <v>1.3599446475422057E-2</v>
      </c>
      <c r="AX109" s="177">
        <v>1.62507250768365E-2</v>
      </c>
      <c r="AY109" s="161"/>
      <c r="AZ109" s="161"/>
      <c r="BA109" s="161"/>
    </row>
    <row r="110" spans="2:53" x14ac:dyDescent="0.25">
      <c r="C110" s="171" t="s">
        <v>7</v>
      </c>
      <c r="D110" s="7" t="s">
        <v>0</v>
      </c>
      <c r="E110" s="8"/>
      <c r="F110" s="9" t="s">
        <v>76</v>
      </c>
      <c r="G110" s="175">
        <v>726410</v>
      </c>
      <c r="H110" s="175">
        <v>640489</v>
      </c>
      <c r="I110" s="175">
        <v>658421</v>
      </c>
      <c r="J110" s="175">
        <v>723742</v>
      </c>
      <c r="K110" s="175">
        <v>702187</v>
      </c>
      <c r="L110" s="175">
        <v>703508</v>
      </c>
      <c r="M110" s="175">
        <v>655961</v>
      </c>
      <c r="N110" s="161"/>
      <c r="O110" s="174" t="s">
        <v>76</v>
      </c>
      <c r="P110" s="176">
        <v>2.5</v>
      </c>
      <c r="Q110" s="176">
        <v>2.7</v>
      </c>
      <c r="R110" s="176">
        <v>2.8</v>
      </c>
      <c r="S110" s="176">
        <v>3</v>
      </c>
      <c r="T110" s="176">
        <v>3.1</v>
      </c>
      <c r="U110" s="176">
        <v>3.1</v>
      </c>
      <c r="V110" s="176">
        <v>3.2</v>
      </c>
      <c r="W110" s="161"/>
      <c r="X110" s="161"/>
      <c r="Y110" s="174" t="s">
        <v>76</v>
      </c>
      <c r="Z110" s="175">
        <v>36320.5</v>
      </c>
      <c r="AA110" s="175">
        <v>34586.406000000003</v>
      </c>
      <c r="AB110" s="175">
        <v>36871.575999999994</v>
      </c>
      <c r="AC110" s="175">
        <v>43424.52</v>
      </c>
      <c r="AD110" s="175">
        <v>43535.594000000005</v>
      </c>
      <c r="AE110" s="175">
        <v>43617.496000000006</v>
      </c>
      <c r="AF110" s="175">
        <v>41981.504000000001</v>
      </c>
      <c r="AG110" s="161"/>
      <c r="AH110" s="174" t="s">
        <v>76</v>
      </c>
      <c r="AI110" s="177">
        <v>0.75600534108755446</v>
      </c>
      <c r="AJ110" s="177">
        <v>0.77281689053201608</v>
      </c>
      <c r="AK110" s="177">
        <v>0.83349916703377946</v>
      </c>
      <c r="AL110" s="177">
        <v>0.84340123735175498</v>
      </c>
      <c r="AM110" s="177">
        <v>0.86066778368427055</v>
      </c>
      <c r="AN110" s="177">
        <v>0.89642948614213502</v>
      </c>
      <c r="AO110" s="177">
        <v>0.86046517729128869</v>
      </c>
      <c r="AP110" s="161"/>
      <c r="AQ110" s="174" t="s">
        <v>76</v>
      </c>
      <c r="AR110" s="177">
        <v>3.7800267054377723E-2</v>
      </c>
      <c r="AS110" s="177">
        <v>4.1732112088728873E-2</v>
      </c>
      <c r="AT110" s="177">
        <v>4.6675953353891651E-2</v>
      </c>
      <c r="AU110" s="177">
        <v>5.0604074241105294E-2</v>
      </c>
      <c r="AV110" s="177">
        <v>5.3361402588424776E-2</v>
      </c>
      <c r="AW110" s="177">
        <v>5.5578628140812374E-2</v>
      </c>
      <c r="AX110" s="177">
        <v>5.5069771346642475E-2</v>
      </c>
      <c r="AY110" s="161"/>
      <c r="AZ110" s="161"/>
      <c r="BA110" s="161"/>
    </row>
    <row r="111" spans="2:53" x14ac:dyDescent="0.25">
      <c r="C111" s="164" t="s">
        <v>12</v>
      </c>
      <c r="D111" s="3" t="s">
        <v>0</v>
      </c>
      <c r="E111" s="8"/>
      <c r="F111" s="5" t="s">
        <v>8</v>
      </c>
      <c r="G111" s="168">
        <v>432308</v>
      </c>
      <c r="H111" s="168">
        <v>368439</v>
      </c>
      <c r="I111" s="168">
        <v>333966</v>
      </c>
      <c r="J111" s="168">
        <v>374391</v>
      </c>
      <c r="K111" s="168">
        <v>372508</v>
      </c>
      <c r="L111" s="168">
        <v>351032</v>
      </c>
      <c r="M111" s="168">
        <v>358411</v>
      </c>
      <c r="N111" s="161"/>
      <c r="O111" s="167" t="s">
        <v>8</v>
      </c>
      <c r="P111" s="169">
        <v>2.9</v>
      </c>
      <c r="Q111" s="169">
        <v>3.3</v>
      </c>
      <c r="R111" s="169">
        <v>3.7</v>
      </c>
      <c r="S111" s="169">
        <v>3.6</v>
      </c>
      <c r="T111" s="169">
        <v>3.8</v>
      </c>
      <c r="U111" s="169">
        <v>4.3</v>
      </c>
      <c r="V111" s="169">
        <v>3.9</v>
      </c>
      <c r="W111" s="161"/>
      <c r="X111" s="161"/>
      <c r="Y111" s="167" t="s">
        <v>8</v>
      </c>
      <c r="Z111" s="168">
        <v>25073.863999999998</v>
      </c>
      <c r="AA111" s="168">
        <v>24316.973999999998</v>
      </c>
      <c r="AB111" s="168">
        <v>24713.484</v>
      </c>
      <c r="AC111" s="168">
        <v>26956.152000000002</v>
      </c>
      <c r="AD111" s="168">
        <v>28310.607999999997</v>
      </c>
      <c r="AE111" s="168">
        <v>30188.751999999997</v>
      </c>
      <c r="AF111" s="168">
        <v>27956.057999999997</v>
      </c>
      <c r="AG111" s="161"/>
      <c r="AH111" s="167" t="s">
        <v>8</v>
      </c>
      <c r="AI111" s="170">
        <v>1</v>
      </c>
      <c r="AJ111" s="170">
        <v>1</v>
      </c>
      <c r="AK111" s="170">
        <v>1</v>
      </c>
      <c r="AL111" s="170">
        <v>1</v>
      </c>
      <c r="AM111" s="170">
        <v>1</v>
      </c>
      <c r="AN111" s="170">
        <v>1</v>
      </c>
      <c r="AO111" s="170">
        <v>1</v>
      </c>
      <c r="AP111" s="161"/>
      <c r="AQ111" s="167" t="s">
        <v>8</v>
      </c>
      <c r="AR111" s="170">
        <v>5.7999999999999996E-2</v>
      </c>
      <c r="AS111" s="170">
        <v>6.6000000000000003E-2</v>
      </c>
      <c r="AT111" s="170">
        <v>7.400000000000001E-2</v>
      </c>
      <c r="AU111" s="170">
        <v>7.2000000000000008E-2</v>
      </c>
      <c r="AV111" s="170">
        <v>7.5999999999999998E-2</v>
      </c>
      <c r="AW111" s="170">
        <v>8.5999999999999993E-2</v>
      </c>
      <c r="AX111" s="170">
        <v>7.8E-2</v>
      </c>
      <c r="AY111" s="161"/>
      <c r="AZ111" s="161"/>
      <c r="BA111" s="161"/>
    </row>
    <row r="112" spans="2:53" x14ac:dyDescent="0.25">
      <c r="C112" s="171" t="s">
        <v>12</v>
      </c>
      <c r="D112" s="7" t="s">
        <v>0</v>
      </c>
      <c r="E112" s="4"/>
      <c r="F112" s="9" t="s">
        <v>1</v>
      </c>
      <c r="G112" s="175">
        <v>46183</v>
      </c>
      <c r="H112" s="175">
        <v>32408</v>
      </c>
      <c r="I112" s="175">
        <v>21945</v>
      </c>
      <c r="J112" s="175">
        <v>19327</v>
      </c>
      <c r="K112" s="175">
        <v>19021</v>
      </c>
      <c r="L112" s="175">
        <v>15220</v>
      </c>
      <c r="M112" s="175">
        <v>15429</v>
      </c>
      <c r="N112" s="161"/>
      <c r="O112" s="174" t="s">
        <v>1</v>
      </c>
      <c r="P112" s="176">
        <v>9.3000000000000007</v>
      </c>
      <c r="Q112" s="176">
        <v>12.2</v>
      </c>
      <c r="R112" s="176">
        <v>14.5</v>
      </c>
      <c r="S112" s="176">
        <v>16.5</v>
      </c>
      <c r="T112" s="176">
        <v>17.399999999999999</v>
      </c>
      <c r="U112" s="176">
        <v>20.2</v>
      </c>
      <c r="V112" s="176">
        <v>19.8</v>
      </c>
      <c r="W112" s="161"/>
      <c r="X112" s="161"/>
      <c r="Y112" s="174" t="s">
        <v>1</v>
      </c>
      <c r="Z112" s="175">
        <v>8590.0380000000005</v>
      </c>
      <c r="AA112" s="175">
        <v>7907.5519999999997</v>
      </c>
      <c r="AB112" s="175">
        <v>6364.05</v>
      </c>
      <c r="AC112" s="175">
        <v>6377.91</v>
      </c>
      <c r="AD112" s="175">
        <v>6619.3079999999991</v>
      </c>
      <c r="AE112" s="175">
        <v>6148.88</v>
      </c>
      <c r="AF112" s="175">
        <v>6109.884</v>
      </c>
      <c r="AG112" s="161"/>
      <c r="AH112" s="174" t="s">
        <v>1</v>
      </c>
      <c r="AI112" s="177">
        <v>0.106828927523895</v>
      </c>
      <c r="AJ112" s="177">
        <v>8.7960286506043067E-2</v>
      </c>
      <c r="AK112" s="177">
        <v>6.5710281884982305E-2</v>
      </c>
      <c r="AL112" s="177">
        <v>5.1622501609280134E-2</v>
      </c>
      <c r="AM112" s="177">
        <v>5.1061990614966656E-2</v>
      </c>
      <c r="AN112" s="177">
        <v>4.3357870507532079E-2</v>
      </c>
      <c r="AO112" s="177">
        <v>4.3048343940336652E-2</v>
      </c>
      <c r="AP112" s="161"/>
      <c r="AQ112" s="174" t="s">
        <v>1</v>
      </c>
      <c r="AR112" s="177">
        <v>1.9870180519444471E-2</v>
      </c>
      <c r="AS112" s="177">
        <v>2.1462309907474508E-2</v>
      </c>
      <c r="AT112" s="177">
        <v>1.9055981746644867E-2</v>
      </c>
      <c r="AU112" s="177">
        <v>1.7035425531062444E-2</v>
      </c>
      <c r="AV112" s="177">
        <v>1.7769572734008393E-2</v>
      </c>
      <c r="AW112" s="177">
        <v>1.7516579685042957E-2</v>
      </c>
      <c r="AX112" s="177">
        <v>1.7047144200373315E-2</v>
      </c>
      <c r="AY112" s="161"/>
      <c r="AZ112" s="161"/>
      <c r="BA112" s="161"/>
    </row>
    <row r="113" spans="3:53" x14ac:dyDescent="0.25">
      <c r="C113" s="171" t="s">
        <v>12</v>
      </c>
      <c r="D113" s="7" t="s">
        <v>0</v>
      </c>
      <c r="E113" s="8"/>
      <c r="F113" s="9" t="s">
        <v>77</v>
      </c>
      <c r="G113" s="175">
        <v>51754</v>
      </c>
      <c r="H113" s="175">
        <v>46237</v>
      </c>
      <c r="I113" s="175">
        <v>29097</v>
      </c>
      <c r="J113" s="175">
        <v>26326</v>
      </c>
      <c r="K113" s="175">
        <v>22914</v>
      </c>
      <c r="L113" s="175">
        <v>15268</v>
      </c>
      <c r="M113" s="175">
        <v>17501</v>
      </c>
      <c r="N113" s="161"/>
      <c r="O113" s="174" t="s">
        <v>77</v>
      </c>
      <c r="P113" s="176">
        <v>8.8000000000000007</v>
      </c>
      <c r="Q113" s="176">
        <v>9.9</v>
      </c>
      <c r="R113" s="176">
        <v>13.3</v>
      </c>
      <c r="S113" s="176">
        <v>14.4</v>
      </c>
      <c r="T113" s="176">
        <v>16.100000000000001</v>
      </c>
      <c r="U113" s="176">
        <v>20.2</v>
      </c>
      <c r="V113" s="176">
        <v>18.600000000000001</v>
      </c>
      <c r="W113" s="161"/>
      <c r="X113" s="161"/>
      <c r="Y113" s="174" t="s">
        <v>77</v>
      </c>
      <c r="Z113" s="175">
        <v>9108.7039999999997</v>
      </c>
      <c r="AA113" s="175">
        <v>9154.9259999999995</v>
      </c>
      <c r="AB113" s="175">
        <v>7739.8020000000006</v>
      </c>
      <c r="AC113" s="175">
        <v>7581.8880000000008</v>
      </c>
      <c r="AD113" s="175">
        <v>7378.3080000000009</v>
      </c>
      <c r="AE113" s="175">
        <v>6168.2719999999999</v>
      </c>
      <c r="AF113" s="175">
        <v>6510.3720000000003</v>
      </c>
      <c r="AG113" s="161"/>
      <c r="AH113" s="174" t="s">
        <v>77</v>
      </c>
      <c r="AI113" s="177">
        <v>0.11971557315617569</v>
      </c>
      <c r="AJ113" s="177">
        <v>0.12549431520550214</v>
      </c>
      <c r="AK113" s="177">
        <v>8.7125635543737992E-2</v>
      </c>
      <c r="AL113" s="177">
        <v>7.0316861249335588E-2</v>
      </c>
      <c r="AM113" s="177">
        <v>6.151277288004553E-2</v>
      </c>
      <c r="AN113" s="177">
        <v>4.3494610177989473E-2</v>
      </c>
      <c r="AO113" s="177">
        <v>4.8829416507863876E-2</v>
      </c>
      <c r="AP113" s="161"/>
      <c r="AQ113" s="174" t="s">
        <v>77</v>
      </c>
      <c r="AR113" s="177">
        <v>2.1069940875486921E-2</v>
      </c>
      <c r="AS113" s="177">
        <v>2.4847874410689426E-2</v>
      </c>
      <c r="AT113" s="177">
        <v>2.3175419054634307E-2</v>
      </c>
      <c r="AU113" s="177">
        <v>2.0251256039808648E-2</v>
      </c>
      <c r="AV113" s="177">
        <v>1.9807112867374663E-2</v>
      </c>
      <c r="AW113" s="177">
        <v>1.7571822511907746E-2</v>
      </c>
      <c r="AX113" s="177">
        <v>1.8164542940925364E-2</v>
      </c>
      <c r="AY113" s="161"/>
      <c r="AZ113" s="161"/>
      <c r="BA113" s="161"/>
    </row>
    <row r="114" spans="3:53" x14ac:dyDescent="0.25">
      <c r="C114" s="171" t="s">
        <v>12</v>
      </c>
      <c r="D114" s="7" t="s">
        <v>0</v>
      </c>
      <c r="E114" s="8"/>
      <c r="F114" s="9" t="s">
        <v>76</v>
      </c>
      <c r="G114" s="175">
        <v>334371</v>
      </c>
      <c r="H114" s="175">
        <v>289794</v>
      </c>
      <c r="I114" s="175">
        <v>282924</v>
      </c>
      <c r="J114" s="175">
        <v>328738</v>
      </c>
      <c r="K114" s="175">
        <v>330573</v>
      </c>
      <c r="L114" s="175">
        <v>320544</v>
      </c>
      <c r="M114" s="175">
        <v>325481</v>
      </c>
      <c r="N114" s="161"/>
      <c r="O114" s="174" t="s">
        <v>76</v>
      </c>
      <c r="P114" s="176">
        <v>3.4</v>
      </c>
      <c r="Q114" s="176">
        <v>4</v>
      </c>
      <c r="R114" s="176">
        <v>4</v>
      </c>
      <c r="S114" s="176">
        <v>4</v>
      </c>
      <c r="T114" s="176">
        <v>4.2</v>
      </c>
      <c r="U114" s="176">
        <v>4.3</v>
      </c>
      <c r="V114" s="176">
        <v>4.3</v>
      </c>
      <c r="W114" s="161"/>
      <c r="X114" s="161"/>
      <c r="Y114" s="174" t="s">
        <v>76</v>
      </c>
      <c r="Z114" s="175">
        <v>22737.227999999999</v>
      </c>
      <c r="AA114" s="175">
        <v>23183.52</v>
      </c>
      <c r="AB114" s="175">
        <v>22633.919999999998</v>
      </c>
      <c r="AC114" s="175">
        <v>26299.040000000001</v>
      </c>
      <c r="AD114" s="175">
        <v>27768.132000000001</v>
      </c>
      <c r="AE114" s="175">
        <v>27566.784</v>
      </c>
      <c r="AF114" s="175">
        <v>27991.366000000002</v>
      </c>
      <c r="AG114" s="161"/>
      <c r="AH114" s="174" t="s">
        <v>76</v>
      </c>
      <c r="AI114" s="177">
        <v>0.7734554993199293</v>
      </c>
      <c r="AJ114" s="177">
        <v>0.78654539828845482</v>
      </c>
      <c r="AK114" s="177">
        <v>0.84716408257127973</v>
      </c>
      <c r="AL114" s="177">
        <v>0.87806063714138427</v>
      </c>
      <c r="AM114" s="177">
        <v>0.88742523650498784</v>
      </c>
      <c r="AN114" s="177">
        <v>0.91314751931447846</v>
      </c>
      <c r="AO114" s="177">
        <v>0.90812223955179949</v>
      </c>
      <c r="AP114" s="161"/>
      <c r="AQ114" s="174" t="s">
        <v>76</v>
      </c>
      <c r="AR114" s="177">
        <v>5.2594973953755189E-2</v>
      </c>
      <c r="AS114" s="177">
        <v>6.2923631863076382E-2</v>
      </c>
      <c r="AT114" s="177">
        <v>6.777312660570238E-2</v>
      </c>
      <c r="AU114" s="177">
        <v>7.0244850971310738E-2</v>
      </c>
      <c r="AV114" s="177">
        <v>7.4543719866418987E-2</v>
      </c>
      <c r="AW114" s="177">
        <v>7.8530686661045138E-2</v>
      </c>
      <c r="AX114" s="177">
        <v>7.8098512601454756E-2</v>
      </c>
      <c r="AY114" s="161"/>
      <c r="AZ114" s="161"/>
      <c r="BA114" s="161"/>
    </row>
    <row r="115" spans="3:53" x14ac:dyDescent="0.25">
      <c r="C115" s="164" t="s">
        <v>11</v>
      </c>
      <c r="D115" s="3" t="s">
        <v>0</v>
      </c>
      <c r="E115" s="8"/>
      <c r="F115" s="5" t="s">
        <v>8</v>
      </c>
      <c r="G115" s="168">
        <v>528545</v>
      </c>
      <c r="H115" s="168">
        <v>460333</v>
      </c>
      <c r="I115" s="168">
        <v>455982</v>
      </c>
      <c r="J115" s="168">
        <v>483732</v>
      </c>
      <c r="K115" s="168">
        <v>443355</v>
      </c>
      <c r="L115" s="168">
        <v>433757</v>
      </c>
      <c r="M115" s="168">
        <v>403922</v>
      </c>
      <c r="N115" s="161"/>
      <c r="O115" s="167" t="s">
        <v>8</v>
      </c>
      <c r="P115" s="169">
        <v>2.5</v>
      </c>
      <c r="Q115" s="169">
        <v>2.9</v>
      </c>
      <c r="R115" s="169">
        <v>2.9</v>
      </c>
      <c r="S115" s="169">
        <v>3.1</v>
      </c>
      <c r="T115" s="169">
        <v>3.5</v>
      </c>
      <c r="U115" s="169">
        <v>3.6</v>
      </c>
      <c r="V115" s="169">
        <v>3.6</v>
      </c>
      <c r="W115" s="161"/>
      <c r="X115" s="161"/>
      <c r="Y115" s="167" t="s">
        <v>8</v>
      </c>
      <c r="Z115" s="168">
        <v>26427.25</v>
      </c>
      <c r="AA115" s="168">
        <v>26699.313999999998</v>
      </c>
      <c r="AB115" s="168">
        <v>26446.956000000002</v>
      </c>
      <c r="AC115" s="168">
        <v>29991.383999999998</v>
      </c>
      <c r="AD115" s="168">
        <v>31034.85</v>
      </c>
      <c r="AE115" s="168">
        <v>31230.504000000001</v>
      </c>
      <c r="AF115" s="168">
        <v>29082.383999999998</v>
      </c>
      <c r="AG115" s="161"/>
      <c r="AH115" s="167" t="s">
        <v>8</v>
      </c>
      <c r="AI115" s="170">
        <v>1</v>
      </c>
      <c r="AJ115" s="170">
        <v>1</v>
      </c>
      <c r="AK115" s="170">
        <v>1</v>
      </c>
      <c r="AL115" s="170">
        <v>1</v>
      </c>
      <c r="AM115" s="170">
        <v>1</v>
      </c>
      <c r="AN115" s="170">
        <v>1</v>
      </c>
      <c r="AO115" s="170">
        <v>1</v>
      </c>
      <c r="AP115" s="161"/>
      <c r="AQ115" s="167" t="s">
        <v>8</v>
      </c>
      <c r="AR115" s="170">
        <v>0.05</v>
      </c>
      <c r="AS115" s="170">
        <v>5.7999999999999996E-2</v>
      </c>
      <c r="AT115" s="170">
        <v>5.7999999999999996E-2</v>
      </c>
      <c r="AU115" s="170">
        <v>6.2E-2</v>
      </c>
      <c r="AV115" s="170">
        <v>7.0000000000000007E-2</v>
      </c>
      <c r="AW115" s="170">
        <v>7.2000000000000008E-2</v>
      </c>
      <c r="AX115" s="170">
        <v>7.2000000000000008E-2</v>
      </c>
      <c r="AY115" s="161"/>
      <c r="AZ115" s="161"/>
      <c r="BA115" s="161"/>
    </row>
    <row r="116" spans="3:53" x14ac:dyDescent="0.25">
      <c r="C116" s="171" t="s">
        <v>11</v>
      </c>
      <c r="D116" s="7" t="s">
        <v>0</v>
      </c>
      <c r="E116" s="8"/>
      <c r="F116" s="9" t="s">
        <v>1</v>
      </c>
      <c r="G116" s="175">
        <v>63662</v>
      </c>
      <c r="H116" s="175">
        <v>39736</v>
      </c>
      <c r="I116" s="175">
        <v>31342</v>
      </c>
      <c r="J116" s="175">
        <v>37168</v>
      </c>
      <c r="K116" s="175">
        <v>34721</v>
      </c>
      <c r="L116" s="175">
        <v>20058</v>
      </c>
      <c r="M116" s="175">
        <v>28375</v>
      </c>
      <c r="N116" s="161"/>
      <c r="O116" s="174" t="s">
        <v>1</v>
      </c>
      <c r="P116" s="176">
        <v>8</v>
      </c>
      <c r="Q116" s="176">
        <v>11.2</v>
      </c>
      <c r="R116" s="176">
        <v>12.2</v>
      </c>
      <c r="S116" s="176">
        <v>12.1</v>
      </c>
      <c r="T116" s="176">
        <v>13.8</v>
      </c>
      <c r="U116" s="176">
        <v>17.5</v>
      </c>
      <c r="V116" s="176">
        <v>15.4</v>
      </c>
      <c r="W116" s="161"/>
      <c r="X116" s="161"/>
      <c r="Y116" s="174" t="s">
        <v>1</v>
      </c>
      <c r="Z116" s="175">
        <v>10185.92</v>
      </c>
      <c r="AA116" s="175">
        <v>8900.8639999999996</v>
      </c>
      <c r="AB116" s="175">
        <v>7647.4479999999994</v>
      </c>
      <c r="AC116" s="175">
        <v>8994.655999999999</v>
      </c>
      <c r="AD116" s="175">
        <v>9582.996000000001</v>
      </c>
      <c r="AE116" s="175">
        <v>7020.3</v>
      </c>
      <c r="AF116" s="175">
        <v>8739.5</v>
      </c>
      <c r="AG116" s="161"/>
      <c r="AH116" s="174" t="s">
        <v>1</v>
      </c>
      <c r="AI116" s="177">
        <v>0.12044764400382181</v>
      </c>
      <c r="AJ116" s="177">
        <v>8.6320120434554989E-2</v>
      </c>
      <c r="AK116" s="177">
        <v>6.8735169370720772E-2</v>
      </c>
      <c r="AL116" s="177">
        <v>7.6835933946896209E-2</v>
      </c>
      <c r="AM116" s="177">
        <v>7.8314217726201354E-2</v>
      </c>
      <c r="AN116" s="177">
        <v>4.6242481389349339E-2</v>
      </c>
      <c r="AO116" s="177">
        <v>7.0248711384871335E-2</v>
      </c>
      <c r="AP116" s="161"/>
      <c r="AQ116" s="174" t="s">
        <v>1</v>
      </c>
      <c r="AR116" s="177">
        <v>1.9271623040611488E-2</v>
      </c>
      <c r="AS116" s="177">
        <v>1.9335706977340317E-2</v>
      </c>
      <c r="AT116" s="177">
        <v>1.6771381326455868E-2</v>
      </c>
      <c r="AU116" s="177">
        <v>1.8594296015148882E-2</v>
      </c>
      <c r="AV116" s="177">
        <v>2.1614724092431575E-2</v>
      </c>
      <c r="AW116" s="177">
        <v>1.6184868486272267E-2</v>
      </c>
      <c r="AX116" s="177">
        <v>2.1636603106540375E-2</v>
      </c>
      <c r="AY116" s="161"/>
      <c r="AZ116" s="161"/>
      <c r="BA116" s="161"/>
    </row>
    <row r="117" spans="3:53" x14ac:dyDescent="0.25">
      <c r="C117" s="171" t="s">
        <v>11</v>
      </c>
      <c r="D117" s="7" t="s">
        <v>0</v>
      </c>
      <c r="E117" s="4"/>
      <c r="F117" s="9" t="s">
        <v>77</v>
      </c>
      <c r="G117" s="175">
        <v>72844</v>
      </c>
      <c r="H117" s="175">
        <v>69902</v>
      </c>
      <c r="I117" s="175">
        <v>49143</v>
      </c>
      <c r="J117" s="175">
        <v>51560</v>
      </c>
      <c r="K117" s="175">
        <v>37020</v>
      </c>
      <c r="L117" s="175">
        <v>30735</v>
      </c>
      <c r="M117" s="175">
        <v>45067</v>
      </c>
      <c r="N117" s="161"/>
      <c r="O117" s="174" t="s">
        <v>77</v>
      </c>
      <c r="P117" s="176">
        <v>7.3</v>
      </c>
      <c r="Q117" s="176">
        <v>8.1999999999999993</v>
      </c>
      <c r="R117" s="176">
        <v>9.9</v>
      </c>
      <c r="S117" s="176">
        <v>10.1</v>
      </c>
      <c r="T117" s="176">
        <v>12.7</v>
      </c>
      <c r="U117" s="176">
        <v>14.3</v>
      </c>
      <c r="V117" s="176">
        <v>11.4</v>
      </c>
      <c r="W117" s="161"/>
      <c r="X117" s="161"/>
      <c r="Y117" s="174" t="s">
        <v>77</v>
      </c>
      <c r="Z117" s="175">
        <v>10635.223999999998</v>
      </c>
      <c r="AA117" s="175">
        <v>11463.927999999998</v>
      </c>
      <c r="AB117" s="175">
        <v>9730.3140000000003</v>
      </c>
      <c r="AC117" s="175">
        <v>10415.120000000001</v>
      </c>
      <c r="AD117" s="175">
        <v>9403.08</v>
      </c>
      <c r="AE117" s="175">
        <v>8790.2099999999991</v>
      </c>
      <c r="AF117" s="175">
        <v>10275.276</v>
      </c>
      <c r="AG117" s="161"/>
      <c r="AH117" s="174" t="s">
        <v>77</v>
      </c>
      <c r="AI117" s="177">
        <v>0.13781986396617127</v>
      </c>
      <c r="AJ117" s="177">
        <v>0.15185094268714169</v>
      </c>
      <c r="AK117" s="177">
        <v>0.10777399107859521</v>
      </c>
      <c r="AL117" s="177">
        <v>0.1065879453912497</v>
      </c>
      <c r="AM117" s="177">
        <v>8.3499678587136722E-2</v>
      </c>
      <c r="AN117" s="177">
        <v>7.0857646101388561E-2</v>
      </c>
      <c r="AO117" s="177">
        <v>0.11157352162051089</v>
      </c>
      <c r="AP117" s="161"/>
      <c r="AQ117" s="174" t="s">
        <v>77</v>
      </c>
      <c r="AR117" s="177">
        <v>2.0121700139061005E-2</v>
      </c>
      <c r="AS117" s="177">
        <v>2.4903554600691234E-2</v>
      </c>
      <c r="AT117" s="177">
        <v>2.1339250233561854E-2</v>
      </c>
      <c r="AU117" s="177">
        <v>2.1530764969032438E-2</v>
      </c>
      <c r="AV117" s="177">
        <v>2.1208918361132728E-2</v>
      </c>
      <c r="AW117" s="177">
        <v>2.0265286784997127E-2</v>
      </c>
      <c r="AX117" s="177">
        <v>2.5438762929476486E-2</v>
      </c>
      <c r="AY117" s="161"/>
      <c r="AZ117" s="161"/>
      <c r="BA117" s="161"/>
    </row>
    <row r="118" spans="3:53" x14ac:dyDescent="0.25">
      <c r="C118" s="171" t="s">
        <v>11</v>
      </c>
      <c r="D118" s="7" t="s">
        <v>0</v>
      </c>
      <c r="E118" s="8"/>
      <c r="F118" s="9" t="s">
        <v>76</v>
      </c>
      <c r="G118" s="175">
        <v>392039</v>
      </c>
      <c r="H118" s="175">
        <v>350695</v>
      </c>
      <c r="I118" s="175">
        <v>375497</v>
      </c>
      <c r="J118" s="175">
        <v>395004</v>
      </c>
      <c r="K118" s="175">
        <v>371614</v>
      </c>
      <c r="L118" s="175">
        <v>382964</v>
      </c>
      <c r="M118" s="175">
        <v>330480</v>
      </c>
      <c r="N118" s="161"/>
      <c r="O118" s="174" t="s">
        <v>76</v>
      </c>
      <c r="P118" s="176">
        <v>3.1</v>
      </c>
      <c r="Q118" s="176">
        <v>3.3</v>
      </c>
      <c r="R118" s="176">
        <v>3.3</v>
      </c>
      <c r="S118" s="176">
        <v>3.6</v>
      </c>
      <c r="T118" s="176">
        <v>3.8</v>
      </c>
      <c r="U118" s="176">
        <v>4.3</v>
      </c>
      <c r="V118" s="176">
        <v>4.3</v>
      </c>
      <c r="W118" s="161"/>
      <c r="X118" s="161"/>
      <c r="Y118" s="174" t="s">
        <v>76</v>
      </c>
      <c r="Z118" s="175">
        <v>24306.418000000001</v>
      </c>
      <c r="AA118" s="175">
        <v>23145.87</v>
      </c>
      <c r="AB118" s="175">
        <v>24782.801999999996</v>
      </c>
      <c r="AC118" s="175">
        <v>28440.288000000004</v>
      </c>
      <c r="AD118" s="175">
        <v>28242.664000000001</v>
      </c>
      <c r="AE118" s="175">
        <v>32934.904000000002</v>
      </c>
      <c r="AF118" s="175">
        <v>28421.279999999999</v>
      </c>
      <c r="AG118" s="161"/>
      <c r="AH118" s="174" t="s">
        <v>76</v>
      </c>
      <c r="AI118" s="177">
        <v>0.74173249203000691</v>
      </c>
      <c r="AJ118" s="177">
        <v>0.76182893687830333</v>
      </c>
      <c r="AK118" s="177">
        <v>0.82349083955068403</v>
      </c>
      <c r="AL118" s="177">
        <v>0.81657612066185403</v>
      </c>
      <c r="AM118" s="177">
        <v>0.83818610368666191</v>
      </c>
      <c r="AN118" s="177">
        <v>0.88289987250926205</v>
      </c>
      <c r="AO118" s="177">
        <v>0.81817776699461775</v>
      </c>
      <c r="AP118" s="161"/>
      <c r="AQ118" s="174" t="s">
        <v>76</v>
      </c>
      <c r="AR118" s="177">
        <v>4.5987414505860427E-2</v>
      </c>
      <c r="AS118" s="177">
        <v>5.0280709833968019E-2</v>
      </c>
      <c r="AT118" s="177">
        <v>5.4350395410345149E-2</v>
      </c>
      <c r="AU118" s="177">
        <v>5.8793480687653492E-2</v>
      </c>
      <c r="AV118" s="177">
        <v>6.3702143880186302E-2</v>
      </c>
      <c r="AW118" s="177">
        <v>7.5929389035796532E-2</v>
      </c>
      <c r="AX118" s="177">
        <v>7.0363287961537124E-2</v>
      </c>
      <c r="AY118" s="161"/>
      <c r="AZ118" s="161"/>
      <c r="BA118" s="161"/>
    </row>
    <row r="119" spans="3:53" x14ac:dyDescent="0.25">
      <c r="C119" s="164" t="s">
        <v>7</v>
      </c>
      <c r="D119" s="3" t="s">
        <v>2</v>
      </c>
      <c r="E119" s="8"/>
      <c r="F119" s="5" t="s">
        <v>8</v>
      </c>
      <c r="G119" s="168">
        <v>1292992</v>
      </c>
      <c r="H119" s="168">
        <v>1173944</v>
      </c>
      <c r="I119" s="168">
        <v>1143937</v>
      </c>
      <c r="J119" s="168">
        <v>1183202</v>
      </c>
      <c r="K119" s="168">
        <v>1307913</v>
      </c>
      <c r="L119" s="168">
        <v>1193789</v>
      </c>
      <c r="M119" s="168">
        <v>1222679</v>
      </c>
      <c r="N119" s="161"/>
      <c r="O119" s="167" t="s">
        <v>8</v>
      </c>
      <c r="P119" s="169">
        <v>2</v>
      </c>
      <c r="Q119" s="169">
        <v>2.2999999999999998</v>
      </c>
      <c r="R119" s="169">
        <v>2</v>
      </c>
      <c r="S119" s="169">
        <v>2.2999999999999998</v>
      </c>
      <c r="T119" s="169">
        <v>2.4</v>
      </c>
      <c r="U119" s="169">
        <v>2.6</v>
      </c>
      <c r="V119" s="169">
        <v>2.7</v>
      </c>
      <c r="W119" s="161"/>
      <c r="X119" s="161"/>
      <c r="Y119" s="167" t="s">
        <v>8</v>
      </c>
      <c r="Z119" s="168">
        <v>51719.68</v>
      </c>
      <c r="AA119" s="168">
        <v>54001.423999999992</v>
      </c>
      <c r="AB119" s="168">
        <v>45757.48</v>
      </c>
      <c r="AC119" s="168">
        <v>54427.291999999994</v>
      </c>
      <c r="AD119" s="168">
        <v>62779.823999999993</v>
      </c>
      <c r="AE119" s="168">
        <v>62077.027999999998</v>
      </c>
      <c r="AF119" s="168">
        <v>66024.666000000012</v>
      </c>
      <c r="AG119" s="161"/>
      <c r="AH119" s="167" t="s">
        <v>8</v>
      </c>
      <c r="AI119" s="170">
        <v>1</v>
      </c>
      <c r="AJ119" s="170">
        <v>1</v>
      </c>
      <c r="AK119" s="170">
        <v>1</v>
      </c>
      <c r="AL119" s="170">
        <v>1</v>
      </c>
      <c r="AM119" s="170">
        <v>1</v>
      </c>
      <c r="AN119" s="170">
        <v>1</v>
      </c>
      <c r="AO119" s="170">
        <v>1</v>
      </c>
      <c r="AP119" s="161"/>
      <c r="AQ119" s="167" t="s">
        <v>8</v>
      </c>
      <c r="AR119" s="170">
        <v>0.04</v>
      </c>
      <c r="AS119" s="170">
        <v>4.5999999999999999E-2</v>
      </c>
      <c r="AT119" s="170">
        <v>0.04</v>
      </c>
      <c r="AU119" s="170">
        <v>4.5999999999999999E-2</v>
      </c>
      <c r="AV119" s="170">
        <v>4.8000000000000001E-2</v>
      </c>
      <c r="AW119" s="170">
        <v>5.2000000000000005E-2</v>
      </c>
      <c r="AX119" s="170">
        <v>5.4000000000000006E-2</v>
      </c>
      <c r="AY119" s="161"/>
      <c r="AZ119" s="161"/>
      <c r="BA119" s="161"/>
    </row>
    <row r="120" spans="3:53" x14ac:dyDescent="0.25">
      <c r="C120" s="171" t="s">
        <v>7</v>
      </c>
      <c r="D120" s="7" t="s">
        <v>2</v>
      </c>
      <c r="E120" s="8"/>
      <c r="F120" s="9" t="s">
        <v>1</v>
      </c>
      <c r="G120" s="175">
        <v>322878</v>
      </c>
      <c r="H120" s="175">
        <v>263122</v>
      </c>
      <c r="I120" s="175">
        <v>226870</v>
      </c>
      <c r="J120" s="175">
        <v>257452</v>
      </c>
      <c r="K120" s="175">
        <v>256816</v>
      </c>
      <c r="L120" s="175">
        <v>229306</v>
      </c>
      <c r="M120" s="175">
        <v>221852</v>
      </c>
      <c r="N120" s="161"/>
      <c r="O120" s="174" t="s">
        <v>1</v>
      </c>
      <c r="P120" s="176">
        <v>4.0999999999999996</v>
      </c>
      <c r="Q120" s="176">
        <v>5.0999999999999996</v>
      </c>
      <c r="R120" s="176">
        <v>5.0999999999999996</v>
      </c>
      <c r="S120" s="176">
        <v>5</v>
      </c>
      <c r="T120" s="176">
        <v>5.3</v>
      </c>
      <c r="U120" s="176">
        <v>6.6</v>
      </c>
      <c r="V120" s="176">
        <v>6.7</v>
      </c>
      <c r="W120" s="161"/>
      <c r="X120" s="161"/>
      <c r="Y120" s="174" t="s">
        <v>1</v>
      </c>
      <c r="Z120" s="175">
        <v>26475.995999999996</v>
      </c>
      <c r="AA120" s="175">
        <v>26838.444</v>
      </c>
      <c r="AB120" s="175">
        <v>23140.74</v>
      </c>
      <c r="AC120" s="175">
        <v>25745.200000000001</v>
      </c>
      <c r="AD120" s="175">
        <v>27222.495999999999</v>
      </c>
      <c r="AE120" s="175">
        <v>30268.391999999996</v>
      </c>
      <c r="AF120" s="175">
        <v>29728.168000000001</v>
      </c>
      <c r="AG120" s="161"/>
      <c r="AH120" s="174" t="s">
        <v>1</v>
      </c>
      <c r="AI120" s="177">
        <v>0.24971384200366281</v>
      </c>
      <c r="AJ120" s="177">
        <v>0.22413505243861717</v>
      </c>
      <c r="AK120" s="177">
        <v>0.19832385874396929</v>
      </c>
      <c r="AL120" s="177">
        <v>0.21758921976129181</v>
      </c>
      <c r="AM120" s="177">
        <v>0.19635556799267229</v>
      </c>
      <c r="AN120" s="177">
        <v>0.19208252044540533</v>
      </c>
      <c r="AO120" s="177">
        <v>0.18144746086258126</v>
      </c>
      <c r="AP120" s="161"/>
      <c r="AQ120" s="174" t="s">
        <v>1</v>
      </c>
      <c r="AR120" s="177">
        <v>2.0476535044300349E-2</v>
      </c>
      <c r="AS120" s="177">
        <v>2.2861775348738948E-2</v>
      </c>
      <c r="AT120" s="177">
        <v>2.0229033591884868E-2</v>
      </c>
      <c r="AU120" s="177">
        <v>2.1758921976129181E-2</v>
      </c>
      <c r="AV120" s="177">
        <v>2.0813690207223262E-2</v>
      </c>
      <c r="AW120" s="177">
        <v>2.5354892698793499E-2</v>
      </c>
      <c r="AX120" s="177">
        <v>2.4313959755585889E-2</v>
      </c>
      <c r="AY120" s="161"/>
      <c r="AZ120" s="161"/>
      <c r="BA120" s="161"/>
    </row>
    <row r="121" spans="3:53" x14ac:dyDescent="0.25">
      <c r="C121" s="171" t="s">
        <v>7</v>
      </c>
      <c r="D121" s="7" t="s">
        <v>2</v>
      </c>
      <c r="E121" s="8"/>
      <c r="F121" s="9" t="s">
        <v>77</v>
      </c>
      <c r="G121" s="175">
        <v>374456</v>
      </c>
      <c r="H121" s="175">
        <v>376269</v>
      </c>
      <c r="I121" s="175">
        <v>355089</v>
      </c>
      <c r="J121" s="175">
        <v>364947</v>
      </c>
      <c r="K121" s="175">
        <v>349825</v>
      </c>
      <c r="L121" s="175">
        <v>304227</v>
      </c>
      <c r="M121" s="175">
        <v>300288</v>
      </c>
      <c r="N121" s="161"/>
      <c r="O121" s="174" t="s">
        <v>77</v>
      </c>
      <c r="P121" s="176">
        <v>3.8</v>
      </c>
      <c r="Q121" s="176">
        <v>4.3</v>
      </c>
      <c r="R121" s="176">
        <v>3.8</v>
      </c>
      <c r="S121" s="176">
        <v>4.2</v>
      </c>
      <c r="T121" s="176">
        <v>4.8</v>
      </c>
      <c r="U121" s="176">
        <v>5.2</v>
      </c>
      <c r="V121" s="176">
        <v>5.4</v>
      </c>
      <c r="W121" s="161"/>
      <c r="X121" s="161"/>
      <c r="Y121" s="174" t="s">
        <v>77</v>
      </c>
      <c r="Z121" s="175">
        <v>28458.656000000003</v>
      </c>
      <c r="AA121" s="175">
        <v>32359.133999999998</v>
      </c>
      <c r="AB121" s="175">
        <v>26986.763999999999</v>
      </c>
      <c r="AC121" s="175">
        <v>30655.548000000003</v>
      </c>
      <c r="AD121" s="175">
        <v>33583.199999999997</v>
      </c>
      <c r="AE121" s="175">
        <v>31639.608000000004</v>
      </c>
      <c r="AF121" s="175">
        <v>32431.104000000003</v>
      </c>
      <c r="AG121" s="161"/>
      <c r="AH121" s="174" t="s">
        <v>77</v>
      </c>
      <c r="AI121" s="177">
        <v>0.28960426669306538</v>
      </c>
      <c r="AJ121" s="177">
        <v>0.32051699229264768</v>
      </c>
      <c r="AK121" s="177">
        <v>0.31040957675116726</v>
      </c>
      <c r="AL121" s="177">
        <v>0.3084401480051589</v>
      </c>
      <c r="AM121" s="177">
        <v>0.26746809611954314</v>
      </c>
      <c r="AN121" s="177">
        <v>0.25484151721954212</v>
      </c>
      <c r="AO121" s="177">
        <v>0.24559839499983233</v>
      </c>
      <c r="AP121" s="161"/>
      <c r="AQ121" s="174" t="s">
        <v>77</v>
      </c>
      <c r="AR121" s="177">
        <v>2.2009924268672969E-2</v>
      </c>
      <c r="AS121" s="177">
        <v>2.7564461337167702E-2</v>
      </c>
      <c r="AT121" s="177">
        <v>2.3591127833088713E-2</v>
      </c>
      <c r="AU121" s="177">
        <v>2.5908972432433348E-2</v>
      </c>
      <c r="AV121" s="177">
        <v>2.5676937227476139E-2</v>
      </c>
      <c r="AW121" s="177">
        <v>2.6503517790832379E-2</v>
      </c>
      <c r="AX121" s="177">
        <v>2.6524626659981895E-2</v>
      </c>
      <c r="AY121" s="161"/>
      <c r="AZ121" s="161"/>
      <c r="BA121" s="161"/>
    </row>
    <row r="122" spans="3:53" x14ac:dyDescent="0.25">
      <c r="C122" s="171" t="s">
        <v>7</v>
      </c>
      <c r="D122" s="7" t="s">
        <v>2</v>
      </c>
      <c r="E122" s="8"/>
      <c r="F122" s="9" t="s">
        <v>76</v>
      </c>
      <c r="G122" s="175">
        <v>595658</v>
      </c>
      <c r="H122" s="175">
        <v>534553</v>
      </c>
      <c r="I122" s="175">
        <v>561978</v>
      </c>
      <c r="J122" s="175">
        <v>560803</v>
      </c>
      <c r="K122" s="175">
        <v>701272</v>
      </c>
      <c r="L122" s="175">
        <v>660256</v>
      </c>
      <c r="M122" s="175">
        <v>700539</v>
      </c>
      <c r="N122" s="161"/>
      <c r="O122" s="174" t="s">
        <v>76</v>
      </c>
      <c r="P122" s="176">
        <v>3.1</v>
      </c>
      <c r="Q122" s="176">
        <v>3.5</v>
      </c>
      <c r="R122" s="176">
        <v>3.1</v>
      </c>
      <c r="S122" s="176">
        <v>3.4</v>
      </c>
      <c r="T122" s="176">
        <v>3.6</v>
      </c>
      <c r="U122" s="176">
        <v>3.9</v>
      </c>
      <c r="V122" s="176">
        <v>4.0999999999999996</v>
      </c>
      <c r="W122" s="161"/>
      <c r="X122" s="161"/>
      <c r="Y122" s="174" t="s">
        <v>76</v>
      </c>
      <c r="Z122" s="175">
        <v>36930.796000000002</v>
      </c>
      <c r="AA122" s="175">
        <v>37418.71</v>
      </c>
      <c r="AB122" s="175">
        <v>34842.635999999999</v>
      </c>
      <c r="AC122" s="175">
        <v>38134.603999999999</v>
      </c>
      <c r="AD122" s="175">
        <v>50491.584000000003</v>
      </c>
      <c r="AE122" s="175">
        <v>51499.968000000001</v>
      </c>
      <c r="AF122" s="175">
        <v>57444.197999999997</v>
      </c>
      <c r="AG122" s="161"/>
      <c r="AH122" s="174" t="s">
        <v>76</v>
      </c>
      <c r="AI122" s="177">
        <v>0.46068189130327181</v>
      </c>
      <c r="AJ122" s="177">
        <v>0.45534795526873512</v>
      </c>
      <c r="AK122" s="177">
        <v>0.49126656450486345</v>
      </c>
      <c r="AL122" s="177">
        <v>0.47397063223354929</v>
      </c>
      <c r="AM122" s="177">
        <v>0.53617633588778457</v>
      </c>
      <c r="AN122" s="177">
        <v>0.55307596233505252</v>
      </c>
      <c r="AO122" s="177">
        <v>0.57295414413758639</v>
      </c>
      <c r="AP122" s="161"/>
      <c r="AQ122" s="174" t="s">
        <v>76</v>
      </c>
      <c r="AR122" s="177">
        <v>2.8562277260802852E-2</v>
      </c>
      <c r="AS122" s="177">
        <v>3.187435686881146E-2</v>
      </c>
      <c r="AT122" s="177">
        <v>3.0458526999301534E-2</v>
      </c>
      <c r="AU122" s="177">
        <v>3.2230002991881349E-2</v>
      </c>
      <c r="AV122" s="177">
        <v>3.8604696183920491E-2</v>
      </c>
      <c r="AW122" s="177">
        <v>4.3139925062134099E-2</v>
      </c>
      <c r="AX122" s="177">
        <v>4.6982239819282075E-2</v>
      </c>
      <c r="AY122" s="161"/>
      <c r="AZ122" s="161"/>
      <c r="BA122" s="161"/>
    </row>
    <row r="123" spans="3:53" x14ac:dyDescent="0.25">
      <c r="C123" s="164" t="s">
        <v>12</v>
      </c>
      <c r="D123" s="3" t="s">
        <v>2</v>
      </c>
      <c r="E123" s="4"/>
      <c r="F123" s="5" t="s">
        <v>8</v>
      </c>
      <c r="G123" s="168">
        <v>567953</v>
      </c>
      <c r="H123" s="168">
        <v>535174</v>
      </c>
      <c r="I123" s="168">
        <v>540662</v>
      </c>
      <c r="J123" s="168">
        <v>555032</v>
      </c>
      <c r="K123" s="168">
        <v>592604</v>
      </c>
      <c r="L123" s="168">
        <v>547112</v>
      </c>
      <c r="M123" s="168">
        <v>544376</v>
      </c>
      <c r="N123" s="161"/>
      <c r="O123" s="167" t="s">
        <v>8</v>
      </c>
      <c r="P123" s="169">
        <v>3.1</v>
      </c>
      <c r="Q123" s="169">
        <v>3.5</v>
      </c>
      <c r="R123" s="169">
        <v>3.1</v>
      </c>
      <c r="S123" s="169">
        <v>3.4</v>
      </c>
      <c r="T123" s="169">
        <v>3.6</v>
      </c>
      <c r="U123" s="169">
        <v>3.9</v>
      </c>
      <c r="V123" s="169">
        <v>4.0999999999999996</v>
      </c>
      <c r="W123" s="161"/>
      <c r="X123" s="161"/>
      <c r="Y123" s="167" t="s">
        <v>8</v>
      </c>
      <c r="Z123" s="168">
        <v>35213.086000000003</v>
      </c>
      <c r="AA123" s="168">
        <v>37462.18</v>
      </c>
      <c r="AB123" s="168">
        <v>33521.044000000002</v>
      </c>
      <c r="AC123" s="168">
        <v>37742.175999999999</v>
      </c>
      <c r="AD123" s="168">
        <v>42667.487999999998</v>
      </c>
      <c r="AE123" s="168">
        <v>42674.735999999997</v>
      </c>
      <c r="AF123" s="168">
        <v>44638.831999999995</v>
      </c>
      <c r="AG123" s="161"/>
      <c r="AH123" s="167" t="s">
        <v>8</v>
      </c>
      <c r="AI123" s="170">
        <v>1</v>
      </c>
      <c r="AJ123" s="170">
        <v>1</v>
      </c>
      <c r="AK123" s="170">
        <v>1</v>
      </c>
      <c r="AL123" s="170">
        <v>1</v>
      </c>
      <c r="AM123" s="170">
        <v>1</v>
      </c>
      <c r="AN123" s="170">
        <v>1</v>
      </c>
      <c r="AO123" s="170">
        <v>1</v>
      </c>
      <c r="AP123" s="161"/>
      <c r="AQ123" s="167" t="s">
        <v>8</v>
      </c>
      <c r="AR123" s="170">
        <v>6.2E-2</v>
      </c>
      <c r="AS123" s="170">
        <v>7.0000000000000007E-2</v>
      </c>
      <c r="AT123" s="170">
        <v>6.2E-2</v>
      </c>
      <c r="AU123" s="170">
        <v>6.8000000000000005E-2</v>
      </c>
      <c r="AV123" s="170">
        <v>7.2000000000000008E-2</v>
      </c>
      <c r="AW123" s="170">
        <v>7.8E-2</v>
      </c>
      <c r="AX123" s="170">
        <v>8.199999999999999E-2</v>
      </c>
      <c r="AY123" s="161"/>
      <c r="AZ123" s="161"/>
      <c r="BA123" s="161"/>
    </row>
    <row r="124" spans="3:53" x14ac:dyDescent="0.25">
      <c r="C124" s="171" t="s">
        <v>12</v>
      </c>
      <c r="D124" s="7" t="s">
        <v>2</v>
      </c>
      <c r="E124" s="8"/>
      <c r="F124" s="9" t="s">
        <v>1</v>
      </c>
      <c r="G124" s="175">
        <v>119990</v>
      </c>
      <c r="H124" s="175">
        <v>108765</v>
      </c>
      <c r="I124" s="175">
        <v>91512</v>
      </c>
      <c r="J124" s="175">
        <v>93789</v>
      </c>
      <c r="K124" s="175">
        <v>88418</v>
      </c>
      <c r="L124" s="175">
        <v>74743</v>
      </c>
      <c r="M124" s="175">
        <v>63370</v>
      </c>
      <c r="N124" s="161"/>
      <c r="O124" s="174" t="s">
        <v>1</v>
      </c>
      <c r="P124" s="176">
        <v>7.3</v>
      </c>
      <c r="Q124" s="176">
        <v>8.3000000000000007</v>
      </c>
      <c r="R124" s="176">
        <v>7.7</v>
      </c>
      <c r="S124" s="176">
        <v>8.5</v>
      </c>
      <c r="T124" s="176">
        <v>9.4</v>
      </c>
      <c r="U124" s="176">
        <v>11.3</v>
      </c>
      <c r="V124" s="176">
        <v>12.3</v>
      </c>
      <c r="W124" s="161"/>
      <c r="X124" s="161"/>
      <c r="Y124" s="174" t="s">
        <v>1</v>
      </c>
      <c r="Z124" s="175">
        <v>17518.54</v>
      </c>
      <c r="AA124" s="175">
        <v>18054.990000000002</v>
      </c>
      <c r="AB124" s="175">
        <v>14092.848</v>
      </c>
      <c r="AC124" s="175">
        <v>15944.13</v>
      </c>
      <c r="AD124" s="175">
        <v>16622.584000000003</v>
      </c>
      <c r="AE124" s="175">
        <v>16891.918000000001</v>
      </c>
      <c r="AF124" s="175">
        <v>15589.02</v>
      </c>
      <c r="AG124" s="161"/>
      <c r="AH124" s="174" t="s">
        <v>1</v>
      </c>
      <c r="AI124" s="177">
        <v>0.21126748164020615</v>
      </c>
      <c r="AJ124" s="177">
        <v>0.2032329672218755</v>
      </c>
      <c r="AK124" s="177">
        <v>0.16925916746507061</v>
      </c>
      <c r="AL124" s="177">
        <v>0.16897944623012728</v>
      </c>
      <c r="AM124" s="177">
        <v>0.1492025028518201</v>
      </c>
      <c r="AN124" s="177">
        <v>0.13661370980713272</v>
      </c>
      <c r="AO124" s="177">
        <v>0.11640851176392787</v>
      </c>
      <c r="AP124" s="161"/>
      <c r="AQ124" s="174" t="s">
        <v>1</v>
      </c>
      <c r="AR124" s="177">
        <v>3.0845052319470097E-2</v>
      </c>
      <c r="AS124" s="177">
        <v>3.3736672558831338E-2</v>
      </c>
      <c r="AT124" s="177">
        <v>2.6065911789620873E-2</v>
      </c>
      <c r="AU124" s="177">
        <v>2.8726505859121638E-2</v>
      </c>
      <c r="AV124" s="177">
        <v>2.8050070536142183E-2</v>
      </c>
      <c r="AW124" s="177">
        <v>3.0874698416411998E-2</v>
      </c>
      <c r="AX124" s="177">
        <v>2.8636493893926258E-2</v>
      </c>
      <c r="AY124" s="161"/>
      <c r="AZ124" s="161"/>
      <c r="BA124" s="161"/>
    </row>
    <row r="125" spans="3:53" x14ac:dyDescent="0.25">
      <c r="C125" s="171" t="s">
        <v>12</v>
      </c>
      <c r="D125" s="7" t="s">
        <v>2</v>
      </c>
      <c r="E125" s="8"/>
      <c r="F125" s="9" t="s">
        <v>77</v>
      </c>
      <c r="G125" s="175">
        <v>168311</v>
      </c>
      <c r="H125" s="175">
        <v>167031</v>
      </c>
      <c r="I125" s="175">
        <v>174511</v>
      </c>
      <c r="J125" s="175">
        <v>165729</v>
      </c>
      <c r="K125" s="175">
        <v>159073</v>
      </c>
      <c r="L125" s="175">
        <v>133905</v>
      </c>
      <c r="M125" s="175">
        <v>120762</v>
      </c>
      <c r="N125" s="161"/>
      <c r="O125" s="174" t="s">
        <v>77</v>
      </c>
      <c r="P125" s="176">
        <v>5.9</v>
      </c>
      <c r="Q125" s="176">
        <v>6.8</v>
      </c>
      <c r="R125" s="176">
        <v>5.9</v>
      </c>
      <c r="S125" s="176">
        <v>6.6</v>
      </c>
      <c r="T125" s="176">
        <v>7</v>
      </c>
      <c r="U125" s="176">
        <v>8.3000000000000007</v>
      </c>
      <c r="V125" s="176">
        <v>9.5</v>
      </c>
      <c r="W125" s="161"/>
      <c r="X125" s="161"/>
      <c r="Y125" s="174" t="s">
        <v>77</v>
      </c>
      <c r="Z125" s="175">
        <v>19860.698</v>
      </c>
      <c r="AA125" s="175">
        <v>22716.216</v>
      </c>
      <c r="AB125" s="175">
        <v>20592.297999999999</v>
      </c>
      <c r="AC125" s="175">
        <v>21876.227999999999</v>
      </c>
      <c r="AD125" s="175">
        <v>22270.22</v>
      </c>
      <c r="AE125" s="175">
        <v>22228.23</v>
      </c>
      <c r="AF125" s="175">
        <v>22944.78</v>
      </c>
      <c r="AG125" s="161"/>
      <c r="AH125" s="174" t="s">
        <v>77</v>
      </c>
      <c r="AI125" s="177">
        <v>0.29634670474493491</v>
      </c>
      <c r="AJ125" s="177">
        <v>0.31210596927354467</v>
      </c>
      <c r="AK125" s="177">
        <v>0.32277282294668386</v>
      </c>
      <c r="AL125" s="177">
        <v>0.29859359460355439</v>
      </c>
      <c r="AM125" s="177">
        <v>0.26843052021248592</v>
      </c>
      <c r="AN125" s="177">
        <v>0.24474879001008934</v>
      </c>
      <c r="AO125" s="177">
        <v>0.22183564301144798</v>
      </c>
      <c r="AP125" s="161"/>
      <c r="AQ125" s="174" t="s">
        <v>77</v>
      </c>
      <c r="AR125" s="177">
        <v>3.4968911159902326E-2</v>
      </c>
      <c r="AS125" s="177">
        <v>4.2446411821202075E-2</v>
      </c>
      <c r="AT125" s="177">
        <v>3.8087193107708701E-2</v>
      </c>
      <c r="AU125" s="177">
        <v>3.9414354487669175E-2</v>
      </c>
      <c r="AV125" s="177">
        <v>3.7580272829748032E-2</v>
      </c>
      <c r="AW125" s="177">
        <v>4.0628299141674838E-2</v>
      </c>
      <c r="AX125" s="177">
        <v>4.2148772172175122E-2</v>
      </c>
      <c r="AY125" s="161"/>
      <c r="AZ125" s="161"/>
      <c r="BA125" s="161"/>
    </row>
    <row r="126" spans="3:53" x14ac:dyDescent="0.25">
      <c r="C126" s="171" t="s">
        <v>12</v>
      </c>
      <c r="D126" s="7" t="s">
        <v>2</v>
      </c>
      <c r="E126" s="8"/>
      <c r="F126" s="9" t="s">
        <v>76</v>
      </c>
      <c r="G126" s="175">
        <v>279652</v>
      </c>
      <c r="H126" s="175">
        <v>259378</v>
      </c>
      <c r="I126" s="175">
        <v>274639</v>
      </c>
      <c r="J126" s="175">
        <v>295514</v>
      </c>
      <c r="K126" s="175">
        <v>345113</v>
      </c>
      <c r="L126" s="175">
        <v>338464</v>
      </c>
      <c r="M126" s="175">
        <v>360244</v>
      </c>
      <c r="N126" s="161"/>
      <c r="O126" s="174" t="s">
        <v>76</v>
      </c>
      <c r="P126" s="176">
        <v>4.5</v>
      </c>
      <c r="Q126" s="176">
        <v>5.0999999999999996</v>
      </c>
      <c r="R126" s="176">
        <v>4.5</v>
      </c>
      <c r="S126" s="176">
        <v>5</v>
      </c>
      <c r="T126" s="176">
        <v>4.8</v>
      </c>
      <c r="U126" s="176">
        <v>5.2</v>
      </c>
      <c r="V126" s="176">
        <v>5</v>
      </c>
      <c r="W126" s="161"/>
      <c r="X126" s="161"/>
      <c r="Y126" s="174" t="s">
        <v>76</v>
      </c>
      <c r="Z126" s="175">
        <v>25168.68</v>
      </c>
      <c r="AA126" s="175">
        <v>26456.555999999997</v>
      </c>
      <c r="AB126" s="175">
        <v>24717.51</v>
      </c>
      <c r="AC126" s="175">
        <v>29551.4</v>
      </c>
      <c r="AD126" s="175">
        <v>33130.847999999998</v>
      </c>
      <c r="AE126" s="175">
        <v>35200.256000000001</v>
      </c>
      <c r="AF126" s="175">
        <v>36024.400000000001</v>
      </c>
      <c r="AG126" s="161"/>
      <c r="AH126" s="174" t="s">
        <v>76</v>
      </c>
      <c r="AI126" s="177">
        <v>0.492385813614859</v>
      </c>
      <c r="AJ126" s="177">
        <v>0.48466106350457983</v>
      </c>
      <c r="AK126" s="177">
        <v>0.50796800958824551</v>
      </c>
      <c r="AL126" s="177">
        <v>0.53242695916631833</v>
      </c>
      <c r="AM126" s="177">
        <v>0.58236697693569395</v>
      </c>
      <c r="AN126" s="177">
        <v>0.61863750018277797</v>
      </c>
      <c r="AO126" s="177">
        <v>0.66175584522462416</v>
      </c>
      <c r="AP126" s="161"/>
      <c r="AQ126" s="174" t="s">
        <v>76</v>
      </c>
      <c r="AR126" s="177">
        <v>4.4314723225337305E-2</v>
      </c>
      <c r="AS126" s="177">
        <v>4.9435428477467139E-2</v>
      </c>
      <c r="AT126" s="177">
        <v>4.57171208629421E-2</v>
      </c>
      <c r="AU126" s="177">
        <v>5.3242695916631833E-2</v>
      </c>
      <c r="AV126" s="177">
        <v>5.5907229785826615E-2</v>
      </c>
      <c r="AW126" s="177">
        <v>6.433830001900892E-2</v>
      </c>
      <c r="AX126" s="177">
        <v>6.6175584522462416E-2</v>
      </c>
      <c r="AY126" s="161"/>
      <c r="AZ126" s="161"/>
      <c r="BA126" s="161"/>
    </row>
    <row r="127" spans="3:53" x14ac:dyDescent="0.25">
      <c r="C127" s="164" t="s">
        <v>11</v>
      </c>
      <c r="D127" s="3" t="s">
        <v>2</v>
      </c>
      <c r="E127" s="8"/>
      <c r="F127" s="5" t="s">
        <v>8</v>
      </c>
      <c r="G127" s="168">
        <v>725039</v>
      </c>
      <c r="H127" s="168">
        <v>638770</v>
      </c>
      <c r="I127" s="168">
        <v>603275</v>
      </c>
      <c r="J127" s="168">
        <v>628170</v>
      </c>
      <c r="K127" s="168">
        <v>715309</v>
      </c>
      <c r="L127" s="168">
        <v>646677</v>
      </c>
      <c r="M127" s="168">
        <v>678303</v>
      </c>
      <c r="N127" s="161"/>
      <c r="O127" s="167" t="s">
        <v>8</v>
      </c>
      <c r="P127" s="169">
        <v>3.1</v>
      </c>
      <c r="Q127" s="169">
        <v>3.5</v>
      </c>
      <c r="R127" s="169">
        <v>3.1</v>
      </c>
      <c r="S127" s="169">
        <v>3.4</v>
      </c>
      <c r="T127" s="169">
        <v>3.6</v>
      </c>
      <c r="U127" s="169">
        <v>3.9</v>
      </c>
      <c r="V127" s="169">
        <v>4.0999999999999996</v>
      </c>
      <c r="W127" s="161"/>
      <c r="X127" s="161"/>
      <c r="Y127" s="167" t="s">
        <v>8</v>
      </c>
      <c r="Z127" s="168">
        <v>44952.417999999998</v>
      </c>
      <c r="AA127" s="168">
        <v>44713.9</v>
      </c>
      <c r="AB127" s="168">
        <v>37403.050000000003</v>
      </c>
      <c r="AC127" s="168">
        <v>42715.56</v>
      </c>
      <c r="AD127" s="168">
        <v>51502.248</v>
      </c>
      <c r="AE127" s="168">
        <v>50440.805999999997</v>
      </c>
      <c r="AF127" s="168">
        <v>55620.845999999998</v>
      </c>
      <c r="AG127" s="161"/>
      <c r="AH127" s="167" t="s">
        <v>8</v>
      </c>
      <c r="AI127" s="170">
        <v>1</v>
      </c>
      <c r="AJ127" s="170">
        <v>1</v>
      </c>
      <c r="AK127" s="170">
        <v>1</v>
      </c>
      <c r="AL127" s="170">
        <v>1</v>
      </c>
      <c r="AM127" s="170">
        <v>1</v>
      </c>
      <c r="AN127" s="170">
        <v>1</v>
      </c>
      <c r="AO127" s="170">
        <v>1</v>
      </c>
      <c r="AP127" s="161"/>
      <c r="AQ127" s="167" t="s">
        <v>8</v>
      </c>
      <c r="AR127" s="170">
        <v>6.2E-2</v>
      </c>
      <c r="AS127" s="170">
        <v>7.0000000000000007E-2</v>
      </c>
      <c r="AT127" s="170">
        <v>6.2E-2</v>
      </c>
      <c r="AU127" s="170">
        <v>6.8000000000000005E-2</v>
      </c>
      <c r="AV127" s="170">
        <v>7.2000000000000008E-2</v>
      </c>
      <c r="AW127" s="170">
        <v>7.8E-2</v>
      </c>
      <c r="AX127" s="170">
        <v>8.199999999999999E-2</v>
      </c>
      <c r="AY127" s="161"/>
      <c r="AZ127" s="161"/>
      <c r="BA127" s="161"/>
    </row>
    <row r="128" spans="3:53" x14ac:dyDescent="0.25">
      <c r="C128" s="171" t="s">
        <v>11</v>
      </c>
      <c r="D128" s="7" t="s">
        <v>2</v>
      </c>
      <c r="E128" s="4"/>
      <c r="F128" s="9" t="s">
        <v>1</v>
      </c>
      <c r="G128" s="175">
        <v>202888</v>
      </c>
      <c r="H128" s="175">
        <v>154357</v>
      </c>
      <c r="I128" s="175">
        <v>135358</v>
      </c>
      <c r="J128" s="175">
        <v>163663</v>
      </c>
      <c r="K128" s="175">
        <v>168398</v>
      </c>
      <c r="L128" s="175">
        <v>154563</v>
      </c>
      <c r="M128" s="175">
        <v>158482</v>
      </c>
      <c r="N128" s="161"/>
      <c r="O128" s="174" t="s">
        <v>1</v>
      </c>
      <c r="P128" s="176">
        <v>5.0999999999999996</v>
      </c>
      <c r="Q128" s="176">
        <v>6.8</v>
      </c>
      <c r="R128" s="176">
        <v>6.5</v>
      </c>
      <c r="S128" s="176">
        <v>6.6</v>
      </c>
      <c r="T128" s="176">
        <v>7</v>
      </c>
      <c r="U128" s="176">
        <v>7.6</v>
      </c>
      <c r="V128" s="176">
        <v>7.7</v>
      </c>
      <c r="W128" s="161"/>
      <c r="X128" s="161"/>
      <c r="Y128" s="174" t="s">
        <v>1</v>
      </c>
      <c r="Z128" s="175">
        <v>20694.575999999997</v>
      </c>
      <c r="AA128" s="175">
        <v>20992.551999999996</v>
      </c>
      <c r="AB128" s="175">
        <v>17596.54</v>
      </c>
      <c r="AC128" s="175">
        <v>21603.516</v>
      </c>
      <c r="AD128" s="175">
        <v>23575.72</v>
      </c>
      <c r="AE128" s="175">
        <v>23493.576000000001</v>
      </c>
      <c r="AF128" s="175">
        <v>24406.228000000003</v>
      </c>
      <c r="AG128" s="161"/>
      <c r="AH128" s="174" t="s">
        <v>1</v>
      </c>
      <c r="AI128" s="177">
        <v>0.27983046429226566</v>
      </c>
      <c r="AJ128" s="177">
        <v>0.2416472282668253</v>
      </c>
      <c r="AK128" s="177">
        <v>0.2243719696655754</v>
      </c>
      <c r="AL128" s="177">
        <v>0.26053934444497506</v>
      </c>
      <c r="AM128" s="177">
        <v>0.23541993739768408</v>
      </c>
      <c r="AN128" s="177">
        <v>0.23901112920360551</v>
      </c>
      <c r="AO128" s="177">
        <v>0.23364484603488411</v>
      </c>
      <c r="AP128" s="161"/>
      <c r="AQ128" s="174" t="s">
        <v>1</v>
      </c>
      <c r="AR128" s="177">
        <v>2.8542707357811094E-2</v>
      </c>
      <c r="AS128" s="177">
        <v>3.2864023044288239E-2</v>
      </c>
      <c r="AT128" s="177">
        <v>2.9168356056524805E-2</v>
      </c>
      <c r="AU128" s="177">
        <v>3.4391193466736705E-2</v>
      </c>
      <c r="AV128" s="177">
        <v>3.2958791235675772E-2</v>
      </c>
      <c r="AW128" s="177">
        <v>3.6329691638948038E-2</v>
      </c>
      <c r="AX128" s="177">
        <v>3.5981306289372156E-2</v>
      </c>
      <c r="AY128" s="161"/>
      <c r="AZ128" s="161"/>
      <c r="BA128" s="161"/>
    </row>
    <row r="129" spans="3:53" x14ac:dyDescent="0.25">
      <c r="C129" s="171" t="s">
        <v>11</v>
      </c>
      <c r="D129" s="7" t="s">
        <v>2</v>
      </c>
      <c r="E129" s="8"/>
      <c r="F129" s="9" t="s">
        <v>77</v>
      </c>
      <c r="G129" s="175">
        <v>206145</v>
      </c>
      <c r="H129" s="175">
        <v>209238</v>
      </c>
      <c r="I129" s="175">
        <v>180578</v>
      </c>
      <c r="J129" s="175">
        <v>199218</v>
      </c>
      <c r="K129" s="175">
        <v>190752</v>
      </c>
      <c r="L129" s="175">
        <v>170322</v>
      </c>
      <c r="M129" s="175">
        <v>179526</v>
      </c>
      <c r="N129" s="161"/>
      <c r="O129" s="174" t="s">
        <v>77</v>
      </c>
      <c r="P129" s="176">
        <v>5.0999999999999996</v>
      </c>
      <c r="Q129" s="176">
        <v>5.9</v>
      </c>
      <c r="R129" s="176">
        <v>5.9</v>
      </c>
      <c r="S129" s="176">
        <v>6.6</v>
      </c>
      <c r="T129" s="176">
        <v>7</v>
      </c>
      <c r="U129" s="176">
        <v>7.6</v>
      </c>
      <c r="V129" s="176">
        <v>7.7</v>
      </c>
      <c r="W129" s="161"/>
      <c r="X129" s="161"/>
      <c r="Y129" s="174" t="s">
        <v>77</v>
      </c>
      <c r="Z129" s="175">
        <v>21026.79</v>
      </c>
      <c r="AA129" s="175">
        <v>24690.084000000003</v>
      </c>
      <c r="AB129" s="175">
        <v>21308.203999999998</v>
      </c>
      <c r="AC129" s="175">
        <v>26296.775999999998</v>
      </c>
      <c r="AD129" s="175">
        <v>26705.279999999999</v>
      </c>
      <c r="AE129" s="175">
        <v>25888.944</v>
      </c>
      <c r="AF129" s="175">
        <v>27647.004000000001</v>
      </c>
      <c r="AG129" s="161"/>
      <c r="AH129" s="174" t="s">
        <v>77</v>
      </c>
      <c r="AI129" s="177">
        <v>0.28432263643748817</v>
      </c>
      <c r="AJ129" s="177">
        <v>0.32756391189316969</v>
      </c>
      <c r="AK129" s="177">
        <v>0.29932949318304258</v>
      </c>
      <c r="AL129" s="177">
        <v>0.3171402645780601</v>
      </c>
      <c r="AM129" s="177">
        <v>0.2666707674585389</v>
      </c>
      <c r="AN129" s="177">
        <v>0.26338032742775758</v>
      </c>
      <c r="AO129" s="177">
        <v>0.26466932919359049</v>
      </c>
      <c r="AP129" s="161"/>
      <c r="AQ129" s="174" t="s">
        <v>77</v>
      </c>
      <c r="AR129" s="177">
        <v>2.900090891662379E-2</v>
      </c>
      <c r="AS129" s="177">
        <v>3.8652541603394021E-2</v>
      </c>
      <c r="AT129" s="177">
        <v>3.5320880195599022E-2</v>
      </c>
      <c r="AU129" s="177">
        <v>4.1862514924303929E-2</v>
      </c>
      <c r="AV129" s="177">
        <v>3.7333907444195444E-2</v>
      </c>
      <c r="AW129" s="177">
        <v>4.0033809769019151E-2</v>
      </c>
      <c r="AX129" s="177">
        <v>4.0759076695812933E-2</v>
      </c>
      <c r="AY129" s="161"/>
      <c r="AZ129" s="161"/>
      <c r="BA129" s="161"/>
    </row>
    <row r="130" spans="3:53" x14ac:dyDescent="0.25">
      <c r="C130" s="171" t="s">
        <v>11</v>
      </c>
      <c r="D130" s="7" t="s">
        <v>2</v>
      </c>
      <c r="E130" s="8"/>
      <c r="F130" s="9" t="s">
        <v>76</v>
      </c>
      <c r="G130" s="175">
        <v>316006</v>
      </c>
      <c r="H130" s="175">
        <v>275175</v>
      </c>
      <c r="I130" s="175">
        <v>287339</v>
      </c>
      <c r="J130" s="175">
        <v>265289</v>
      </c>
      <c r="K130" s="175">
        <v>356159</v>
      </c>
      <c r="L130" s="175">
        <v>321792</v>
      </c>
      <c r="M130" s="175">
        <v>340295</v>
      </c>
      <c r="N130" s="161"/>
      <c r="O130" s="174" t="s">
        <v>76</v>
      </c>
      <c r="P130" s="176">
        <v>4.0999999999999996</v>
      </c>
      <c r="Q130" s="176">
        <v>5.0999999999999996</v>
      </c>
      <c r="R130" s="176">
        <v>4.5</v>
      </c>
      <c r="S130" s="176">
        <v>5</v>
      </c>
      <c r="T130" s="176">
        <v>4.5</v>
      </c>
      <c r="U130" s="176">
        <v>5.2</v>
      </c>
      <c r="V130" s="176">
        <v>5.4</v>
      </c>
      <c r="W130" s="161"/>
      <c r="X130" s="161"/>
      <c r="Y130" s="174" t="s">
        <v>76</v>
      </c>
      <c r="Z130" s="175">
        <v>25912.491999999998</v>
      </c>
      <c r="AA130" s="175">
        <v>28067.85</v>
      </c>
      <c r="AB130" s="175">
        <v>25860.51</v>
      </c>
      <c r="AC130" s="175">
        <v>26528.9</v>
      </c>
      <c r="AD130" s="175">
        <v>32054.31</v>
      </c>
      <c r="AE130" s="175">
        <v>33466.368000000002</v>
      </c>
      <c r="AF130" s="175">
        <v>36751.860000000008</v>
      </c>
      <c r="AG130" s="161"/>
      <c r="AH130" s="174" t="s">
        <v>76</v>
      </c>
      <c r="AI130" s="177">
        <v>0.43584689927024617</v>
      </c>
      <c r="AJ130" s="177">
        <v>0.43078885984000503</v>
      </c>
      <c r="AK130" s="177">
        <v>0.47629853715138204</v>
      </c>
      <c r="AL130" s="177">
        <v>0.42232039097696483</v>
      </c>
      <c r="AM130" s="177">
        <v>0.49790929514377702</v>
      </c>
      <c r="AN130" s="177">
        <v>0.49760854336863691</v>
      </c>
      <c r="AO130" s="177">
        <v>0.50168582477152546</v>
      </c>
      <c r="AP130" s="161"/>
      <c r="AQ130" s="174" t="s">
        <v>76</v>
      </c>
      <c r="AR130" s="177">
        <v>3.5739445740160185E-2</v>
      </c>
      <c r="AS130" s="177">
        <v>4.3940463703680516E-2</v>
      </c>
      <c r="AT130" s="177">
        <v>4.2866868343624381E-2</v>
      </c>
      <c r="AU130" s="177">
        <v>4.2232039097696482E-2</v>
      </c>
      <c r="AV130" s="177">
        <v>4.4811836562939932E-2</v>
      </c>
      <c r="AW130" s="177">
        <v>5.1751288510338236E-2</v>
      </c>
      <c r="AX130" s="177">
        <v>5.4182069075324753E-2</v>
      </c>
      <c r="AY130" s="161"/>
      <c r="AZ130" s="161"/>
      <c r="BA130" s="161"/>
    </row>
    <row r="131" spans="3:53" x14ac:dyDescent="0.25">
      <c r="C131" s="164" t="s">
        <v>7</v>
      </c>
      <c r="D131" s="3" t="s">
        <v>3</v>
      </c>
      <c r="E131" s="8"/>
      <c r="F131" s="5" t="s">
        <v>8</v>
      </c>
      <c r="G131" s="168">
        <v>2234573</v>
      </c>
      <c r="H131" s="168">
        <v>1902168</v>
      </c>
      <c r="I131" s="168">
        <v>1810869</v>
      </c>
      <c r="J131" s="168">
        <v>1743407</v>
      </c>
      <c r="K131" s="168">
        <v>1819131</v>
      </c>
      <c r="L131" s="168">
        <v>1635721</v>
      </c>
      <c r="M131" s="168">
        <v>1639795</v>
      </c>
      <c r="N131" s="161"/>
      <c r="O131" s="167" t="s">
        <v>8</v>
      </c>
      <c r="P131" s="169">
        <v>1.3</v>
      </c>
      <c r="Q131" s="169">
        <v>1.7</v>
      </c>
      <c r="R131" s="169">
        <v>1.6</v>
      </c>
      <c r="S131" s="169">
        <v>1.8</v>
      </c>
      <c r="T131" s="169">
        <v>2</v>
      </c>
      <c r="U131" s="169">
        <v>2.8</v>
      </c>
      <c r="V131" s="169">
        <v>2.2000000000000002</v>
      </c>
      <c r="W131" s="161"/>
      <c r="X131" s="161"/>
      <c r="Y131" s="167" t="s">
        <v>8</v>
      </c>
      <c r="Z131" s="168">
        <v>58098.898000000001</v>
      </c>
      <c r="AA131" s="168">
        <v>64673.712</v>
      </c>
      <c r="AB131" s="168">
        <v>57947.808000000005</v>
      </c>
      <c r="AC131" s="168">
        <v>62762.652000000002</v>
      </c>
      <c r="AD131" s="168">
        <v>72765.240000000005</v>
      </c>
      <c r="AE131" s="168">
        <v>91600.375999999989</v>
      </c>
      <c r="AF131" s="168">
        <v>72150.98000000001</v>
      </c>
      <c r="AG131" s="161"/>
      <c r="AH131" s="167" t="s">
        <v>8</v>
      </c>
      <c r="AI131" s="170">
        <v>1</v>
      </c>
      <c r="AJ131" s="170">
        <v>1</v>
      </c>
      <c r="AK131" s="170">
        <v>1</v>
      </c>
      <c r="AL131" s="170">
        <v>1</v>
      </c>
      <c r="AM131" s="170">
        <v>1</v>
      </c>
      <c r="AN131" s="170">
        <v>1</v>
      </c>
      <c r="AO131" s="170">
        <v>1</v>
      </c>
      <c r="AP131" s="161"/>
      <c r="AQ131" s="167" t="s">
        <v>8</v>
      </c>
      <c r="AR131" s="170">
        <v>2.6000000000000002E-2</v>
      </c>
      <c r="AS131" s="170">
        <v>3.4000000000000002E-2</v>
      </c>
      <c r="AT131" s="170">
        <v>3.2000000000000001E-2</v>
      </c>
      <c r="AU131" s="170">
        <v>3.6000000000000004E-2</v>
      </c>
      <c r="AV131" s="170">
        <v>0.04</v>
      </c>
      <c r="AW131" s="170">
        <v>5.5999999999999994E-2</v>
      </c>
      <c r="AX131" s="170">
        <v>4.4000000000000004E-2</v>
      </c>
      <c r="AY131" s="161"/>
      <c r="AZ131" s="161"/>
      <c r="BA131" s="161"/>
    </row>
    <row r="132" spans="3:53" x14ac:dyDescent="0.25">
      <c r="C132" s="171" t="s">
        <v>7</v>
      </c>
      <c r="D132" s="7" t="s">
        <v>3</v>
      </c>
      <c r="E132" s="8"/>
      <c r="F132" s="9" t="s">
        <v>1</v>
      </c>
      <c r="G132" s="175">
        <v>517279</v>
      </c>
      <c r="H132" s="175">
        <v>376877</v>
      </c>
      <c r="I132" s="175">
        <v>318620</v>
      </c>
      <c r="J132" s="175">
        <v>309877</v>
      </c>
      <c r="K132" s="175">
        <v>307246</v>
      </c>
      <c r="L132" s="175">
        <v>282751</v>
      </c>
      <c r="M132" s="175">
        <v>244226</v>
      </c>
      <c r="N132" s="161"/>
      <c r="O132" s="174" t="s">
        <v>1</v>
      </c>
      <c r="P132" s="176">
        <v>2.9</v>
      </c>
      <c r="Q132" s="176">
        <v>4.0999999999999996</v>
      </c>
      <c r="R132" s="176">
        <v>4</v>
      </c>
      <c r="S132" s="176">
        <v>4.4000000000000004</v>
      </c>
      <c r="T132" s="176">
        <v>5.0999999999999996</v>
      </c>
      <c r="U132" s="176">
        <v>5.9</v>
      </c>
      <c r="V132" s="176">
        <v>6.8</v>
      </c>
      <c r="W132" s="161"/>
      <c r="X132" s="161"/>
      <c r="Y132" s="174" t="s">
        <v>1</v>
      </c>
      <c r="Z132" s="175">
        <v>30002.181999999997</v>
      </c>
      <c r="AA132" s="175">
        <v>30903.914000000001</v>
      </c>
      <c r="AB132" s="175">
        <v>25489.599999999999</v>
      </c>
      <c r="AC132" s="175">
        <v>27269.175999999999</v>
      </c>
      <c r="AD132" s="175">
        <v>31339.091999999997</v>
      </c>
      <c r="AE132" s="175">
        <v>33364.618000000002</v>
      </c>
      <c r="AF132" s="175">
        <v>33214.736000000004</v>
      </c>
      <c r="AG132" s="161"/>
      <c r="AH132" s="174" t="s">
        <v>1</v>
      </c>
      <c r="AI132" s="177">
        <v>0.23148896903345739</v>
      </c>
      <c r="AJ132" s="177">
        <v>0.19813023875914221</v>
      </c>
      <c r="AK132" s="177">
        <v>0.17594867436573269</v>
      </c>
      <c r="AL132" s="177">
        <v>0.17774220248054529</v>
      </c>
      <c r="AM132" s="177">
        <v>0.16889712725471667</v>
      </c>
      <c r="AN132" s="177">
        <v>0.17286016380544114</v>
      </c>
      <c r="AO132" s="177">
        <v>0.14893690979665142</v>
      </c>
      <c r="AP132" s="161"/>
      <c r="AQ132" s="174" t="s">
        <v>1</v>
      </c>
      <c r="AR132" s="177">
        <v>1.3426360203940528E-2</v>
      </c>
      <c r="AS132" s="177">
        <v>1.624667957824966E-2</v>
      </c>
      <c r="AT132" s="177">
        <v>1.4075893949258615E-2</v>
      </c>
      <c r="AU132" s="177">
        <v>1.5641313818287986E-2</v>
      </c>
      <c r="AV132" s="177">
        <v>1.72275069799811E-2</v>
      </c>
      <c r="AW132" s="177">
        <v>2.0397499329042054E-2</v>
      </c>
      <c r="AX132" s="177">
        <v>2.0255419732344591E-2</v>
      </c>
      <c r="AY132" s="161"/>
      <c r="AZ132" s="161"/>
      <c r="BA132" s="161"/>
    </row>
    <row r="133" spans="3:53" x14ac:dyDescent="0.25">
      <c r="C133" s="171" t="s">
        <v>7</v>
      </c>
      <c r="D133" s="7" t="s">
        <v>3</v>
      </c>
      <c r="E133" s="4"/>
      <c r="F133" s="9" t="s">
        <v>77</v>
      </c>
      <c r="G133" s="175">
        <v>872012</v>
      </c>
      <c r="H133" s="175">
        <v>770609</v>
      </c>
      <c r="I133" s="175">
        <v>723363</v>
      </c>
      <c r="J133" s="175">
        <v>635214</v>
      </c>
      <c r="K133" s="175">
        <v>651978</v>
      </c>
      <c r="L133" s="175">
        <v>600910</v>
      </c>
      <c r="M133" s="175">
        <v>603555</v>
      </c>
      <c r="N133" s="161"/>
      <c r="O133" s="174" t="s">
        <v>77</v>
      </c>
      <c r="P133" s="176">
        <v>2.2999999999999998</v>
      </c>
      <c r="Q133" s="176">
        <v>2.6</v>
      </c>
      <c r="R133" s="176">
        <v>3</v>
      </c>
      <c r="S133" s="176">
        <v>3.3</v>
      </c>
      <c r="T133" s="176">
        <v>3.8</v>
      </c>
      <c r="U133" s="176">
        <v>4.0999999999999996</v>
      </c>
      <c r="V133" s="176">
        <v>4.2</v>
      </c>
      <c r="W133" s="161"/>
      <c r="X133" s="161"/>
      <c r="Y133" s="174" t="s">
        <v>77</v>
      </c>
      <c r="Z133" s="175">
        <v>40112.551999999996</v>
      </c>
      <c r="AA133" s="175">
        <v>40071.668000000005</v>
      </c>
      <c r="AB133" s="175">
        <v>43401.78</v>
      </c>
      <c r="AC133" s="175">
        <v>41924.123999999996</v>
      </c>
      <c r="AD133" s="175">
        <v>49550.328000000001</v>
      </c>
      <c r="AE133" s="175">
        <v>49274.62</v>
      </c>
      <c r="AF133" s="175">
        <v>50698.62</v>
      </c>
      <c r="AG133" s="161"/>
      <c r="AH133" s="174" t="s">
        <v>77</v>
      </c>
      <c r="AI133" s="177">
        <v>0.39023652393544539</v>
      </c>
      <c r="AJ133" s="177">
        <v>0.4051214193488693</v>
      </c>
      <c r="AK133" s="177">
        <v>0.39945628314361781</v>
      </c>
      <c r="AL133" s="177">
        <v>0.3643520990795609</v>
      </c>
      <c r="AM133" s="177">
        <v>0.35840079686399717</v>
      </c>
      <c r="AN133" s="177">
        <v>0.36736705098241079</v>
      </c>
      <c r="AO133" s="177">
        <v>0.3680673498821499</v>
      </c>
      <c r="AP133" s="161"/>
      <c r="AQ133" s="174" t="s">
        <v>77</v>
      </c>
      <c r="AR133" s="177">
        <v>1.7950880101030485E-2</v>
      </c>
      <c r="AS133" s="177">
        <v>2.1066313806141202E-2</v>
      </c>
      <c r="AT133" s="177">
        <v>2.3967376988617072E-2</v>
      </c>
      <c r="AU133" s="177">
        <v>2.4047238539251017E-2</v>
      </c>
      <c r="AV133" s="177">
        <v>2.7238460561663781E-2</v>
      </c>
      <c r="AW133" s="177">
        <v>3.0124098180557682E-2</v>
      </c>
      <c r="AX133" s="177">
        <v>3.0917657390100595E-2</v>
      </c>
      <c r="AY133" s="161"/>
      <c r="AZ133" s="161"/>
      <c r="BA133" s="161"/>
    </row>
    <row r="134" spans="3:53" x14ac:dyDescent="0.25">
      <c r="C134" s="171" t="s">
        <v>7</v>
      </c>
      <c r="D134" s="7" t="s">
        <v>3</v>
      </c>
      <c r="E134" s="8"/>
      <c r="F134" s="9" t="s">
        <v>76</v>
      </c>
      <c r="G134" s="175">
        <v>845282</v>
      </c>
      <c r="H134" s="175">
        <v>754682</v>
      </c>
      <c r="I134" s="175">
        <v>768886</v>
      </c>
      <c r="J134" s="175">
        <v>798316</v>
      </c>
      <c r="K134" s="175">
        <v>859907</v>
      </c>
      <c r="L134" s="175">
        <v>752060</v>
      </c>
      <c r="M134" s="175">
        <v>792014</v>
      </c>
      <c r="N134" s="161"/>
      <c r="O134" s="174" t="s">
        <v>76</v>
      </c>
      <c r="P134" s="176">
        <v>2.2999999999999998</v>
      </c>
      <c r="Q134" s="176">
        <v>2.6</v>
      </c>
      <c r="R134" s="176">
        <v>2.4</v>
      </c>
      <c r="S134" s="176">
        <v>2.7</v>
      </c>
      <c r="T134" s="176">
        <v>3</v>
      </c>
      <c r="U134" s="176">
        <v>3.2</v>
      </c>
      <c r="V134" s="176">
        <v>3.4</v>
      </c>
      <c r="W134" s="161"/>
      <c r="X134" s="161"/>
      <c r="Y134" s="174" t="s">
        <v>76</v>
      </c>
      <c r="Z134" s="175">
        <v>38882.971999999994</v>
      </c>
      <c r="AA134" s="175">
        <v>39243.464</v>
      </c>
      <c r="AB134" s="175">
        <v>36906.527999999998</v>
      </c>
      <c r="AC134" s="175">
        <v>43109.064000000006</v>
      </c>
      <c r="AD134" s="175">
        <v>51594.42</v>
      </c>
      <c r="AE134" s="175">
        <v>48131.839999999997</v>
      </c>
      <c r="AF134" s="175">
        <v>53856.952000000005</v>
      </c>
      <c r="AG134" s="161"/>
      <c r="AH134" s="174" t="s">
        <v>76</v>
      </c>
      <c r="AI134" s="177">
        <v>0.37827450703109722</v>
      </c>
      <c r="AJ134" s="177">
        <v>0.39674834189198849</v>
      </c>
      <c r="AK134" s="177">
        <v>0.4245950424906495</v>
      </c>
      <c r="AL134" s="177">
        <v>0.45790569843989382</v>
      </c>
      <c r="AM134" s="177">
        <v>0.47270207588128615</v>
      </c>
      <c r="AN134" s="177">
        <v>0.45977278521214804</v>
      </c>
      <c r="AO134" s="177">
        <v>0.48299574032119869</v>
      </c>
      <c r="AP134" s="161"/>
      <c r="AQ134" s="174" t="s">
        <v>76</v>
      </c>
      <c r="AR134" s="177">
        <v>1.7400627323430472E-2</v>
      </c>
      <c r="AS134" s="177">
        <v>2.06309137783834E-2</v>
      </c>
      <c r="AT134" s="177">
        <v>2.0380562039551173E-2</v>
      </c>
      <c r="AU134" s="177">
        <v>2.4726907715754268E-2</v>
      </c>
      <c r="AV134" s="177">
        <v>2.836212455287717E-2</v>
      </c>
      <c r="AW134" s="177">
        <v>2.9425458253577473E-2</v>
      </c>
      <c r="AX134" s="177">
        <v>3.2843710341841505E-2</v>
      </c>
      <c r="AY134" s="161"/>
      <c r="AZ134" s="161"/>
      <c r="BA134" s="161"/>
    </row>
    <row r="135" spans="3:53" x14ac:dyDescent="0.25">
      <c r="C135" s="164" t="s">
        <v>12</v>
      </c>
      <c r="D135" s="3" t="s">
        <v>3</v>
      </c>
      <c r="E135" s="8"/>
      <c r="F135" s="5" t="s">
        <v>8</v>
      </c>
      <c r="G135" s="168">
        <v>1121158</v>
      </c>
      <c r="H135" s="168">
        <v>961075</v>
      </c>
      <c r="I135" s="168">
        <v>931798</v>
      </c>
      <c r="J135" s="168">
        <v>892443</v>
      </c>
      <c r="K135" s="168">
        <v>910766</v>
      </c>
      <c r="L135" s="168">
        <v>820921</v>
      </c>
      <c r="M135" s="168">
        <v>827117</v>
      </c>
      <c r="N135" s="161"/>
      <c r="O135" s="167" t="s">
        <v>8</v>
      </c>
      <c r="P135" s="169">
        <v>2</v>
      </c>
      <c r="Q135" s="169">
        <v>2.6</v>
      </c>
      <c r="R135" s="169">
        <v>2.4</v>
      </c>
      <c r="S135" s="169">
        <v>2.7</v>
      </c>
      <c r="T135" s="169">
        <v>3</v>
      </c>
      <c r="U135" s="169">
        <v>3.2</v>
      </c>
      <c r="V135" s="169">
        <v>3.4</v>
      </c>
      <c r="W135" s="161"/>
      <c r="X135" s="161"/>
      <c r="Y135" s="167" t="s">
        <v>8</v>
      </c>
      <c r="Z135" s="168">
        <v>44846.32</v>
      </c>
      <c r="AA135" s="168">
        <v>49975.9</v>
      </c>
      <c r="AB135" s="168">
        <v>44726.303999999996</v>
      </c>
      <c r="AC135" s="168">
        <v>48191.921999999999</v>
      </c>
      <c r="AD135" s="168">
        <v>54645.96</v>
      </c>
      <c r="AE135" s="168">
        <v>52538.944000000003</v>
      </c>
      <c r="AF135" s="168">
        <v>56243.955999999998</v>
      </c>
      <c r="AG135" s="161"/>
      <c r="AH135" s="167" t="s">
        <v>8</v>
      </c>
      <c r="AI135" s="170">
        <v>1</v>
      </c>
      <c r="AJ135" s="170">
        <v>1</v>
      </c>
      <c r="AK135" s="170">
        <v>1</v>
      </c>
      <c r="AL135" s="170">
        <v>1</v>
      </c>
      <c r="AM135" s="170">
        <v>1</v>
      </c>
      <c r="AN135" s="170">
        <v>1</v>
      </c>
      <c r="AO135" s="170">
        <v>1</v>
      </c>
      <c r="AP135" s="161"/>
      <c r="AQ135" s="167" t="s">
        <v>8</v>
      </c>
      <c r="AR135" s="170">
        <v>0.04</v>
      </c>
      <c r="AS135" s="170">
        <v>5.2000000000000005E-2</v>
      </c>
      <c r="AT135" s="170">
        <v>4.8000000000000001E-2</v>
      </c>
      <c r="AU135" s="170">
        <v>5.4000000000000006E-2</v>
      </c>
      <c r="AV135" s="170">
        <v>0.06</v>
      </c>
      <c r="AW135" s="170">
        <v>6.4000000000000001E-2</v>
      </c>
      <c r="AX135" s="170">
        <v>6.8000000000000005E-2</v>
      </c>
      <c r="AY135" s="161"/>
      <c r="AZ135" s="161"/>
      <c r="BA135" s="161"/>
    </row>
    <row r="136" spans="3:53" x14ac:dyDescent="0.25">
      <c r="C136" s="171" t="s">
        <v>12</v>
      </c>
      <c r="D136" s="7" t="s">
        <v>3</v>
      </c>
      <c r="E136" s="8"/>
      <c r="F136" s="9" t="s">
        <v>1</v>
      </c>
      <c r="G136" s="175">
        <v>237286</v>
      </c>
      <c r="H136" s="175">
        <v>173304</v>
      </c>
      <c r="I136" s="175">
        <v>150067</v>
      </c>
      <c r="J136" s="175">
        <v>135473</v>
      </c>
      <c r="K136" s="175">
        <v>129754</v>
      </c>
      <c r="L136" s="175">
        <v>105808</v>
      </c>
      <c r="M136" s="175">
        <v>95031</v>
      </c>
      <c r="N136" s="161"/>
      <c r="O136" s="174" t="s">
        <v>1</v>
      </c>
      <c r="P136" s="176">
        <v>4.7</v>
      </c>
      <c r="Q136" s="176">
        <v>6.2</v>
      </c>
      <c r="R136" s="176">
        <v>5.6</v>
      </c>
      <c r="S136" s="176">
        <v>7</v>
      </c>
      <c r="T136" s="176">
        <v>8</v>
      </c>
      <c r="U136" s="176">
        <v>9.5</v>
      </c>
      <c r="V136" s="176">
        <v>9.9</v>
      </c>
      <c r="W136" s="161"/>
      <c r="X136" s="161"/>
      <c r="Y136" s="174" t="s">
        <v>1</v>
      </c>
      <c r="Z136" s="175">
        <v>22304.883999999998</v>
      </c>
      <c r="AA136" s="175">
        <v>21489.696</v>
      </c>
      <c r="AB136" s="175">
        <v>16807.504000000001</v>
      </c>
      <c r="AC136" s="175">
        <v>18966.22</v>
      </c>
      <c r="AD136" s="175">
        <v>20760.64</v>
      </c>
      <c r="AE136" s="175">
        <v>20103.52</v>
      </c>
      <c r="AF136" s="175">
        <v>18816.137999999999</v>
      </c>
      <c r="AG136" s="161"/>
      <c r="AH136" s="174" t="s">
        <v>1</v>
      </c>
      <c r="AI136" s="177">
        <v>0.21164367555687957</v>
      </c>
      <c r="AJ136" s="177">
        <v>0.18032307572249826</v>
      </c>
      <c r="AK136" s="177">
        <v>0.16105100032410458</v>
      </c>
      <c r="AL136" s="177">
        <v>0.1518001709913126</v>
      </c>
      <c r="AM136" s="177">
        <v>0.14246689050755079</v>
      </c>
      <c r="AN136" s="177">
        <v>0.12888938156046684</v>
      </c>
      <c r="AO136" s="177">
        <v>0.11489426526114202</v>
      </c>
      <c r="AP136" s="161"/>
      <c r="AQ136" s="174" t="s">
        <v>1</v>
      </c>
      <c r="AR136" s="177">
        <v>1.9894505502346681E-2</v>
      </c>
      <c r="AS136" s="177">
        <v>2.2360061389589781E-2</v>
      </c>
      <c r="AT136" s="177">
        <v>1.8037712036299711E-2</v>
      </c>
      <c r="AU136" s="177">
        <v>2.1252023938783764E-2</v>
      </c>
      <c r="AV136" s="177">
        <v>2.2794702481208125E-2</v>
      </c>
      <c r="AW136" s="177">
        <v>2.4488982496488697E-2</v>
      </c>
      <c r="AX136" s="177">
        <v>2.2749064521706122E-2</v>
      </c>
      <c r="AY136" s="161"/>
      <c r="AZ136" s="161"/>
      <c r="BA136" s="161"/>
    </row>
    <row r="137" spans="3:53" x14ac:dyDescent="0.25">
      <c r="C137" s="171" t="s">
        <v>12</v>
      </c>
      <c r="D137" s="7" t="s">
        <v>3</v>
      </c>
      <c r="E137" s="8"/>
      <c r="F137" s="9" t="s">
        <v>77</v>
      </c>
      <c r="G137" s="175">
        <v>456564</v>
      </c>
      <c r="H137" s="175">
        <v>393778</v>
      </c>
      <c r="I137" s="175">
        <v>361507</v>
      </c>
      <c r="J137" s="175">
        <v>336653</v>
      </c>
      <c r="K137" s="175">
        <v>330390</v>
      </c>
      <c r="L137" s="175">
        <v>296994</v>
      </c>
      <c r="M137" s="175">
        <v>292466</v>
      </c>
      <c r="N137" s="161"/>
      <c r="O137" s="174" t="s">
        <v>77</v>
      </c>
      <c r="P137" s="176">
        <v>3</v>
      </c>
      <c r="Q137" s="176">
        <v>4.0999999999999996</v>
      </c>
      <c r="R137" s="176">
        <v>3.7</v>
      </c>
      <c r="S137" s="176">
        <v>4.4000000000000004</v>
      </c>
      <c r="T137" s="176">
        <v>5.0999999999999996</v>
      </c>
      <c r="U137" s="176">
        <v>5.9</v>
      </c>
      <c r="V137" s="176">
        <v>6.1</v>
      </c>
      <c r="W137" s="161"/>
      <c r="X137" s="161"/>
      <c r="Y137" s="174" t="s">
        <v>77</v>
      </c>
      <c r="Z137" s="175">
        <v>27393.84</v>
      </c>
      <c r="AA137" s="175">
        <v>32289.795999999995</v>
      </c>
      <c r="AB137" s="175">
        <v>26751.518000000004</v>
      </c>
      <c r="AC137" s="175">
        <v>29625.464000000004</v>
      </c>
      <c r="AD137" s="175">
        <v>33699.78</v>
      </c>
      <c r="AE137" s="175">
        <v>35045.292000000001</v>
      </c>
      <c r="AF137" s="175">
        <v>35680.851999999999</v>
      </c>
      <c r="AG137" s="161"/>
      <c r="AH137" s="174" t="s">
        <v>77</v>
      </c>
      <c r="AI137" s="177">
        <v>0.40722538660920227</v>
      </c>
      <c r="AJ137" s="177">
        <v>0.40972660822516455</v>
      </c>
      <c r="AK137" s="177">
        <v>0.38796713450769371</v>
      </c>
      <c r="AL137" s="177">
        <v>0.37722633266214201</v>
      </c>
      <c r="AM137" s="177">
        <v>0.36276057736015616</v>
      </c>
      <c r="AN137" s="177">
        <v>0.36178146252806298</v>
      </c>
      <c r="AO137" s="177">
        <v>0.35359689137087014</v>
      </c>
      <c r="AP137" s="161"/>
      <c r="AQ137" s="174" t="s">
        <v>77</v>
      </c>
      <c r="AR137" s="177">
        <v>2.4433523196552134E-2</v>
      </c>
      <c r="AS137" s="177">
        <v>3.3597581874463489E-2</v>
      </c>
      <c r="AT137" s="177">
        <v>2.8709567953569336E-2</v>
      </c>
      <c r="AU137" s="177">
        <v>3.3195917274268495E-2</v>
      </c>
      <c r="AV137" s="177">
        <v>3.7001578890735923E-2</v>
      </c>
      <c r="AW137" s="177">
        <v>4.2690212578311432E-2</v>
      </c>
      <c r="AX137" s="177">
        <v>4.3138820747246155E-2</v>
      </c>
      <c r="AY137" s="161"/>
      <c r="AZ137" s="161"/>
      <c r="BA137" s="161"/>
    </row>
    <row r="138" spans="3:53" x14ac:dyDescent="0.25">
      <c r="C138" s="171" t="s">
        <v>12</v>
      </c>
      <c r="D138" s="7" t="s">
        <v>3</v>
      </c>
      <c r="E138" s="8"/>
      <c r="F138" s="9" t="s">
        <v>76</v>
      </c>
      <c r="G138" s="175">
        <v>427308</v>
      </c>
      <c r="H138" s="175">
        <v>393993</v>
      </c>
      <c r="I138" s="175">
        <v>420224</v>
      </c>
      <c r="J138" s="175">
        <v>420317</v>
      </c>
      <c r="K138" s="175">
        <v>450622</v>
      </c>
      <c r="L138" s="175">
        <v>418119</v>
      </c>
      <c r="M138" s="175">
        <v>439620</v>
      </c>
      <c r="N138" s="161"/>
      <c r="O138" s="174" t="s">
        <v>76</v>
      </c>
      <c r="P138" s="176">
        <v>3.2</v>
      </c>
      <c r="Q138" s="176">
        <v>4.0999999999999996</v>
      </c>
      <c r="R138" s="176">
        <v>3.3</v>
      </c>
      <c r="S138" s="176">
        <v>3.7</v>
      </c>
      <c r="T138" s="176">
        <v>4</v>
      </c>
      <c r="U138" s="176">
        <v>4.5999999999999996</v>
      </c>
      <c r="V138" s="176">
        <v>4.7</v>
      </c>
      <c r="W138" s="161"/>
      <c r="X138" s="161"/>
      <c r="Y138" s="174" t="s">
        <v>76</v>
      </c>
      <c r="Z138" s="175">
        <v>27347.712000000003</v>
      </c>
      <c r="AA138" s="175">
        <v>32307.425999999996</v>
      </c>
      <c r="AB138" s="175">
        <v>27734.784</v>
      </c>
      <c r="AC138" s="175">
        <v>31103.458000000002</v>
      </c>
      <c r="AD138" s="175">
        <v>36049.760000000002</v>
      </c>
      <c r="AE138" s="175">
        <v>38466.947999999997</v>
      </c>
      <c r="AF138" s="175">
        <v>41324.28</v>
      </c>
      <c r="AG138" s="161"/>
      <c r="AH138" s="174" t="s">
        <v>76</v>
      </c>
      <c r="AI138" s="177">
        <v>0.38113093783391816</v>
      </c>
      <c r="AJ138" s="177">
        <v>0.40995031605233723</v>
      </c>
      <c r="AK138" s="177">
        <v>0.45098186516820171</v>
      </c>
      <c r="AL138" s="177">
        <v>0.47097349634654539</v>
      </c>
      <c r="AM138" s="177">
        <v>0.49477253213229305</v>
      </c>
      <c r="AN138" s="177">
        <v>0.50932915591147021</v>
      </c>
      <c r="AO138" s="177">
        <v>0.53150884336798787</v>
      </c>
      <c r="AP138" s="161"/>
      <c r="AQ138" s="174" t="s">
        <v>76</v>
      </c>
      <c r="AR138" s="177">
        <v>2.4392380021370764E-2</v>
      </c>
      <c r="AS138" s="177">
        <v>3.3615925916291652E-2</v>
      </c>
      <c r="AT138" s="177">
        <v>2.9764803101101311E-2</v>
      </c>
      <c r="AU138" s="177">
        <v>3.4852038729644361E-2</v>
      </c>
      <c r="AV138" s="177">
        <v>3.9581802570583441E-2</v>
      </c>
      <c r="AW138" s="177">
        <v>4.6858282343855258E-2</v>
      </c>
      <c r="AX138" s="177">
        <v>4.996183127659086E-2</v>
      </c>
      <c r="AY138" s="161"/>
      <c r="AZ138" s="161"/>
      <c r="BA138" s="161"/>
    </row>
    <row r="139" spans="3:53" x14ac:dyDescent="0.25">
      <c r="C139" s="164" t="s">
        <v>11</v>
      </c>
      <c r="D139" s="3" t="s">
        <v>3</v>
      </c>
      <c r="E139" s="4"/>
      <c r="F139" s="5" t="s">
        <v>8</v>
      </c>
      <c r="G139" s="168">
        <v>1113415</v>
      </c>
      <c r="H139" s="168">
        <v>941093</v>
      </c>
      <c r="I139" s="168">
        <v>879071</v>
      </c>
      <c r="J139" s="168">
        <v>850964</v>
      </c>
      <c r="K139" s="168">
        <v>908365</v>
      </c>
      <c r="L139" s="168">
        <v>814800</v>
      </c>
      <c r="M139" s="168">
        <v>812678</v>
      </c>
      <c r="N139" s="161"/>
      <c r="O139" s="167" t="s">
        <v>8</v>
      </c>
      <c r="P139" s="169">
        <v>2</v>
      </c>
      <c r="Q139" s="169">
        <v>2.6</v>
      </c>
      <c r="R139" s="169">
        <v>2.4</v>
      </c>
      <c r="S139" s="169">
        <v>2.7</v>
      </c>
      <c r="T139" s="169">
        <v>3</v>
      </c>
      <c r="U139" s="169">
        <v>3.2</v>
      </c>
      <c r="V139" s="169">
        <v>3.4</v>
      </c>
      <c r="W139" s="161"/>
      <c r="X139" s="161"/>
      <c r="Y139" s="167" t="s">
        <v>8</v>
      </c>
      <c r="Z139" s="168">
        <v>44536.6</v>
      </c>
      <c r="AA139" s="168">
        <v>48936.836000000003</v>
      </c>
      <c r="AB139" s="168">
        <v>42195.407999999996</v>
      </c>
      <c r="AC139" s="168">
        <v>45952.056000000004</v>
      </c>
      <c r="AD139" s="168">
        <v>54501.9</v>
      </c>
      <c r="AE139" s="168">
        <v>52147.199999999997</v>
      </c>
      <c r="AF139" s="168">
        <v>55262.103999999992</v>
      </c>
      <c r="AG139" s="161"/>
      <c r="AH139" s="167" t="s">
        <v>8</v>
      </c>
      <c r="AI139" s="170">
        <v>1</v>
      </c>
      <c r="AJ139" s="170">
        <v>1</v>
      </c>
      <c r="AK139" s="170">
        <v>1</v>
      </c>
      <c r="AL139" s="170">
        <v>1</v>
      </c>
      <c r="AM139" s="170">
        <v>1</v>
      </c>
      <c r="AN139" s="170">
        <v>1</v>
      </c>
      <c r="AO139" s="170">
        <v>1</v>
      </c>
      <c r="AP139" s="161"/>
      <c r="AQ139" s="167" t="s">
        <v>8</v>
      </c>
      <c r="AR139" s="170">
        <v>0.04</v>
      </c>
      <c r="AS139" s="170">
        <v>5.2000000000000005E-2</v>
      </c>
      <c r="AT139" s="170">
        <v>4.8000000000000001E-2</v>
      </c>
      <c r="AU139" s="170">
        <v>5.4000000000000006E-2</v>
      </c>
      <c r="AV139" s="170">
        <v>0.06</v>
      </c>
      <c r="AW139" s="170">
        <v>6.4000000000000001E-2</v>
      </c>
      <c r="AX139" s="170">
        <v>6.8000000000000005E-2</v>
      </c>
      <c r="AY139" s="161"/>
      <c r="AZ139" s="161"/>
      <c r="BA139" s="161"/>
    </row>
    <row r="140" spans="3:53" x14ac:dyDescent="0.25">
      <c r="C140" s="171" t="s">
        <v>11</v>
      </c>
      <c r="D140" s="7" t="s">
        <v>3</v>
      </c>
      <c r="E140" s="8"/>
      <c r="F140" s="9" t="s">
        <v>1</v>
      </c>
      <c r="G140" s="175">
        <v>279993</v>
      </c>
      <c r="H140" s="175">
        <v>203573</v>
      </c>
      <c r="I140" s="175">
        <v>168553</v>
      </c>
      <c r="J140" s="175">
        <v>174404</v>
      </c>
      <c r="K140" s="175">
        <v>177492</v>
      </c>
      <c r="L140" s="175">
        <v>176943</v>
      </c>
      <c r="M140" s="175">
        <v>149195</v>
      </c>
      <c r="N140" s="161"/>
      <c r="O140" s="174" t="s">
        <v>1</v>
      </c>
      <c r="P140" s="176">
        <v>4.2</v>
      </c>
      <c r="Q140" s="176">
        <v>5.4</v>
      </c>
      <c r="R140" s="176">
        <v>5.6</v>
      </c>
      <c r="S140" s="176">
        <v>6.3</v>
      </c>
      <c r="T140" s="176">
        <v>7.2</v>
      </c>
      <c r="U140" s="176">
        <v>7.7</v>
      </c>
      <c r="V140" s="176">
        <v>8.6999999999999993</v>
      </c>
      <c r="W140" s="161"/>
      <c r="X140" s="161"/>
      <c r="Y140" s="174" t="s">
        <v>1</v>
      </c>
      <c r="Z140" s="175">
        <v>23519.412</v>
      </c>
      <c r="AA140" s="175">
        <v>21985.884000000005</v>
      </c>
      <c r="AB140" s="175">
        <v>18877.935999999998</v>
      </c>
      <c r="AC140" s="175">
        <v>21974.903999999999</v>
      </c>
      <c r="AD140" s="175">
        <v>25558.848000000002</v>
      </c>
      <c r="AE140" s="175">
        <v>27249.222000000002</v>
      </c>
      <c r="AF140" s="175">
        <v>25959.93</v>
      </c>
      <c r="AG140" s="161"/>
      <c r="AH140" s="174" t="s">
        <v>1</v>
      </c>
      <c r="AI140" s="177">
        <v>0.2514722722435031</v>
      </c>
      <c r="AJ140" s="177">
        <v>0.21631549698063848</v>
      </c>
      <c r="AK140" s="177">
        <v>0.19173991634350354</v>
      </c>
      <c r="AL140" s="177">
        <v>0.20494874048725917</v>
      </c>
      <c r="AM140" s="177">
        <v>0.1953972246839101</v>
      </c>
      <c r="AN140" s="177">
        <v>0.21716126656848306</v>
      </c>
      <c r="AO140" s="177">
        <v>0.18358439627995343</v>
      </c>
      <c r="AP140" s="161"/>
      <c r="AQ140" s="174" t="s">
        <v>1</v>
      </c>
      <c r="AR140" s="177">
        <v>2.1123670868454264E-2</v>
      </c>
      <c r="AS140" s="177">
        <v>2.3362073673908957E-2</v>
      </c>
      <c r="AT140" s="177">
        <v>2.1474870630472393E-2</v>
      </c>
      <c r="AU140" s="177">
        <v>2.5823541301394654E-2</v>
      </c>
      <c r="AV140" s="177">
        <v>2.8137200354483055E-2</v>
      </c>
      <c r="AW140" s="177">
        <v>3.3442835051546396E-2</v>
      </c>
      <c r="AX140" s="177">
        <v>3.1943684952711895E-2</v>
      </c>
      <c r="AY140" s="161"/>
      <c r="AZ140" s="161"/>
      <c r="BA140" s="161"/>
    </row>
    <row r="141" spans="3:53" x14ac:dyDescent="0.25">
      <c r="C141" s="171" t="s">
        <v>11</v>
      </c>
      <c r="D141" s="7" t="s">
        <v>3</v>
      </c>
      <c r="E141" s="8"/>
      <c r="F141" s="9" t="s">
        <v>77</v>
      </c>
      <c r="G141" s="175">
        <v>415448</v>
      </c>
      <c r="H141" s="175">
        <v>376831</v>
      </c>
      <c r="I141" s="175">
        <v>361856</v>
      </c>
      <c r="J141" s="175">
        <v>298561</v>
      </c>
      <c r="K141" s="175">
        <v>321588</v>
      </c>
      <c r="L141" s="175">
        <v>303916</v>
      </c>
      <c r="M141" s="175">
        <v>311089</v>
      </c>
      <c r="N141" s="161"/>
      <c r="O141" s="174" t="s">
        <v>77</v>
      </c>
      <c r="P141" s="176">
        <v>3.2</v>
      </c>
      <c r="Q141" s="176">
        <v>4.0999999999999996</v>
      </c>
      <c r="R141" s="176">
        <v>3.7</v>
      </c>
      <c r="S141" s="176">
        <v>4.9000000000000004</v>
      </c>
      <c r="T141" s="176">
        <v>5.0999999999999996</v>
      </c>
      <c r="U141" s="176">
        <v>5.4</v>
      </c>
      <c r="V141" s="176">
        <v>5.6</v>
      </c>
      <c r="W141" s="161"/>
      <c r="X141" s="161"/>
      <c r="Y141" s="174" t="s">
        <v>77</v>
      </c>
      <c r="Z141" s="175">
        <v>26588.672000000002</v>
      </c>
      <c r="AA141" s="175">
        <v>30900.141999999996</v>
      </c>
      <c r="AB141" s="175">
        <v>26777.343999999997</v>
      </c>
      <c r="AC141" s="175">
        <v>29258.978000000003</v>
      </c>
      <c r="AD141" s="175">
        <v>32801.975999999995</v>
      </c>
      <c r="AE141" s="175">
        <v>32822.928</v>
      </c>
      <c r="AF141" s="175">
        <v>34841.968000000001</v>
      </c>
      <c r="AG141" s="161"/>
      <c r="AH141" s="174" t="s">
        <v>77</v>
      </c>
      <c r="AI141" s="177">
        <v>0.37312951594868043</v>
      </c>
      <c r="AJ141" s="177">
        <v>0.40041844961124989</v>
      </c>
      <c r="AK141" s="177">
        <v>0.41163455511557084</v>
      </c>
      <c r="AL141" s="177">
        <v>0.35085032974367891</v>
      </c>
      <c r="AM141" s="177">
        <v>0.35402949254980104</v>
      </c>
      <c r="AN141" s="177">
        <v>0.37299459990181638</v>
      </c>
      <c r="AO141" s="177">
        <v>0.38279490770022073</v>
      </c>
      <c r="AP141" s="161"/>
      <c r="AQ141" s="174" t="s">
        <v>77</v>
      </c>
      <c r="AR141" s="177">
        <v>2.388028902071555E-2</v>
      </c>
      <c r="AS141" s="177">
        <v>3.2834312868122488E-2</v>
      </c>
      <c r="AT141" s="177">
        <v>3.0460957078552245E-2</v>
      </c>
      <c r="AU141" s="177">
        <v>3.4383332314880534E-2</v>
      </c>
      <c r="AV141" s="177">
        <v>3.6111008240079706E-2</v>
      </c>
      <c r="AW141" s="177">
        <v>4.0283416789396176E-2</v>
      </c>
      <c r="AX141" s="177">
        <v>4.2873029662424719E-2</v>
      </c>
      <c r="AY141" s="161"/>
      <c r="AZ141" s="161"/>
      <c r="BA141" s="161"/>
    </row>
    <row r="142" spans="3:53" x14ac:dyDescent="0.25">
      <c r="C142" s="171" t="s">
        <v>11</v>
      </c>
      <c r="D142" s="7" t="s">
        <v>3</v>
      </c>
      <c r="E142" s="8"/>
      <c r="F142" s="9" t="s">
        <v>76</v>
      </c>
      <c r="G142" s="175">
        <v>417974</v>
      </c>
      <c r="H142" s="175">
        <v>360689</v>
      </c>
      <c r="I142" s="175">
        <v>348662</v>
      </c>
      <c r="J142" s="175">
        <v>377999</v>
      </c>
      <c r="K142" s="175">
        <v>409285</v>
      </c>
      <c r="L142" s="175">
        <v>333941</v>
      </c>
      <c r="M142" s="175">
        <v>352394</v>
      </c>
      <c r="N142" s="161"/>
      <c r="O142" s="174" t="s">
        <v>76</v>
      </c>
      <c r="P142" s="176">
        <v>3.2</v>
      </c>
      <c r="Q142" s="176">
        <v>4.0999999999999996</v>
      </c>
      <c r="R142" s="176">
        <v>4</v>
      </c>
      <c r="S142" s="176">
        <v>4.0999999999999996</v>
      </c>
      <c r="T142" s="176">
        <v>4.3</v>
      </c>
      <c r="U142" s="176">
        <v>5.4</v>
      </c>
      <c r="V142" s="176">
        <v>5.2</v>
      </c>
      <c r="W142" s="161"/>
      <c r="X142" s="161"/>
      <c r="Y142" s="174" t="s">
        <v>76</v>
      </c>
      <c r="Z142" s="175">
        <v>26750.335999999999</v>
      </c>
      <c r="AA142" s="175">
        <v>29576.498</v>
      </c>
      <c r="AB142" s="175">
        <v>27892.959999999999</v>
      </c>
      <c r="AC142" s="175">
        <v>30995.917999999998</v>
      </c>
      <c r="AD142" s="175">
        <v>35198.51</v>
      </c>
      <c r="AE142" s="175">
        <v>36065.628000000004</v>
      </c>
      <c r="AF142" s="175">
        <v>36648.976000000002</v>
      </c>
      <c r="AG142" s="161"/>
      <c r="AH142" s="174" t="s">
        <v>76</v>
      </c>
      <c r="AI142" s="177">
        <v>0.37539821180781652</v>
      </c>
      <c r="AJ142" s="177">
        <v>0.38326605340811165</v>
      </c>
      <c r="AK142" s="177">
        <v>0.39662552854092559</v>
      </c>
      <c r="AL142" s="177">
        <v>0.44420092976906189</v>
      </c>
      <c r="AM142" s="177">
        <v>0.45057328276628889</v>
      </c>
      <c r="AN142" s="177">
        <v>0.40984413352970056</v>
      </c>
      <c r="AO142" s="177">
        <v>0.43362069601982584</v>
      </c>
      <c r="AP142" s="161"/>
      <c r="AQ142" s="174" t="s">
        <v>76</v>
      </c>
      <c r="AR142" s="177">
        <v>2.4025485555700259E-2</v>
      </c>
      <c r="AS142" s="177">
        <v>3.1427816379465151E-2</v>
      </c>
      <c r="AT142" s="177">
        <v>3.173004228327405E-2</v>
      </c>
      <c r="AU142" s="177">
        <v>3.642447624106307E-2</v>
      </c>
      <c r="AV142" s="177">
        <v>3.8749302317900844E-2</v>
      </c>
      <c r="AW142" s="177">
        <v>4.4263166421207666E-2</v>
      </c>
      <c r="AX142" s="177">
        <v>4.5096552386061889E-2</v>
      </c>
      <c r="AY142" s="161"/>
      <c r="AZ142" s="161"/>
      <c r="BA142" s="161"/>
    </row>
    <row r="143" spans="3:53" x14ac:dyDescent="0.25">
      <c r="C143" s="164" t="s">
        <v>7</v>
      </c>
      <c r="D143" s="3" t="s">
        <v>4</v>
      </c>
      <c r="E143" s="8"/>
      <c r="F143" s="5" t="s">
        <v>8</v>
      </c>
      <c r="G143" s="168">
        <v>1648177</v>
      </c>
      <c r="H143" s="168">
        <v>1567754</v>
      </c>
      <c r="I143" s="168">
        <v>1694045</v>
      </c>
      <c r="J143" s="168">
        <v>1787870</v>
      </c>
      <c r="K143" s="168">
        <v>1963700</v>
      </c>
      <c r="L143" s="168">
        <v>1844178</v>
      </c>
      <c r="M143" s="168">
        <v>1782261</v>
      </c>
      <c r="N143" s="161"/>
      <c r="O143" s="167" t="s">
        <v>8</v>
      </c>
      <c r="P143" s="169">
        <v>1.5</v>
      </c>
      <c r="Q143" s="169">
        <v>1.7</v>
      </c>
      <c r="R143" s="169">
        <v>2.2000000000000002</v>
      </c>
      <c r="S143" s="169">
        <v>1.9</v>
      </c>
      <c r="T143" s="169">
        <v>2.1</v>
      </c>
      <c r="U143" s="169">
        <v>2.9</v>
      </c>
      <c r="V143" s="169">
        <v>2.4</v>
      </c>
      <c r="W143" s="161"/>
      <c r="X143" s="161"/>
      <c r="Y143" s="167" t="s">
        <v>8</v>
      </c>
      <c r="Z143" s="168">
        <v>49445.31</v>
      </c>
      <c r="AA143" s="168">
        <v>53303.635999999999</v>
      </c>
      <c r="AB143" s="168">
        <v>74537.98000000001</v>
      </c>
      <c r="AC143" s="168">
        <v>67939.06</v>
      </c>
      <c r="AD143" s="168">
        <v>82475.399999999994</v>
      </c>
      <c r="AE143" s="168">
        <v>106962.32400000001</v>
      </c>
      <c r="AF143" s="168">
        <v>85548.527999999991</v>
      </c>
      <c r="AG143" s="161"/>
      <c r="AH143" s="167" t="s">
        <v>8</v>
      </c>
      <c r="AI143" s="170">
        <v>1</v>
      </c>
      <c r="AJ143" s="170">
        <v>1</v>
      </c>
      <c r="AK143" s="170">
        <v>1</v>
      </c>
      <c r="AL143" s="170">
        <v>1</v>
      </c>
      <c r="AM143" s="170">
        <v>1</v>
      </c>
      <c r="AN143" s="170">
        <v>1</v>
      </c>
      <c r="AO143" s="170">
        <v>1</v>
      </c>
      <c r="AP143" s="161"/>
      <c r="AQ143" s="167" t="s">
        <v>8</v>
      </c>
      <c r="AR143" s="170">
        <v>0.03</v>
      </c>
      <c r="AS143" s="170">
        <v>3.4000000000000002E-2</v>
      </c>
      <c r="AT143" s="170">
        <v>4.4000000000000004E-2</v>
      </c>
      <c r="AU143" s="170">
        <v>3.7999999999999999E-2</v>
      </c>
      <c r="AV143" s="170">
        <v>4.2000000000000003E-2</v>
      </c>
      <c r="AW143" s="170">
        <v>5.7999999999999996E-2</v>
      </c>
      <c r="AX143" s="170">
        <v>4.8000000000000001E-2</v>
      </c>
      <c r="AY143" s="161"/>
      <c r="AZ143" s="161"/>
      <c r="BA143" s="161"/>
    </row>
    <row r="144" spans="3:53" x14ac:dyDescent="0.25">
      <c r="C144" s="171" t="s">
        <v>7</v>
      </c>
      <c r="D144" s="7" t="s">
        <v>4</v>
      </c>
      <c r="E144" s="4"/>
      <c r="F144" s="9" t="s">
        <v>1</v>
      </c>
      <c r="G144" s="175">
        <v>315294</v>
      </c>
      <c r="H144" s="175">
        <v>270977</v>
      </c>
      <c r="I144" s="175">
        <v>276415</v>
      </c>
      <c r="J144" s="175">
        <v>280087</v>
      </c>
      <c r="K144" s="175">
        <v>306349</v>
      </c>
      <c r="L144" s="175">
        <v>289524</v>
      </c>
      <c r="M144" s="175">
        <v>219059</v>
      </c>
      <c r="N144" s="161"/>
      <c r="O144" s="174" t="s">
        <v>1</v>
      </c>
      <c r="P144" s="176">
        <v>3.9</v>
      </c>
      <c r="Q144" s="176">
        <v>4.5</v>
      </c>
      <c r="R144" s="176">
        <v>4.7</v>
      </c>
      <c r="S144" s="176">
        <v>5</v>
      </c>
      <c r="T144" s="176">
        <v>5.2</v>
      </c>
      <c r="U144" s="176">
        <v>6.2</v>
      </c>
      <c r="V144" s="176">
        <v>6.9</v>
      </c>
      <c r="W144" s="161"/>
      <c r="X144" s="161"/>
      <c r="Y144" s="174" t="s">
        <v>1</v>
      </c>
      <c r="Z144" s="175">
        <v>24592.931999999997</v>
      </c>
      <c r="AA144" s="175">
        <v>24387.93</v>
      </c>
      <c r="AB144" s="175">
        <v>25983.01</v>
      </c>
      <c r="AC144" s="175">
        <v>28008.7</v>
      </c>
      <c r="AD144" s="175">
        <v>31860.296000000002</v>
      </c>
      <c r="AE144" s="175">
        <v>35900.976000000002</v>
      </c>
      <c r="AF144" s="175">
        <v>30230.142000000003</v>
      </c>
      <c r="AG144" s="161"/>
      <c r="AH144" s="174" t="s">
        <v>1</v>
      </c>
      <c r="AI144" s="177">
        <v>0.19129862872737577</v>
      </c>
      <c r="AJ144" s="177">
        <v>0.17284408140562868</v>
      </c>
      <c r="AK144" s="177">
        <v>0.1631686289325254</v>
      </c>
      <c r="AL144" s="177">
        <v>0.15665960053023989</v>
      </c>
      <c r="AM144" s="177">
        <v>0.15600600906452106</v>
      </c>
      <c r="AN144" s="177">
        <v>0.15699352231726005</v>
      </c>
      <c r="AO144" s="177">
        <v>0.122910729685495</v>
      </c>
      <c r="AP144" s="161"/>
      <c r="AQ144" s="174" t="s">
        <v>1</v>
      </c>
      <c r="AR144" s="177">
        <v>1.4921293040735311E-2</v>
      </c>
      <c r="AS144" s="177">
        <v>1.5555967326506581E-2</v>
      </c>
      <c r="AT144" s="177">
        <v>1.5337851119657388E-2</v>
      </c>
      <c r="AU144" s="177">
        <v>1.5665960053023988E-2</v>
      </c>
      <c r="AV144" s="177">
        <v>1.6224624942710191E-2</v>
      </c>
      <c r="AW144" s="177">
        <v>1.9467196767340246E-2</v>
      </c>
      <c r="AX144" s="177">
        <v>1.696168069659831E-2</v>
      </c>
      <c r="AY144" s="161"/>
      <c r="AZ144" s="161"/>
      <c r="BA144" s="161"/>
    </row>
    <row r="145" spans="3:53" x14ac:dyDescent="0.25">
      <c r="C145" s="171" t="s">
        <v>7</v>
      </c>
      <c r="D145" s="7" t="s">
        <v>4</v>
      </c>
      <c r="E145" s="8"/>
      <c r="F145" s="9" t="s">
        <v>77</v>
      </c>
      <c r="G145" s="175">
        <v>809281</v>
      </c>
      <c r="H145" s="175">
        <v>830400</v>
      </c>
      <c r="I145" s="175">
        <v>863925</v>
      </c>
      <c r="J145" s="175">
        <v>873759</v>
      </c>
      <c r="K145" s="175">
        <v>979328</v>
      </c>
      <c r="L145" s="175">
        <v>893204</v>
      </c>
      <c r="M145" s="175">
        <v>861016</v>
      </c>
      <c r="N145" s="161"/>
      <c r="O145" s="174" t="s">
        <v>77</v>
      </c>
      <c r="P145" s="176">
        <v>2.2999999999999998</v>
      </c>
      <c r="Q145" s="176">
        <v>2.5</v>
      </c>
      <c r="R145" s="176">
        <v>2.6</v>
      </c>
      <c r="S145" s="176">
        <v>2.8</v>
      </c>
      <c r="T145" s="176">
        <v>3.2</v>
      </c>
      <c r="U145" s="176">
        <v>3.5</v>
      </c>
      <c r="V145" s="176">
        <v>3.5</v>
      </c>
      <c r="W145" s="161"/>
      <c r="X145" s="161"/>
      <c r="Y145" s="174" t="s">
        <v>77</v>
      </c>
      <c r="Z145" s="175">
        <v>37226.925999999999</v>
      </c>
      <c r="AA145" s="175">
        <v>41520</v>
      </c>
      <c r="AB145" s="175">
        <v>44924.1</v>
      </c>
      <c r="AC145" s="175">
        <v>48930.503999999994</v>
      </c>
      <c r="AD145" s="175">
        <v>62676.991999999998</v>
      </c>
      <c r="AE145" s="175">
        <v>62524.28</v>
      </c>
      <c r="AF145" s="175">
        <v>60271.12</v>
      </c>
      <c r="AG145" s="161"/>
      <c r="AH145" s="174" t="s">
        <v>77</v>
      </c>
      <c r="AI145" s="177">
        <v>0.49101583143072619</v>
      </c>
      <c r="AJ145" s="177">
        <v>0.52967493624637541</v>
      </c>
      <c r="AK145" s="177">
        <v>0.50997759799769193</v>
      </c>
      <c r="AL145" s="177">
        <v>0.48871506317573427</v>
      </c>
      <c r="AM145" s="177">
        <v>0.49871568976931302</v>
      </c>
      <c r="AN145" s="177">
        <v>0.48433719521651381</v>
      </c>
      <c r="AO145" s="177">
        <v>0.48310320430060466</v>
      </c>
      <c r="AP145" s="161"/>
      <c r="AQ145" s="174" t="s">
        <v>77</v>
      </c>
      <c r="AR145" s="177">
        <v>2.2586728245813405E-2</v>
      </c>
      <c r="AS145" s="177">
        <v>2.648374681231877E-2</v>
      </c>
      <c r="AT145" s="177">
        <v>2.6518835095879982E-2</v>
      </c>
      <c r="AU145" s="177">
        <v>2.7368043537841117E-2</v>
      </c>
      <c r="AV145" s="177">
        <v>3.1917804145236033E-2</v>
      </c>
      <c r="AW145" s="177">
        <v>3.3903603665155969E-2</v>
      </c>
      <c r="AX145" s="177">
        <v>3.3817224301042323E-2</v>
      </c>
      <c r="AY145" s="161"/>
      <c r="AZ145" s="161"/>
      <c r="BA145" s="161"/>
    </row>
    <row r="146" spans="3:53" x14ac:dyDescent="0.25">
      <c r="C146" s="171" t="s">
        <v>7</v>
      </c>
      <c r="D146" s="7" t="s">
        <v>4</v>
      </c>
      <c r="E146" s="8"/>
      <c r="F146" s="9" t="s">
        <v>76</v>
      </c>
      <c r="G146" s="175">
        <v>523602</v>
      </c>
      <c r="H146" s="175">
        <v>466377</v>
      </c>
      <c r="I146" s="175">
        <v>553705</v>
      </c>
      <c r="J146" s="175">
        <v>634024</v>
      </c>
      <c r="K146" s="175">
        <v>678023</v>
      </c>
      <c r="L146" s="175">
        <v>661450</v>
      </c>
      <c r="M146" s="175">
        <v>702186</v>
      </c>
      <c r="N146" s="161"/>
      <c r="O146" s="174" t="s">
        <v>76</v>
      </c>
      <c r="P146" s="176">
        <v>2.9</v>
      </c>
      <c r="Q146" s="176">
        <v>3.2</v>
      </c>
      <c r="R146" s="176">
        <v>3.2</v>
      </c>
      <c r="S146" s="176">
        <v>3.4</v>
      </c>
      <c r="T146" s="176">
        <v>3.9</v>
      </c>
      <c r="U146" s="176">
        <v>4.2</v>
      </c>
      <c r="V146" s="176">
        <v>4.3</v>
      </c>
      <c r="W146" s="161"/>
      <c r="X146" s="161"/>
      <c r="Y146" s="174" t="s">
        <v>76</v>
      </c>
      <c r="Z146" s="175">
        <v>30368.916000000001</v>
      </c>
      <c r="AA146" s="175">
        <v>29848.128000000004</v>
      </c>
      <c r="AB146" s="175">
        <v>35437.120000000003</v>
      </c>
      <c r="AC146" s="175">
        <v>43113.632000000005</v>
      </c>
      <c r="AD146" s="175">
        <v>52885.793999999994</v>
      </c>
      <c r="AE146" s="175">
        <v>55561.8</v>
      </c>
      <c r="AF146" s="175">
        <v>60387.995999999999</v>
      </c>
      <c r="AG146" s="161"/>
      <c r="AH146" s="174" t="s">
        <v>76</v>
      </c>
      <c r="AI146" s="177">
        <v>0.31768553984189807</v>
      </c>
      <c r="AJ146" s="177">
        <v>0.29748098234799591</v>
      </c>
      <c r="AK146" s="177">
        <v>0.32685377306978269</v>
      </c>
      <c r="AL146" s="177">
        <v>0.35462533629402587</v>
      </c>
      <c r="AM146" s="177">
        <v>0.34527830116616592</v>
      </c>
      <c r="AN146" s="177">
        <v>0.35866928246622615</v>
      </c>
      <c r="AO146" s="177">
        <v>0.39398606601390029</v>
      </c>
      <c r="AP146" s="161"/>
      <c r="AQ146" s="174" t="s">
        <v>76</v>
      </c>
      <c r="AR146" s="177">
        <v>1.8425761310830086E-2</v>
      </c>
      <c r="AS146" s="177">
        <v>1.9038782870271741E-2</v>
      </c>
      <c r="AT146" s="177">
        <v>2.0918641476466094E-2</v>
      </c>
      <c r="AU146" s="177">
        <v>2.411452286799376E-2</v>
      </c>
      <c r="AV146" s="177">
        <v>2.6931707490960945E-2</v>
      </c>
      <c r="AW146" s="177">
        <v>3.0128219727162998E-2</v>
      </c>
      <c r="AX146" s="177">
        <v>3.3882801677195422E-2</v>
      </c>
      <c r="AY146" s="161"/>
      <c r="AZ146" s="161"/>
      <c r="BA146" s="161"/>
    </row>
    <row r="147" spans="3:53" x14ac:dyDescent="0.25">
      <c r="C147" s="164" t="s">
        <v>12</v>
      </c>
      <c r="D147" s="3" t="s">
        <v>4</v>
      </c>
      <c r="E147" s="8"/>
      <c r="F147" s="5" t="s">
        <v>8</v>
      </c>
      <c r="G147" s="168">
        <v>784046</v>
      </c>
      <c r="H147" s="168">
        <v>804500</v>
      </c>
      <c r="I147" s="168">
        <v>870295</v>
      </c>
      <c r="J147" s="168">
        <v>916432</v>
      </c>
      <c r="K147" s="168">
        <v>1048402</v>
      </c>
      <c r="L147" s="168">
        <v>959607</v>
      </c>
      <c r="M147" s="168">
        <v>965269</v>
      </c>
      <c r="N147" s="161"/>
      <c r="O147" s="167" t="s">
        <v>8</v>
      </c>
      <c r="P147" s="169">
        <v>2.2999999999999998</v>
      </c>
      <c r="Q147" s="169">
        <v>2.5</v>
      </c>
      <c r="R147" s="169">
        <v>2.6</v>
      </c>
      <c r="S147" s="169">
        <v>2.8</v>
      </c>
      <c r="T147" s="169">
        <v>2.7</v>
      </c>
      <c r="U147" s="169">
        <v>3.5</v>
      </c>
      <c r="V147" s="169">
        <v>3.5</v>
      </c>
      <c r="W147" s="161"/>
      <c r="X147" s="161"/>
      <c r="Y147" s="167" t="s">
        <v>8</v>
      </c>
      <c r="Z147" s="168">
        <v>36066.115999999995</v>
      </c>
      <c r="AA147" s="168">
        <v>40225</v>
      </c>
      <c r="AB147" s="168">
        <v>45255.34</v>
      </c>
      <c r="AC147" s="168">
        <v>51320.191999999995</v>
      </c>
      <c r="AD147" s="168">
        <v>56613.708000000006</v>
      </c>
      <c r="AE147" s="168">
        <v>67172.490000000005</v>
      </c>
      <c r="AF147" s="168">
        <v>67568.83</v>
      </c>
      <c r="AG147" s="161"/>
      <c r="AH147" s="167" t="s">
        <v>8</v>
      </c>
      <c r="AI147" s="170">
        <v>1</v>
      </c>
      <c r="AJ147" s="170">
        <v>1</v>
      </c>
      <c r="AK147" s="170">
        <v>1</v>
      </c>
      <c r="AL147" s="170">
        <v>1</v>
      </c>
      <c r="AM147" s="170">
        <v>1</v>
      </c>
      <c r="AN147" s="170">
        <v>1</v>
      </c>
      <c r="AO147" s="170">
        <v>1</v>
      </c>
      <c r="AP147" s="161"/>
      <c r="AQ147" s="167" t="s">
        <v>8</v>
      </c>
      <c r="AR147" s="170">
        <v>4.5999999999999999E-2</v>
      </c>
      <c r="AS147" s="170">
        <v>0.05</v>
      </c>
      <c r="AT147" s="170">
        <v>5.2000000000000005E-2</v>
      </c>
      <c r="AU147" s="170">
        <v>5.5999999999999994E-2</v>
      </c>
      <c r="AV147" s="170">
        <v>5.4000000000000006E-2</v>
      </c>
      <c r="AW147" s="170">
        <v>7.0000000000000007E-2</v>
      </c>
      <c r="AX147" s="170">
        <v>7.0000000000000007E-2</v>
      </c>
      <c r="AY147" s="161"/>
      <c r="AZ147" s="161"/>
      <c r="BA147" s="161"/>
    </row>
    <row r="148" spans="3:53" x14ac:dyDescent="0.25">
      <c r="C148" s="171" t="s">
        <v>12</v>
      </c>
      <c r="D148" s="7" t="s">
        <v>4</v>
      </c>
      <c r="E148" s="8"/>
      <c r="F148" s="9" t="s">
        <v>1</v>
      </c>
      <c r="G148" s="175">
        <v>133140</v>
      </c>
      <c r="H148" s="175">
        <v>131746</v>
      </c>
      <c r="I148" s="175">
        <v>139633</v>
      </c>
      <c r="J148" s="175">
        <v>126398</v>
      </c>
      <c r="K148" s="175">
        <v>148516</v>
      </c>
      <c r="L148" s="175">
        <v>132307</v>
      </c>
      <c r="M148" s="175">
        <v>107009</v>
      </c>
      <c r="N148" s="161"/>
      <c r="O148" s="174" t="s">
        <v>1</v>
      </c>
      <c r="P148" s="176">
        <v>6.1</v>
      </c>
      <c r="Q148" s="176">
        <v>6.4</v>
      </c>
      <c r="R148" s="176">
        <v>6.8</v>
      </c>
      <c r="S148" s="176">
        <v>7.1</v>
      </c>
      <c r="T148" s="176">
        <v>7.4</v>
      </c>
      <c r="U148" s="176">
        <v>8.9</v>
      </c>
      <c r="V148" s="176">
        <v>9.8000000000000007</v>
      </c>
      <c r="W148" s="161"/>
      <c r="X148" s="161"/>
      <c r="Y148" s="174" t="s">
        <v>1</v>
      </c>
      <c r="Z148" s="175">
        <v>16243.08</v>
      </c>
      <c r="AA148" s="175">
        <v>16863.488000000001</v>
      </c>
      <c r="AB148" s="175">
        <v>18990.088</v>
      </c>
      <c r="AC148" s="175">
        <v>17948.516</v>
      </c>
      <c r="AD148" s="175">
        <v>21980.368000000002</v>
      </c>
      <c r="AE148" s="175">
        <v>23550.646000000001</v>
      </c>
      <c r="AF148" s="175">
        <v>20973.764000000003</v>
      </c>
      <c r="AG148" s="161"/>
      <c r="AH148" s="174" t="s">
        <v>1</v>
      </c>
      <c r="AI148" s="177">
        <v>0.16981146514362677</v>
      </c>
      <c r="AJ148" s="177">
        <v>0.16376134244872592</v>
      </c>
      <c r="AK148" s="177">
        <v>0.16044329796218523</v>
      </c>
      <c r="AL148" s="177">
        <v>0.13792403582589871</v>
      </c>
      <c r="AM148" s="177">
        <v>0.14165940164173665</v>
      </c>
      <c r="AN148" s="177">
        <v>0.13787623475026756</v>
      </c>
      <c r="AO148" s="177">
        <v>0.11085925270572244</v>
      </c>
      <c r="AP148" s="161"/>
      <c r="AQ148" s="174" t="s">
        <v>1</v>
      </c>
      <c r="AR148" s="177">
        <v>2.0716998747522464E-2</v>
      </c>
      <c r="AS148" s="177">
        <v>2.0961451833436916E-2</v>
      </c>
      <c r="AT148" s="177">
        <v>2.1820288522857192E-2</v>
      </c>
      <c r="AU148" s="177">
        <v>1.9585213087277616E-2</v>
      </c>
      <c r="AV148" s="177">
        <v>2.0965591442977029E-2</v>
      </c>
      <c r="AW148" s="177">
        <v>2.4541969785547627E-2</v>
      </c>
      <c r="AX148" s="177">
        <v>2.1728413530321601E-2</v>
      </c>
      <c r="AY148" s="161"/>
      <c r="AZ148" s="161"/>
      <c r="BA148" s="161"/>
    </row>
    <row r="149" spans="3:53" x14ac:dyDescent="0.25">
      <c r="C149" s="171" t="s">
        <v>12</v>
      </c>
      <c r="D149" s="7" t="s">
        <v>4</v>
      </c>
      <c r="E149" s="4"/>
      <c r="F149" s="9" t="s">
        <v>77</v>
      </c>
      <c r="G149" s="175">
        <v>364399</v>
      </c>
      <c r="H149" s="175">
        <v>407209</v>
      </c>
      <c r="I149" s="175">
        <v>415361</v>
      </c>
      <c r="J149" s="175">
        <v>432692</v>
      </c>
      <c r="K149" s="175">
        <v>510502</v>
      </c>
      <c r="L149" s="175">
        <v>450873</v>
      </c>
      <c r="M149" s="175">
        <v>447565</v>
      </c>
      <c r="N149" s="161"/>
      <c r="O149" s="174" t="s">
        <v>77</v>
      </c>
      <c r="P149" s="176">
        <v>3.6</v>
      </c>
      <c r="Q149" s="176">
        <v>3.4</v>
      </c>
      <c r="R149" s="176">
        <v>3.7</v>
      </c>
      <c r="S149" s="176">
        <v>3.9</v>
      </c>
      <c r="T149" s="176">
        <v>3.9</v>
      </c>
      <c r="U149" s="176">
        <v>4.7</v>
      </c>
      <c r="V149" s="176">
        <v>4.9000000000000004</v>
      </c>
      <c r="W149" s="161"/>
      <c r="X149" s="161"/>
      <c r="Y149" s="174" t="s">
        <v>77</v>
      </c>
      <c r="Z149" s="175">
        <v>26236.728000000003</v>
      </c>
      <c r="AA149" s="175">
        <v>27690.211999999996</v>
      </c>
      <c r="AB149" s="175">
        <v>30736.714000000004</v>
      </c>
      <c r="AC149" s="175">
        <v>33749.976000000002</v>
      </c>
      <c r="AD149" s="175">
        <v>39819.156000000003</v>
      </c>
      <c r="AE149" s="175">
        <v>42382.062000000005</v>
      </c>
      <c r="AF149" s="175">
        <v>43861.37</v>
      </c>
      <c r="AG149" s="161"/>
      <c r="AH149" s="174" t="s">
        <v>77</v>
      </c>
      <c r="AI149" s="177">
        <v>0.46476737334289059</v>
      </c>
      <c r="AJ149" s="177">
        <v>0.50616407706650091</v>
      </c>
      <c r="AK149" s="177">
        <v>0.47726460567968332</v>
      </c>
      <c r="AL149" s="177">
        <v>0.47214850638126998</v>
      </c>
      <c r="AM149" s="177">
        <v>0.48693344728453397</v>
      </c>
      <c r="AN149" s="177">
        <v>0.46985172054809937</v>
      </c>
      <c r="AO149" s="177">
        <v>0.4636686768144424</v>
      </c>
      <c r="AP149" s="161"/>
      <c r="AQ149" s="174" t="s">
        <v>77</v>
      </c>
      <c r="AR149" s="177">
        <v>3.3463250880688127E-2</v>
      </c>
      <c r="AS149" s="177">
        <v>3.4419157240522059E-2</v>
      </c>
      <c r="AT149" s="177">
        <v>3.5317580820296568E-2</v>
      </c>
      <c r="AU149" s="177">
        <v>3.6827583497739055E-2</v>
      </c>
      <c r="AV149" s="177">
        <v>3.7980808888193648E-2</v>
      </c>
      <c r="AW149" s="177">
        <v>4.4166061731521343E-2</v>
      </c>
      <c r="AX149" s="177">
        <v>4.5439530327815357E-2</v>
      </c>
      <c r="AY149" s="161"/>
      <c r="AZ149" s="161"/>
      <c r="BA149" s="161"/>
    </row>
    <row r="150" spans="3:53" x14ac:dyDescent="0.25">
      <c r="C150" s="171" t="s">
        <v>12</v>
      </c>
      <c r="D150" s="7" t="s">
        <v>4</v>
      </c>
      <c r="E150" s="8"/>
      <c r="F150" s="9" t="s">
        <v>76</v>
      </c>
      <c r="G150" s="175">
        <v>286507</v>
      </c>
      <c r="H150" s="175">
        <v>265545</v>
      </c>
      <c r="I150" s="175">
        <v>315301</v>
      </c>
      <c r="J150" s="175">
        <v>357342</v>
      </c>
      <c r="K150" s="175">
        <v>389384</v>
      </c>
      <c r="L150" s="175">
        <v>376427</v>
      </c>
      <c r="M150" s="175">
        <v>410695</v>
      </c>
      <c r="N150" s="161"/>
      <c r="O150" s="174" t="s">
        <v>76</v>
      </c>
      <c r="P150" s="176">
        <v>4.3</v>
      </c>
      <c r="Q150" s="176">
        <v>4.5</v>
      </c>
      <c r="R150" s="176">
        <v>4.3</v>
      </c>
      <c r="S150" s="176">
        <v>4.2</v>
      </c>
      <c r="T150" s="176">
        <v>4.8</v>
      </c>
      <c r="U150" s="176">
        <v>5.2</v>
      </c>
      <c r="V150" s="176">
        <v>4.9000000000000004</v>
      </c>
      <c r="W150" s="161"/>
      <c r="X150" s="161"/>
      <c r="Y150" s="174" t="s">
        <v>76</v>
      </c>
      <c r="Z150" s="175">
        <v>24639.601999999999</v>
      </c>
      <c r="AA150" s="175">
        <v>23899.05</v>
      </c>
      <c r="AB150" s="175">
        <v>27115.886000000002</v>
      </c>
      <c r="AC150" s="175">
        <v>30016.728000000003</v>
      </c>
      <c r="AD150" s="175">
        <v>37380.864000000001</v>
      </c>
      <c r="AE150" s="175">
        <v>39148.408000000003</v>
      </c>
      <c r="AF150" s="175">
        <v>40248.110000000008</v>
      </c>
      <c r="AG150" s="161"/>
      <c r="AH150" s="174" t="s">
        <v>76</v>
      </c>
      <c r="AI150" s="177">
        <v>0.36542116151348264</v>
      </c>
      <c r="AJ150" s="177">
        <v>0.33007458048477317</v>
      </c>
      <c r="AK150" s="177">
        <v>0.36229209635813142</v>
      </c>
      <c r="AL150" s="177">
        <v>0.38992745779283133</v>
      </c>
      <c r="AM150" s="177">
        <v>0.37140715107372935</v>
      </c>
      <c r="AN150" s="177">
        <v>0.39227204470163307</v>
      </c>
      <c r="AO150" s="177">
        <v>0.42547207047983515</v>
      </c>
      <c r="AP150" s="161"/>
      <c r="AQ150" s="174" t="s">
        <v>76</v>
      </c>
      <c r="AR150" s="177">
        <v>3.1426219890159507E-2</v>
      </c>
      <c r="AS150" s="177">
        <v>2.9706712243629588E-2</v>
      </c>
      <c r="AT150" s="177">
        <v>3.1157120286799303E-2</v>
      </c>
      <c r="AU150" s="177">
        <v>3.2753906454597831E-2</v>
      </c>
      <c r="AV150" s="177">
        <v>3.5655086503078019E-2</v>
      </c>
      <c r="AW150" s="177">
        <v>4.0796292648969841E-2</v>
      </c>
      <c r="AX150" s="177">
        <v>4.169626290702385E-2</v>
      </c>
      <c r="AY150" s="161"/>
      <c r="AZ150" s="161"/>
      <c r="BA150" s="161"/>
    </row>
    <row r="151" spans="3:53" x14ac:dyDescent="0.25">
      <c r="C151" s="164" t="s">
        <v>11</v>
      </c>
      <c r="D151" s="3" t="s">
        <v>4</v>
      </c>
      <c r="E151" s="8"/>
      <c r="F151" s="5" t="s">
        <v>8</v>
      </c>
      <c r="G151" s="168">
        <v>864131</v>
      </c>
      <c r="H151" s="168">
        <v>763254</v>
      </c>
      <c r="I151" s="168">
        <v>823750</v>
      </c>
      <c r="J151" s="168">
        <v>871438</v>
      </c>
      <c r="K151" s="168">
        <v>915298</v>
      </c>
      <c r="L151" s="168">
        <v>884571</v>
      </c>
      <c r="M151" s="168">
        <v>816992</v>
      </c>
      <c r="N151" s="161"/>
      <c r="O151" s="167" t="s">
        <v>8</v>
      </c>
      <c r="P151" s="169">
        <v>2.2999999999999998</v>
      </c>
      <c r="Q151" s="169">
        <v>2.5</v>
      </c>
      <c r="R151" s="169">
        <v>2.6</v>
      </c>
      <c r="S151" s="169">
        <v>2.8</v>
      </c>
      <c r="T151" s="169">
        <v>3.2</v>
      </c>
      <c r="U151" s="169">
        <v>3.5</v>
      </c>
      <c r="V151" s="169">
        <v>3.5</v>
      </c>
      <c r="W151" s="161"/>
      <c r="X151" s="161"/>
      <c r="Y151" s="167" t="s">
        <v>8</v>
      </c>
      <c r="Z151" s="168">
        <v>39750.025999999998</v>
      </c>
      <c r="AA151" s="168">
        <v>38162.699999999997</v>
      </c>
      <c r="AB151" s="168">
        <v>42835</v>
      </c>
      <c r="AC151" s="168">
        <v>48800.527999999998</v>
      </c>
      <c r="AD151" s="168">
        <v>58579.072</v>
      </c>
      <c r="AE151" s="168">
        <v>61919.97</v>
      </c>
      <c r="AF151" s="168">
        <v>57189.440000000002</v>
      </c>
      <c r="AG151" s="161"/>
      <c r="AH151" s="167" t="s">
        <v>8</v>
      </c>
      <c r="AI151" s="170">
        <v>1</v>
      </c>
      <c r="AJ151" s="170">
        <v>1</v>
      </c>
      <c r="AK151" s="170">
        <v>1</v>
      </c>
      <c r="AL151" s="170">
        <v>1</v>
      </c>
      <c r="AM151" s="170">
        <v>1</v>
      </c>
      <c r="AN151" s="170">
        <v>1</v>
      </c>
      <c r="AO151" s="170">
        <v>1</v>
      </c>
      <c r="AP151" s="161"/>
      <c r="AQ151" s="167" t="s">
        <v>8</v>
      </c>
      <c r="AR151" s="170">
        <v>4.5999999999999999E-2</v>
      </c>
      <c r="AS151" s="170">
        <v>0.05</v>
      </c>
      <c r="AT151" s="170">
        <v>5.2000000000000005E-2</v>
      </c>
      <c r="AU151" s="170">
        <v>5.5999999999999994E-2</v>
      </c>
      <c r="AV151" s="170">
        <v>6.4000000000000001E-2</v>
      </c>
      <c r="AW151" s="170">
        <v>7.0000000000000007E-2</v>
      </c>
      <c r="AX151" s="170">
        <v>7.0000000000000007E-2</v>
      </c>
      <c r="AY151" s="161"/>
      <c r="AZ151" s="161"/>
      <c r="BA151" s="161"/>
    </row>
    <row r="152" spans="3:53" x14ac:dyDescent="0.25">
      <c r="C152" s="171" t="s">
        <v>11</v>
      </c>
      <c r="D152" s="7" t="s">
        <v>4</v>
      </c>
      <c r="E152" s="8"/>
      <c r="F152" s="9" t="s">
        <v>1</v>
      </c>
      <c r="G152" s="175">
        <v>182154</v>
      </c>
      <c r="H152" s="175">
        <v>139231</v>
      </c>
      <c r="I152" s="175">
        <v>136782</v>
      </c>
      <c r="J152" s="175">
        <v>153689</v>
      </c>
      <c r="K152" s="175">
        <v>157833</v>
      </c>
      <c r="L152" s="175">
        <v>157217</v>
      </c>
      <c r="M152" s="175">
        <v>112050</v>
      </c>
      <c r="N152" s="161"/>
      <c r="O152" s="174" t="s">
        <v>1</v>
      </c>
      <c r="P152" s="176">
        <v>5.5</v>
      </c>
      <c r="Q152" s="176">
        <v>6.4</v>
      </c>
      <c r="R152" s="176">
        <v>6.8</v>
      </c>
      <c r="S152" s="176">
        <v>6.5</v>
      </c>
      <c r="T152" s="176">
        <v>7.4</v>
      </c>
      <c r="U152" s="176">
        <v>8.1</v>
      </c>
      <c r="V152" s="176">
        <v>9.8000000000000007</v>
      </c>
      <c r="W152" s="161"/>
      <c r="X152" s="161"/>
      <c r="Y152" s="174" t="s">
        <v>1</v>
      </c>
      <c r="Z152" s="175">
        <v>20036.939999999999</v>
      </c>
      <c r="AA152" s="175">
        <v>17821.567999999999</v>
      </c>
      <c r="AB152" s="175">
        <v>18602.351999999999</v>
      </c>
      <c r="AC152" s="175">
        <v>19979.57</v>
      </c>
      <c r="AD152" s="175">
        <v>23359.284</v>
      </c>
      <c r="AE152" s="175">
        <v>25469.153999999999</v>
      </c>
      <c r="AF152" s="175">
        <v>21961.8</v>
      </c>
      <c r="AG152" s="161"/>
      <c r="AH152" s="174" t="s">
        <v>1</v>
      </c>
      <c r="AI152" s="177">
        <v>0.21079442815961932</v>
      </c>
      <c r="AJ152" s="177">
        <v>0.18241764864645321</v>
      </c>
      <c r="AK152" s="177">
        <v>0.16604795144157816</v>
      </c>
      <c r="AL152" s="177">
        <v>0.17636251804488673</v>
      </c>
      <c r="AM152" s="177">
        <v>0.17243892153156676</v>
      </c>
      <c r="AN152" s="177">
        <v>0.17773248275152589</v>
      </c>
      <c r="AO152" s="177">
        <v>0.13714944577180682</v>
      </c>
      <c r="AP152" s="161"/>
      <c r="AQ152" s="174" t="s">
        <v>1</v>
      </c>
      <c r="AR152" s="177">
        <v>2.3187387097558125E-2</v>
      </c>
      <c r="AS152" s="177">
        <v>2.3349459026746011E-2</v>
      </c>
      <c r="AT152" s="177">
        <v>2.2582521396054628E-2</v>
      </c>
      <c r="AU152" s="177">
        <v>2.2927127345835276E-2</v>
      </c>
      <c r="AV152" s="177">
        <v>2.5520960386671884E-2</v>
      </c>
      <c r="AW152" s="177">
        <v>2.8792662205747194E-2</v>
      </c>
      <c r="AX152" s="177">
        <v>2.6881291371274138E-2</v>
      </c>
      <c r="AY152" s="161"/>
      <c r="AZ152" s="161"/>
      <c r="BA152" s="161"/>
    </row>
    <row r="153" spans="3:53" x14ac:dyDescent="0.25">
      <c r="C153" s="171" t="s">
        <v>11</v>
      </c>
      <c r="D153" s="7" t="s">
        <v>4</v>
      </c>
      <c r="E153" s="8"/>
      <c r="F153" s="9" t="s">
        <v>77</v>
      </c>
      <c r="G153" s="175">
        <v>444882</v>
      </c>
      <c r="H153" s="175">
        <v>423191</v>
      </c>
      <c r="I153" s="175">
        <v>448564</v>
      </c>
      <c r="J153" s="175">
        <v>441067</v>
      </c>
      <c r="K153" s="175">
        <v>468826</v>
      </c>
      <c r="L153" s="175">
        <v>442331</v>
      </c>
      <c r="M153" s="175">
        <v>413451</v>
      </c>
      <c r="N153" s="161"/>
      <c r="O153" s="174" t="s">
        <v>77</v>
      </c>
      <c r="P153" s="176">
        <v>3.3</v>
      </c>
      <c r="Q153" s="176">
        <v>3.4</v>
      </c>
      <c r="R153" s="176">
        <v>3.7</v>
      </c>
      <c r="S153" s="176">
        <v>3.9</v>
      </c>
      <c r="T153" s="176">
        <v>4.2</v>
      </c>
      <c r="U153" s="176">
        <v>4.9000000000000004</v>
      </c>
      <c r="V153" s="176">
        <v>4.9000000000000004</v>
      </c>
      <c r="W153" s="161"/>
      <c r="X153" s="161"/>
      <c r="Y153" s="174" t="s">
        <v>77</v>
      </c>
      <c r="Z153" s="175">
        <v>29362.211999999996</v>
      </c>
      <c r="AA153" s="175">
        <v>28776.987999999998</v>
      </c>
      <c r="AB153" s="175">
        <v>33193.736000000004</v>
      </c>
      <c r="AC153" s="175">
        <v>34403.226000000002</v>
      </c>
      <c r="AD153" s="175">
        <v>39381.384000000005</v>
      </c>
      <c r="AE153" s="175">
        <v>43348.438000000009</v>
      </c>
      <c r="AF153" s="175">
        <v>40518.198000000004</v>
      </c>
      <c r="AG153" s="161"/>
      <c r="AH153" s="174" t="s">
        <v>77</v>
      </c>
      <c r="AI153" s="177">
        <v>0.51483166325476115</v>
      </c>
      <c r="AJ153" s="177">
        <v>0.55445631467375212</v>
      </c>
      <c r="AK153" s="177">
        <v>0.54453899848254927</v>
      </c>
      <c r="AL153" s="177">
        <v>0.50613698278018626</v>
      </c>
      <c r="AM153" s="177">
        <v>0.51221132352523435</v>
      </c>
      <c r="AN153" s="177">
        <v>0.5000514373634225</v>
      </c>
      <c r="AO153" s="177">
        <v>0.50606493086835613</v>
      </c>
      <c r="AP153" s="161"/>
      <c r="AQ153" s="174" t="s">
        <v>77</v>
      </c>
      <c r="AR153" s="177">
        <v>3.3978889774814232E-2</v>
      </c>
      <c r="AS153" s="177">
        <v>3.7703029397815141E-2</v>
      </c>
      <c r="AT153" s="177">
        <v>4.0295885887708646E-2</v>
      </c>
      <c r="AU153" s="177">
        <v>3.9478684656854529E-2</v>
      </c>
      <c r="AV153" s="177">
        <v>4.3025751176119689E-2</v>
      </c>
      <c r="AW153" s="177">
        <v>4.9005040861615411E-2</v>
      </c>
      <c r="AX153" s="177">
        <v>4.95943632250989E-2</v>
      </c>
      <c r="AY153" s="161"/>
      <c r="AZ153" s="161"/>
      <c r="BA153" s="161"/>
    </row>
    <row r="154" spans="3:53" x14ac:dyDescent="0.25">
      <c r="C154" s="171" t="s">
        <v>11</v>
      </c>
      <c r="D154" s="7" t="s">
        <v>4</v>
      </c>
      <c r="E154" s="8"/>
      <c r="F154" s="9" t="s">
        <v>76</v>
      </c>
      <c r="G154" s="175">
        <v>237095</v>
      </c>
      <c r="H154" s="175">
        <v>200832</v>
      </c>
      <c r="I154" s="175">
        <v>238404</v>
      </c>
      <c r="J154" s="175">
        <v>276682</v>
      </c>
      <c r="K154" s="175">
        <v>288639</v>
      </c>
      <c r="L154" s="175">
        <v>285023</v>
      </c>
      <c r="M154" s="175">
        <v>291491</v>
      </c>
      <c r="N154" s="161"/>
      <c r="O154" s="174" t="s">
        <v>76</v>
      </c>
      <c r="P154" s="176">
        <v>4.8</v>
      </c>
      <c r="Q154" s="176">
        <v>5</v>
      </c>
      <c r="R154" s="176">
        <v>5.3</v>
      </c>
      <c r="S154" s="176">
        <v>5</v>
      </c>
      <c r="T154" s="176">
        <v>5.7</v>
      </c>
      <c r="U154" s="176">
        <v>6.2</v>
      </c>
      <c r="V154" s="176">
        <v>6.2</v>
      </c>
      <c r="W154" s="161"/>
      <c r="X154" s="161"/>
      <c r="Y154" s="174" t="s">
        <v>76</v>
      </c>
      <c r="Z154" s="175">
        <v>22761.119999999999</v>
      </c>
      <c r="AA154" s="175">
        <v>20083.2</v>
      </c>
      <c r="AB154" s="175">
        <v>25270.824000000001</v>
      </c>
      <c r="AC154" s="175">
        <v>27668.2</v>
      </c>
      <c r="AD154" s="175">
        <v>32904.845999999998</v>
      </c>
      <c r="AE154" s="175">
        <v>35342.851999999999</v>
      </c>
      <c r="AF154" s="175">
        <v>36144.883999999998</v>
      </c>
      <c r="AG154" s="161"/>
      <c r="AH154" s="174" t="s">
        <v>76</v>
      </c>
      <c r="AI154" s="177">
        <v>0.27437390858561955</v>
      </c>
      <c r="AJ154" s="177">
        <v>0.26312603667979467</v>
      </c>
      <c r="AK154" s="177">
        <v>0.28941305007587254</v>
      </c>
      <c r="AL154" s="177">
        <v>0.31750049917492695</v>
      </c>
      <c r="AM154" s="177">
        <v>0.31534975494319883</v>
      </c>
      <c r="AN154" s="177">
        <v>0.32221607988505163</v>
      </c>
      <c r="AO154" s="177">
        <v>0.35678562335983705</v>
      </c>
      <c r="AP154" s="161"/>
      <c r="AQ154" s="174" t="s">
        <v>76</v>
      </c>
      <c r="AR154" s="177">
        <v>2.6339895224219475E-2</v>
      </c>
      <c r="AS154" s="177">
        <v>2.6312603667979467E-2</v>
      </c>
      <c r="AT154" s="177">
        <v>3.0677783308042484E-2</v>
      </c>
      <c r="AU154" s="177">
        <v>3.1750049917492695E-2</v>
      </c>
      <c r="AV154" s="177">
        <v>3.5949872063524665E-2</v>
      </c>
      <c r="AW154" s="177">
        <v>3.9954793905746404E-2</v>
      </c>
      <c r="AX154" s="177">
        <v>4.4241417296619796E-2</v>
      </c>
      <c r="AY154" s="161"/>
      <c r="AZ154" s="161"/>
      <c r="BA154" s="161"/>
    </row>
    <row r="155" spans="3:53" x14ac:dyDescent="0.25">
      <c r="C155" s="164" t="s">
        <v>7</v>
      </c>
      <c r="D155" s="3" t="s">
        <v>6</v>
      </c>
      <c r="E155" s="4"/>
      <c r="F155" s="5" t="s">
        <v>8</v>
      </c>
      <c r="G155" s="168">
        <v>434538</v>
      </c>
      <c r="H155" s="168">
        <v>432687</v>
      </c>
      <c r="I155" s="168">
        <v>459127</v>
      </c>
      <c r="J155" s="168">
        <v>495353</v>
      </c>
      <c r="K155" s="168">
        <v>562709</v>
      </c>
      <c r="L155" s="168">
        <v>610243</v>
      </c>
      <c r="M155" s="168">
        <v>758627</v>
      </c>
      <c r="N155" s="161"/>
      <c r="O155" s="167" t="s">
        <v>8</v>
      </c>
      <c r="P155" s="169">
        <v>2.9</v>
      </c>
      <c r="Q155" s="169">
        <v>2.7</v>
      </c>
      <c r="R155" s="169">
        <v>2.6</v>
      </c>
      <c r="S155" s="169">
        <v>2.6</v>
      </c>
      <c r="T155" s="169">
        <v>2.6</v>
      </c>
      <c r="U155" s="169">
        <v>2.7</v>
      </c>
      <c r="V155" s="169">
        <v>2.2000000000000002</v>
      </c>
      <c r="W155" s="161"/>
      <c r="X155" s="161"/>
      <c r="Y155" s="167" t="s">
        <v>8</v>
      </c>
      <c r="Z155" s="168">
        <v>25203.203999999998</v>
      </c>
      <c r="AA155" s="168">
        <v>23365.098000000002</v>
      </c>
      <c r="AB155" s="168">
        <v>23874.603999999999</v>
      </c>
      <c r="AC155" s="168">
        <v>25758.356</v>
      </c>
      <c r="AD155" s="168">
        <v>29260.868000000002</v>
      </c>
      <c r="AE155" s="168">
        <v>32953.122000000003</v>
      </c>
      <c r="AF155" s="168">
        <v>33379.588000000003</v>
      </c>
      <c r="AG155" s="161"/>
      <c r="AH155" s="167" t="s">
        <v>8</v>
      </c>
      <c r="AI155" s="170">
        <v>1</v>
      </c>
      <c r="AJ155" s="170">
        <v>1</v>
      </c>
      <c r="AK155" s="170">
        <v>1</v>
      </c>
      <c r="AL155" s="170">
        <v>1</v>
      </c>
      <c r="AM155" s="170">
        <v>1</v>
      </c>
      <c r="AN155" s="170">
        <v>1</v>
      </c>
      <c r="AO155" s="170">
        <v>1</v>
      </c>
      <c r="AP155" s="161"/>
      <c r="AQ155" s="167" t="s">
        <v>8</v>
      </c>
      <c r="AR155" s="170">
        <v>5.7999999999999996E-2</v>
      </c>
      <c r="AS155" s="170">
        <v>5.4000000000000006E-2</v>
      </c>
      <c r="AT155" s="170">
        <v>5.2000000000000005E-2</v>
      </c>
      <c r="AU155" s="170">
        <v>5.2000000000000005E-2</v>
      </c>
      <c r="AV155" s="170">
        <v>5.2000000000000005E-2</v>
      </c>
      <c r="AW155" s="170">
        <v>5.4000000000000006E-2</v>
      </c>
      <c r="AX155" s="170">
        <v>4.4000000000000004E-2</v>
      </c>
      <c r="AY155" s="161"/>
      <c r="AZ155" s="161"/>
      <c r="BA155" s="161"/>
    </row>
    <row r="156" spans="3:53" x14ac:dyDescent="0.25">
      <c r="C156" s="171" t="s">
        <v>7</v>
      </c>
      <c r="D156" s="7" t="s">
        <v>6</v>
      </c>
      <c r="E156" s="8"/>
      <c r="F156" s="9" t="s">
        <v>1</v>
      </c>
      <c r="G156" s="175">
        <v>54405</v>
      </c>
      <c r="H156" s="175">
        <v>40769</v>
      </c>
      <c r="I156" s="175">
        <v>42961</v>
      </c>
      <c r="J156" s="175">
        <v>41578</v>
      </c>
      <c r="K156" s="175">
        <v>45437</v>
      </c>
      <c r="L156" s="175">
        <v>48839</v>
      </c>
      <c r="M156" s="175">
        <v>55135</v>
      </c>
      <c r="N156" s="161"/>
      <c r="O156" s="174" t="s">
        <v>1</v>
      </c>
      <c r="P156" s="176">
        <v>8.9</v>
      </c>
      <c r="Q156" s="176">
        <v>9.1999999999999993</v>
      </c>
      <c r="R156" s="176">
        <v>8.9</v>
      </c>
      <c r="S156" s="176">
        <v>9.5</v>
      </c>
      <c r="T156" s="176">
        <v>9.1</v>
      </c>
      <c r="U156" s="176">
        <v>9.6999999999999993</v>
      </c>
      <c r="V156" s="176">
        <v>8.4</v>
      </c>
      <c r="W156" s="161"/>
      <c r="X156" s="161"/>
      <c r="Y156" s="174" t="s">
        <v>1</v>
      </c>
      <c r="Z156" s="175">
        <v>9684.09</v>
      </c>
      <c r="AA156" s="175">
        <v>7501.4960000000001</v>
      </c>
      <c r="AB156" s="175">
        <v>7647.0580000000009</v>
      </c>
      <c r="AC156" s="175">
        <v>7899.82</v>
      </c>
      <c r="AD156" s="175">
        <v>8269.5339999999997</v>
      </c>
      <c r="AE156" s="175">
        <v>9474.7659999999996</v>
      </c>
      <c r="AF156" s="175">
        <v>9262.68</v>
      </c>
      <c r="AG156" s="161"/>
      <c r="AH156" s="174" t="s">
        <v>1</v>
      </c>
      <c r="AI156" s="177">
        <v>0.12520193861066237</v>
      </c>
      <c r="AJ156" s="177">
        <v>9.4222844689117069E-2</v>
      </c>
      <c r="AK156" s="177">
        <v>9.3571059859254624E-2</v>
      </c>
      <c r="AL156" s="177">
        <v>8.3936102133226206E-2</v>
      </c>
      <c r="AM156" s="177">
        <v>8.0746886934454573E-2</v>
      </c>
      <c r="AN156" s="177">
        <v>8.0032052805194001E-2</v>
      </c>
      <c r="AO156" s="177">
        <v>7.2677350002043159E-2</v>
      </c>
      <c r="AP156" s="161"/>
      <c r="AQ156" s="174" t="s">
        <v>1</v>
      </c>
      <c r="AR156" s="177">
        <v>2.2285945072697905E-2</v>
      </c>
      <c r="AS156" s="177">
        <v>1.733700342279754E-2</v>
      </c>
      <c r="AT156" s="177">
        <v>1.6655648654947324E-2</v>
      </c>
      <c r="AU156" s="177">
        <v>1.5947859405312979E-2</v>
      </c>
      <c r="AV156" s="177">
        <v>1.4695933422070732E-2</v>
      </c>
      <c r="AW156" s="177">
        <v>1.5526218244207635E-2</v>
      </c>
      <c r="AX156" s="177">
        <v>1.2209794800343253E-2</v>
      </c>
      <c r="AY156" s="161"/>
      <c r="AZ156" s="161"/>
      <c r="BA156" s="161"/>
    </row>
    <row r="157" spans="3:53" x14ac:dyDescent="0.25">
      <c r="C157" s="171" t="s">
        <v>7</v>
      </c>
      <c r="D157" s="7" t="s">
        <v>6</v>
      </c>
      <c r="E157" s="8"/>
      <c r="F157" s="9" t="s">
        <v>77</v>
      </c>
      <c r="G157" s="175">
        <v>231176</v>
      </c>
      <c r="H157" s="175">
        <v>237361</v>
      </c>
      <c r="I157" s="175">
        <v>251743</v>
      </c>
      <c r="J157" s="175">
        <v>264556</v>
      </c>
      <c r="K157" s="175">
        <v>316852</v>
      </c>
      <c r="L157" s="175">
        <v>328468</v>
      </c>
      <c r="M157" s="175">
        <v>416929</v>
      </c>
      <c r="N157" s="161"/>
      <c r="O157" s="174" t="s">
        <v>77</v>
      </c>
      <c r="P157" s="176">
        <v>4.3</v>
      </c>
      <c r="Q157" s="176">
        <v>3.9</v>
      </c>
      <c r="R157" s="176">
        <v>3.4</v>
      </c>
      <c r="S157" s="176">
        <v>3.6</v>
      </c>
      <c r="T157" s="176">
        <v>3.4</v>
      </c>
      <c r="U157" s="176">
        <v>3.6</v>
      </c>
      <c r="V157" s="176">
        <v>3.1</v>
      </c>
      <c r="W157" s="161"/>
      <c r="X157" s="161"/>
      <c r="Y157" s="174" t="s">
        <v>77</v>
      </c>
      <c r="Z157" s="175">
        <v>19881.135999999999</v>
      </c>
      <c r="AA157" s="175">
        <v>18514.157999999999</v>
      </c>
      <c r="AB157" s="175">
        <v>17118.523999999998</v>
      </c>
      <c r="AC157" s="175">
        <v>19048.031999999999</v>
      </c>
      <c r="AD157" s="175">
        <v>21545.936000000002</v>
      </c>
      <c r="AE157" s="175">
        <v>23649.696</v>
      </c>
      <c r="AF157" s="175">
        <v>25849.598000000002</v>
      </c>
      <c r="AG157" s="161"/>
      <c r="AH157" s="174" t="s">
        <v>77</v>
      </c>
      <c r="AI157" s="177">
        <v>0.53200410550975974</v>
      </c>
      <c r="AJ157" s="177">
        <v>0.54857437362342754</v>
      </c>
      <c r="AK157" s="177">
        <v>0.54830798450102036</v>
      </c>
      <c r="AL157" s="177">
        <v>0.53407569955163292</v>
      </c>
      <c r="AM157" s="177">
        <v>0.5630832277429364</v>
      </c>
      <c r="AN157" s="177">
        <v>0.53825771045304904</v>
      </c>
      <c r="AO157" s="177">
        <v>0.54958365573595458</v>
      </c>
      <c r="AP157" s="161"/>
      <c r="AQ157" s="174" t="s">
        <v>77</v>
      </c>
      <c r="AR157" s="177">
        <v>4.5752353073839333E-2</v>
      </c>
      <c r="AS157" s="177">
        <v>4.2788801142627342E-2</v>
      </c>
      <c r="AT157" s="177">
        <v>3.7284942946069384E-2</v>
      </c>
      <c r="AU157" s="177">
        <v>3.8453450367717572E-2</v>
      </c>
      <c r="AV157" s="177">
        <v>3.8289659486519675E-2</v>
      </c>
      <c r="AW157" s="177">
        <v>3.8754555152619531E-2</v>
      </c>
      <c r="AX157" s="177">
        <v>3.4074186655629182E-2</v>
      </c>
      <c r="AY157" s="161"/>
      <c r="AZ157" s="161"/>
      <c r="BA157" s="161"/>
    </row>
    <row r="158" spans="3:53" x14ac:dyDescent="0.25">
      <c r="C158" s="171" t="s">
        <v>7</v>
      </c>
      <c r="D158" s="7" t="s">
        <v>6</v>
      </c>
      <c r="E158" s="8"/>
      <c r="F158" s="9" t="s">
        <v>76</v>
      </c>
      <c r="G158" s="175">
        <v>148957</v>
      </c>
      <c r="H158" s="175">
        <v>154557</v>
      </c>
      <c r="I158" s="175">
        <v>164423</v>
      </c>
      <c r="J158" s="175">
        <v>189219</v>
      </c>
      <c r="K158" s="175">
        <v>200420</v>
      </c>
      <c r="L158" s="175">
        <v>232936</v>
      </c>
      <c r="M158" s="175">
        <v>286563</v>
      </c>
      <c r="N158" s="161"/>
      <c r="O158" s="174" t="s">
        <v>76</v>
      </c>
      <c r="P158" s="176">
        <v>5.6</v>
      </c>
      <c r="Q158" s="176">
        <v>5.0999999999999996</v>
      </c>
      <c r="R158" s="176">
        <v>4.5</v>
      </c>
      <c r="S158" s="176">
        <v>4.8</v>
      </c>
      <c r="T158" s="176">
        <v>4.3</v>
      </c>
      <c r="U158" s="176">
        <v>4.5</v>
      </c>
      <c r="V158" s="176">
        <v>3.9</v>
      </c>
      <c r="W158" s="161"/>
      <c r="X158" s="161"/>
      <c r="Y158" s="174" t="s">
        <v>76</v>
      </c>
      <c r="Z158" s="175">
        <v>16683.183999999997</v>
      </c>
      <c r="AA158" s="175">
        <v>15764.813999999998</v>
      </c>
      <c r="AB158" s="175">
        <v>14798.07</v>
      </c>
      <c r="AC158" s="175">
        <v>18165.023999999998</v>
      </c>
      <c r="AD158" s="175">
        <v>17236.12</v>
      </c>
      <c r="AE158" s="175">
        <v>20964.240000000002</v>
      </c>
      <c r="AF158" s="175">
        <v>22351.914000000001</v>
      </c>
      <c r="AG158" s="161"/>
      <c r="AH158" s="174" t="s">
        <v>76</v>
      </c>
      <c r="AI158" s="177">
        <v>0.34279395587957784</v>
      </c>
      <c r="AJ158" s="177">
        <v>0.35720278168745534</v>
      </c>
      <c r="AK158" s="177">
        <v>0.35812095563972496</v>
      </c>
      <c r="AL158" s="177">
        <v>0.38198819831514091</v>
      </c>
      <c r="AM158" s="177">
        <v>0.35616988532260901</v>
      </c>
      <c r="AN158" s="177">
        <v>0.38171023674175697</v>
      </c>
      <c r="AO158" s="177">
        <v>0.37773899426200225</v>
      </c>
      <c r="AP158" s="161"/>
      <c r="AQ158" s="174" t="s">
        <v>76</v>
      </c>
      <c r="AR158" s="177">
        <v>3.8392923058512711E-2</v>
      </c>
      <c r="AS158" s="177">
        <v>3.6434683732120443E-2</v>
      </c>
      <c r="AT158" s="177">
        <v>3.2230886007575246E-2</v>
      </c>
      <c r="AU158" s="177">
        <v>3.6670867038253528E-2</v>
      </c>
      <c r="AV158" s="177">
        <v>3.0630610137744374E-2</v>
      </c>
      <c r="AW158" s="177">
        <v>3.4353921306758128E-2</v>
      </c>
      <c r="AX158" s="177">
        <v>2.9463641552436175E-2</v>
      </c>
      <c r="AY158" s="161"/>
      <c r="AZ158" s="161"/>
      <c r="BA158" s="161"/>
    </row>
    <row r="159" spans="3:53" x14ac:dyDescent="0.25">
      <c r="C159" s="164" t="s">
        <v>12</v>
      </c>
      <c r="D159" s="3" t="s">
        <v>6</v>
      </c>
      <c r="E159" s="8"/>
      <c r="F159" s="5" t="s">
        <v>8</v>
      </c>
      <c r="G159" s="168">
        <v>224405</v>
      </c>
      <c r="H159" s="168">
        <v>218988</v>
      </c>
      <c r="I159" s="168">
        <v>241496</v>
      </c>
      <c r="J159" s="168">
        <v>269489</v>
      </c>
      <c r="K159" s="168">
        <v>299518</v>
      </c>
      <c r="L159" s="168">
        <v>322820</v>
      </c>
      <c r="M159" s="168">
        <v>421271</v>
      </c>
      <c r="N159" s="161"/>
      <c r="O159" s="167" t="s">
        <v>8</v>
      </c>
      <c r="P159" s="169">
        <v>4.3</v>
      </c>
      <c r="Q159" s="169">
        <v>3.9</v>
      </c>
      <c r="R159" s="169">
        <v>3.8</v>
      </c>
      <c r="S159" s="169">
        <v>3.6</v>
      </c>
      <c r="T159" s="169">
        <v>3.7</v>
      </c>
      <c r="U159" s="169">
        <v>3.6</v>
      </c>
      <c r="V159" s="169">
        <v>3.1</v>
      </c>
      <c r="W159" s="161"/>
      <c r="X159" s="161"/>
      <c r="Y159" s="167" t="s">
        <v>8</v>
      </c>
      <c r="Z159" s="168">
        <v>19298.830000000002</v>
      </c>
      <c r="AA159" s="168">
        <v>17081.063999999998</v>
      </c>
      <c r="AB159" s="168">
        <v>18353.696</v>
      </c>
      <c r="AC159" s="168">
        <v>19403.207999999999</v>
      </c>
      <c r="AD159" s="168">
        <v>22164.332000000002</v>
      </c>
      <c r="AE159" s="168">
        <v>23243.040000000001</v>
      </c>
      <c r="AF159" s="168">
        <v>26118.802000000003</v>
      </c>
      <c r="AG159" s="161"/>
      <c r="AH159" s="167" t="s">
        <v>8</v>
      </c>
      <c r="AI159" s="170">
        <v>1</v>
      </c>
      <c r="AJ159" s="170">
        <v>1</v>
      </c>
      <c r="AK159" s="170">
        <v>1</v>
      </c>
      <c r="AL159" s="170">
        <v>1</v>
      </c>
      <c r="AM159" s="170">
        <v>1</v>
      </c>
      <c r="AN159" s="170">
        <v>1</v>
      </c>
      <c r="AO159" s="170">
        <v>1</v>
      </c>
      <c r="AP159" s="161"/>
      <c r="AQ159" s="167" t="s">
        <v>8</v>
      </c>
      <c r="AR159" s="170">
        <v>8.5999999999999993E-2</v>
      </c>
      <c r="AS159" s="170">
        <v>7.8E-2</v>
      </c>
      <c r="AT159" s="170">
        <v>7.5999999999999998E-2</v>
      </c>
      <c r="AU159" s="170">
        <v>7.2000000000000008E-2</v>
      </c>
      <c r="AV159" s="170">
        <v>7.400000000000001E-2</v>
      </c>
      <c r="AW159" s="170">
        <v>7.2000000000000008E-2</v>
      </c>
      <c r="AX159" s="170">
        <v>6.2E-2</v>
      </c>
      <c r="AY159" s="161"/>
      <c r="AZ159" s="161"/>
      <c r="BA159" s="161"/>
    </row>
    <row r="160" spans="3:53" x14ac:dyDescent="0.25">
      <c r="C160" s="171" t="s">
        <v>12</v>
      </c>
      <c r="D160" s="7" t="s">
        <v>6</v>
      </c>
      <c r="E160" s="4"/>
      <c r="F160" s="9" t="s">
        <v>1</v>
      </c>
      <c r="G160" s="175">
        <v>27774</v>
      </c>
      <c r="H160" s="175">
        <v>19379</v>
      </c>
      <c r="I160" s="175">
        <v>19025</v>
      </c>
      <c r="J160" s="175">
        <v>21660</v>
      </c>
      <c r="K160" s="175">
        <v>23211</v>
      </c>
      <c r="L160" s="175">
        <v>27230</v>
      </c>
      <c r="M160" s="175">
        <v>27089</v>
      </c>
      <c r="N160" s="161"/>
      <c r="O160" s="174" t="s">
        <v>1</v>
      </c>
      <c r="P160" s="176">
        <v>12.7</v>
      </c>
      <c r="Q160" s="176">
        <v>13.4</v>
      </c>
      <c r="R160" s="176">
        <v>13</v>
      </c>
      <c r="S160" s="176">
        <v>13.1</v>
      </c>
      <c r="T160" s="176">
        <v>13.1</v>
      </c>
      <c r="U160" s="176">
        <v>13.1</v>
      </c>
      <c r="V160" s="176">
        <v>12.6</v>
      </c>
      <c r="W160" s="161"/>
      <c r="X160" s="161"/>
      <c r="Y160" s="174" t="s">
        <v>1</v>
      </c>
      <c r="Z160" s="175">
        <v>7054.5959999999995</v>
      </c>
      <c r="AA160" s="175">
        <v>5193.5720000000001</v>
      </c>
      <c r="AB160" s="175">
        <v>4946.5</v>
      </c>
      <c r="AC160" s="175">
        <v>5674.92</v>
      </c>
      <c r="AD160" s="175">
        <v>6081.2819999999992</v>
      </c>
      <c r="AE160" s="175">
        <v>7134.26</v>
      </c>
      <c r="AF160" s="175">
        <v>6826.427999999999</v>
      </c>
      <c r="AG160" s="161"/>
      <c r="AH160" s="174" t="s">
        <v>1</v>
      </c>
      <c r="AI160" s="177">
        <v>0.12376729573761726</v>
      </c>
      <c r="AJ160" s="177">
        <v>8.8493433430142293E-2</v>
      </c>
      <c r="AK160" s="177">
        <v>7.8779772749859214E-2</v>
      </c>
      <c r="AL160" s="177">
        <v>8.0374338099143197E-2</v>
      </c>
      <c r="AM160" s="177">
        <v>7.7494507842600438E-2</v>
      </c>
      <c r="AN160" s="177">
        <v>8.4350411994300226E-2</v>
      </c>
      <c r="AO160" s="177">
        <v>6.4303025843222061E-2</v>
      </c>
      <c r="AP160" s="161"/>
      <c r="AQ160" s="174" t="s">
        <v>1</v>
      </c>
      <c r="AR160" s="177">
        <v>3.1436893117354779E-2</v>
      </c>
      <c r="AS160" s="177">
        <v>2.3716240159278135E-2</v>
      </c>
      <c r="AT160" s="177">
        <v>2.0482740914963396E-2</v>
      </c>
      <c r="AU160" s="177">
        <v>2.1058076581975515E-2</v>
      </c>
      <c r="AV160" s="177">
        <v>2.0303561054761311E-2</v>
      </c>
      <c r="AW160" s="177">
        <v>2.2099807942506659E-2</v>
      </c>
      <c r="AX160" s="177">
        <v>1.6204362512491959E-2</v>
      </c>
      <c r="AY160" s="161"/>
      <c r="AZ160" s="161"/>
      <c r="BA160" s="161"/>
    </row>
    <row r="161" spans="3:53" x14ac:dyDescent="0.25">
      <c r="C161" s="171" t="s">
        <v>12</v>
      </c>
      <c r="D161" s="7" t="s">
        <v>6</v>
      </c>
      <c r="E161" s="8"/>
      <c r="F161" s="9" t="s">
        <v>77</v>
      </c>
      <c r="G161" s="175">
        <v>98384</v>
      </c>
      <c r="H161" s="175">
        <v>92417</v>
      </c>
      <c r="I161" s="175">
        <v>109396</v>
      </c>
      <c r="J161" s="175">
        <v>120476</v>
      </c>
      <c r="K161" s="175">
        <v>143047</v>
      </c>
      <c r="L161" s="175">
        <v>149467</v>
      </c>
      <c r="M161" s="175">
        <v>198766</v>
      </c>
      <c r="N161" s="161"/>
      <c r="O161" s="174" t="s">
        <v>77</v>
      </c>
      <c r="P161" s="176">
        <v>6.4</v>
      </c>
      <c r="Q161" s="176">
        <v>6</v>
      </c>
      <c r="R161" s="176">
        <v>5.5</v>
      </c>
      <c r="S161" s="176">
        <v>5.9</v>
      </c>
      <c r="T161" s="176">
        <v>5.4</v>
      </c>
      <c r="U161" s="176">
        <v>5.7</v>
      </c>
      <c r="V161" s="176">
        <v>5.0999999999999996</v>
      </c>
      <c r="W161" s="161"/>
      <c r="X161" s="161"/>
      <c r="Y161" s="174" t="s">
        <v>77</v>
      </c>
      <c r="Z161" s="175">
        <v>12593.152000000002</v>
      </c>
      <c r="AA161" s="175">
        <v>11090.04</v>
      </c>
      <c r="AB161" s="175">
        <v>12033.56</v>
      </c>
      <c r="AC161" s="175">
        <v>14216.168</v>
      </c>
      <c r="AD161" s="175">
        <v>15449.076000000001</v>
      </c>
      <c r="AE161" s="175">
        <v>17039.238000000001</v>
      </c>
      <c r="AF161" s="175">
        <v>20274.131999999998</v>
      </c>
      <c r="AG161" s="161"/>
      <c r="AH161" s="174" t="s">
        <v>77</v>
      </c>
      <c r="AI161" s="177">
        <v>0.43842160379670686</v>
      </c>
      <c r="AJ161" s="177">
        <v>0.42201855809450745</v>
      </c>
      <c r="AK161" s="177">
        <v>0.45299301023619437</v>
      </c>
      <c r="AL161" s="177">
        <v>0.44705349754535434</v>
      </c>
      <c r="AM161" s="177">
        <v>0.47759066233081149</v>
      </c>
      <c r="AN161" s="177">
        <v>0.46300415092001734</v>
      </c>
      <c r="AO161" s="177">
        <v>0.47182454999276002</v>
      </c>
      <c r="AP161" s="161"/>
      <c r="AQ161" s="174" t="s">
        <v>77</v>
      </c>
      <c r="AR161" s="177">
        <v>5.6117965285978483E-2</v>
      </c>
      <c r="AS161" s="177">
        <v>5.0642226971340888E-2</v>
      </c>
      <c r="AT161" s="177">
        <v>4.9829231125981387E-2</v>
      </c>
      <c r="AU161" s="177">
        <v>5.2752312710351815E-2</v>
      </c>
      <c r="AV161" s="177">
        <v>5.1579791531727641E-2</v>
      </c>
      <c r="AW161" s="177">
        <v>5.2782473204881983E-2</v>
      </c>
      <c r="AX161" s="177">
        <v>4.8126104099261519E-2</v>
      </c>
      <c r="AY161" s="161"/>
      <c r="AZ161" s="161"/>
      <c r="BA161" s="161"/>
    </row>
    <row r="162" spans="3:53" x14ac:dyDescent="0.25">
      <c r="C162" s="171" t="s">
        <v>12</v>
      </c>
      <c r="D162" s="7" t="s">
        <v>6</v>
      </c>
      <c r="E162" s="8"/>
      <c r="F162" s="9" t="s">
        <v>76</v>
      </c>
      <c r="G162" s="175">
        <v>98247</v>
      </c>
      <c r="H162" s="175">
        <v>107192</v>
      </c>
      <c r="I162" s="175">
        <v>113075</v>
      </c>
      <c r="J162" s="175">
        <v>127353</v>
      </c>
      <c r="K162" s="175">
        <v>133260</v>
      </c>
      <c r="L162" s="175">
        <v>146123</v>
      </c>
      <c r="M162" s="175">
        <v>195416</v>
      </c>
      <c r="N162" s="161"/>
      <c r="O162" s="174" t="s">
        <v>76</v>
      </c>
      <c r="P162" s="176">
        <v>6.4</v>
      </c>
      <c r="Q162" s="176">
        <v>5.7</v>
      </c>
      <c r="R162" s="176">
        <v>5.5</v>
      </c>
      <c r="S162" s="176">
        <v>5.2</v>
      </c>
      <c r="T162" s="176">
        <v>5.4</v>
      </c>
      <c r="U162" s="176">
        <v>5.7</v>
      </c>
      <c r="V162" s="176">
        <v>5.0999999999999996</v>
      </c>
      <c r="W162" s="161"/>
      <c r="X162" s="161"/>
      <c r="Y162" s="174" t="s">
        <v>76</v>
      </c>
      <c r="Z162" s="175">
        <v>12575.616000000002</v>
      </c>
      <c r="AA162" s="175">
        <v>12219.888000000001</v>
      </c>
      <c r="AB162" s="175">
        <v>12438.25</v>
      </c>
      <c r="AC162" s="175">
        <v>13244.712</v>
      </c>
      <c r="AD162" s="175">
        <v>14392.08</v>
      </c>
      <c r="AE162" s="175">
        <v>16658.022000000001</v>
      </c>
      <c r="AF162" s="175">
        <v>19932.432000000001</v>
      </c>
      <c r="AG162" s="161"/>
      <c r="AH162" s="174" t="s">
        <v>76</v>
      </c>
      <c r="AI162" s="177">
        <v>0.4378111004656759</v>
      </c>
      <c r="AJ162" s="177">
        <v>0.48948800847535023</v>
      </c>
      <c r="AK162" s="177">
        <v>0.46822721701394643</v>
      </c>
      <c r="AL162" s="177">
        <v>0.47257216435550248</v>
      </c>
      <c r="AM162" s="177">
        <v>0.44491482982658803</v>
      </c>
      <c r="AN162" s="177">
        <v>0.45264543708568244</v>
      </c>
      <c r="AO162" s="177">
        <v>0.46387242416401792</v>
      </c>
      <c r="AP162" s="161"/>
      <c r="AQ162" s="174" t="s">
        <v>76</v>
      </c>
      <c r="AR162" s="177">
        <v>5.6039820859606522E-2</v>
      </c>
      <c r="AS162" s="177">
        <v>5.580163296618993E-2</v>
      </c>
      <c r="AT162" s="177">
        <v>5.1504993871534108E-2</v>
      </c>
      <c r="AU162" s="177">
        <v>4.9147505092972263E-2</v>
      </c>
      <c r="AV162" s="177">
        <v>4.8050801621271511E-2</v>
      </c>
      <c r="AW162" s="177">
        <v>5.16015798277678E-2</v>
      </c>
      <c r="AX162" s="177">
        <v>4.7314987264729824E-2</v>
      </c>
      <c r="AY162" s="161"/>
      <c r="AZ162" s="161"/>
      <c r="BA162" s="161"/>
    </row>
    <row r="163" spans="3:53" x14ac:dyDescent="0.25">
      <c r="C163" s="164" t="s">
        <v>11</v>
      </c>
      <c r="D163" s="3" t="s">
        <v>6</v>
      </c>
      <c r="E163" s="8"/>
      <c r="F163" s="5" t="s">
        <v>8</v>
      </c>
      <c r="G163" s="168">
        <v>210133</v>
      </c>
      <c r="H163" s="168">
        <v>213699</v>
      </c>
      <c r="I163" s="168">
        <v>217631</v>
      </c>
      <c r="J163" s="168">
        <v>225864</v>
      </c>
      <c r="K163" s="168">
        <v>263191</v>
      </c>
      <c r="L163" s="168">
        <v>287423</v>
      </c>
      <c r="M163" s="168">
        <v>337356</v>
      </c>
      <c r="N163" s="161"/>
      <c r="O163" s="167" t="s">
        <v>8</v>
      </c>
      <c r="P163" s="169">
        <v>4.3</v>
      </c>
      <c r="Q163" s="169">
        <v>3.9</v>
      </c>
      <c r="R163" s="169">
        <v>3.8</v>
      </c>
      <c r="S163" s="169">
        <v>4.0999999999999996</v>
      </c>
      <c r="T163" s="169">
        <v>3.7</v>
      </c>
      <c r="U163" s="169">
        <v>3.9</v>
      </c>
      <c r="V163" s="169">
        <v>3.5</v>
      </c>
      <c r="W163" s="161"/>
      <c r="X163" s="161"/>
      <c r="Y163" s="167" t="s">
        <v>8</v>
      </c>
      <c r="Z163" s="168">
        <v>18071.437999999998</v>
      </c>
      <c r="AA163" s="168">
        <v>16668.522000000001</v>
      </c>
      <c r="AB163" s="168">
        <v>16539.955999999998</v>
      </c>
      <c r="AC163" s="168">
        <v>18520.847999999998</v>
      </c>
      <c r="AD163" s="168">
        <v>19476.134000000002</v>
      </c>
      <c r="AE163" s="168">
        <v>22418.993999999999</v>
      </c>
      <c r="AF163" s="168">
        <v>23614.92</v>
      </c>
      <c r="AG163" s="161"/>
      <c r="AH163" s="167" t="s">
        <v>8</v>
      </c>
      <c r="AI163" s="170">
        <v>1</v>
      </c>
      <c r="AJ163" s="170">
        <v>1</v>
      </c>
      <c r="AK163" s="170">
        <v>1</v>
      </c>
      <c r="AL163" s="170">
        <v>1</v>
      </c>
      <c r="AM163" s="170">
        <v>1</v>
      </c>
      <c r="AN163" s="170">
        <v>1</v>
      </c>
      <c r="AO163" s="170">
        <v>1</v>
      </c>
      <c r="AP163" s="161"/>
      <c r="AQ163" s="167" t="s">
        <v>8</v>
      </c>
      <c r="AR163" s="170">
        <v>8.5999999999999993E-2</v>
      </c>
      <c r="AS163" s="170">
        <v>7.8E-2</v>
      </c>
      <c r="AT163" s="170">
        <v>7.5999999999999998E-2</v>
      </c>
      <c r="AU163" s="170">
        <v>8.199999999999999E-2</v>
      </c>
      <c r="AV163" s="170">
        <v>7.400000000000001E-2</v>
      </c>
      <c r="AW163" s="170">
        <v>7.8E-2</v>
      </c>
      <c r="AX163" s="170">
        <v>7.0000000000000007E-2</v>
      </c>
      <c r="AY163" s="161"/>
      <c r="AZ163" s="161"/>
      <c r="BA163" s="161"/>
    </row>
    <row r="164" spans="3:53" x14ac:dyDescent="0.25">
      <c r="C164" s="171" t="s">
        <v>11</v>
      </c>
      <c r="D164" s="7" t="s">
        <v>6</v>
      </c>
      <c r="E164" s="8"/>
      <c r="F164" s="9" t="s">
        <v>1</v>
      </c>
      <c r="G164" s="175">
        <v>26631</v>
      </c>
      <c r="H164" s="175">
        <v>21390</v>
      </c>
      <c r="I164" s="175">
        <v>23936</v>
      </c>
      <c r="J164" s="175">
        <v>19918</v>
      </c>
      <c r="K164" s="175">
        <v>22226</v>
      </c>
      <c r="L164" s="175">
        <v>21609</v>
      </c>
      <c r="M164" s="175">
        <v>28046</v>
      </c>
      <c r="N164" s="161"/>
      <c r="O164" s="174" t="s">
        <v>1</v>
      </c>
      <c r="P164" s="176">
        <v>12.7</v>
      </c>
      <c r="Q164" s="176">
        <v>12.7</v>
      </c>
      <c r="R164" s="176">
        <v>11.8</v>
      </c>
      <c r="S164" s="176">
        <v>13.7</v>
      </c>
      <c r="T164" s="176">
        <v>13.1</v>
      </c>
      <c r="U164" s="176">
        <v>14.3</v>
      </c>
      <c r="V164" s="176">
        <v>12.6</v>
      </c>
      <c r="W164" s="161"/>
      <c r="X164" s="161"/>
      <c r="Y164" s="174" t="s">
        <v>1</v>
      </c>
      <c r="Z164" s="175">
        <v>6764.2739999999994</v>
      </c>
      <c r="AA164" s="175">
        <v>5433.06</v>
      </c>
      <c r="AB164" s="175">
        <v>5648.8959999999997</v>
      </c>
      <c r="AC164" s="175">
        <v>5457.5319999999992</v>
      </c>
      <c r="AD164" s="175">
        <v>5823.2119999999995</v>
      </c>
      <c r="AE164" s="175">
        <v>6180.174</v>
      </c>
      <c r="AF164" s="175">
        <v>7067.5919999999996</v>
      </c>
      <c r="AG164" s="161"/>
      <c r="AH164" s="174" t="s">
        <v>1</v>
      </c>
      <c r="AI164" s="177">
        <v>0.12673402083442392</v>
      </c>
      <c r="AJ164" s="177">
        <v>0.10009405752951582</v>
      </c>
      <c r="AK164" s="177">
        <v>0.10998433127633471</v>
      </c>
      <c r="AL164" s="177">
        <v>8.8185810930471439E-2</v>
      </c>
      <c r="AM164" s="177">
        <v>8.444817641940644E-2</v>
      </c>
      <c r="AN164" s="177">
        <v>7.5181874797771928E-2</v>
      </c>
      <c r="AO164" s="177">
        <v>8.3134730077425625E-2</v>
      </c>
      <c r="AP164" s="161"/>
      <c r="AQ164" s="174" t="s">
        <v>1</v>
      </c>
      <c r="AR164" s="177">
        <v>3.2190441291943678E-2</v>
      </c>
      <c r="AS164" s="177">
        <v>2.5423890612497016E-2</v>
      </c>
      <c r="AT164" s="177">
        <v>2.5956302181214995E-2</v>
      </c>
      <c r="AU164" s="177">
        <v>2.416291219494917E-2</v>
      </c>
      <c r="AV164" s="177">
        <v>2.2125422221884485E-2</v>
      </c>
      <c r="AW164" s="177">
        <v>2.1502016192162774E-2</v>
      </c>
      <c r="AX164" s="177">
        <v>2.0949951979511258E-2</v>
      </c>
      <c r="AY164" s="161"/>
      <c r="AZ164" s="161"/>
      <c r="BA164" s="161"/>
    </row>
    <row r="165" spans="3:53" x14ac:dyDescent="0.25">
      <c r="C165" s="171" t="s">
        <v>11</v>
      </c>
      <c r="D165" s="7" t="s">
        <v>6</v>
      </c>
      <c r="E165" s="4"/>
      <c r="F165" s="9" t="s">
        <v>77</v>
      </c>
      <c r="G165" s="175">
        <v>132792</v>
      </c>
      <c r="H165" s="175">
        <v>144944</v>
      </c>
      <c r="I165" s="175">
        <v>142347</v>
      </c>
      <c r="J165" s="175">
        <v>144080</v>
      </c>
      <c r="K165" s="175">
        <v>173805</v>
      </c>
      <c r="L165" s="175">
        <v>179001</v>
      </c>
      <c r="M165" s="175">
        <v>218163</v>
      </c>
      <c r="N165" s="161"/>
      <c r="O165" s="174" t="s">
        <v>77</v>
      </c>
      <c r="P165" s="176">
        <v>5.6</v>
      </c>
      <c r="Q165" s="176">
        <v>5.0999999999999996</v>
      </c>
      <c r="R165" s="176">
        <v>5</v>
      </c>
      <c r="S165" s="176">
        <v>5.2</v>
      </c>
      <c r="T165" s="176">
        <v>4.9000000000000004</v>
      </c>
      <c r="U165" s="176">
        <v>5.2</v>
      </c>
      <c r="V165" s="176">
        <v>4.4000000000000004</v>
      </c>
      <c r="W165" s="161"/>
      <c r="X165" s="161"/>
      <c r="Y165" s="174" t="s">
        <v>77</v>
      </c>
      <c r="Z165" s="175">
        <v>14872.704</v>
      </c>
      <c r="AA165" s="175">
        <v>14784.287999999999</v>
      </c>
      <c r="AB165" s="175">
        <v>14234.7</v>
      </c>
      <c r="AC165" s="175">
        <v>14984.32</v>
      </c>
      <c r="AD165" s="175">
        <v>17032.890000000003</v>
      </c>
      <c r="AE165" s="175">
        <v>18616.104000000003</v>
      </c>
      <c r="AF165" s="175">
        <v>19198.344000000001</v>
      </c>
      <c r="AG165" s="161"/>
      <c r="AH165" s="174" t="s">
        <v>77</v>
      </c>
      <c r="AI165" s="177">
        <v>0.63194262681254254</v>
      </c>
      <c r="AJ165" s="177">
        <v>0.67826241582787006</v>
      </c>
      <c r="AK165" s="177">
        <v>0.65407501688638103</v>
      </c>
      <c r="AL165" s="177">
        <v>0.63790599652888469</v>
      </c>
      <c r="AM165" s="177">
        <v>0.66037592470867168</v>
      </c>
      <c r="AN165" s="177">
        <v>0.6227789703677159</v>
      </c>
      <c r="AO165" s="177">
        <v>0.64668480774019133</v>
      </c>
      <c r="AP165" s="161"/>
      <c r="AQ165" s="174" t="s">
        <v>77</v>
      </c>
      <c r="AR165" s="177">
        <v>7.0777574203004762E-2</v>
      </c>
      <c r="AS165" s="177">
        <v>6.9182766414442737E-2</v>
      </c>
      <c r="AT165" s="177">
        <v>6.5407501688638098E-2</v>
      </c>
      <c r="AU165" s="177">
        <v>6.6342223639004008E-2</v>
      </c>
      <c r="AV165" s="177">
        <v>6.4716840621449834E-2</v>
      </c>
      <c r="AW165" s="177">
        <v>6.4769012918242455E-2</v>
      </c>
      <c r="AX165" s="177">
        <v>5.6908263081136841E-2</v>
      </c>
      <c r="AY165" s="161"/>
      <c r="AZ165" s="161"/>
      <c r="BA165" s="161"/>
    </row>
    <row r="166" spans="3:53" x14ac:dyDescent="0.25">
      <c r="C166" s="171" t="s">
        <v>11</v>
      </c>
      <c r="D166" s="7" t="s">
        <v>6</v>
      </c>
      <c r="E166" s="8"/>
      <c r="F166" s="9" t="s">
        <v>76</v>
      </c>
      <c r="G166" s="175">
        <v>50710</v>
      </c>
      <c r="H166" s="175">
        <v>47365</v>
      </c>
      <c r="I166" s="175">
        <v>51348</v>
      </c>
      <c r="J166" s="175">
        <v>61866</v>
      </c>
      <c r="K166" s="175">
        <v>67160</v>
      </c>
      <c r="L166" s="175">
        <v>86813</v>
      </c>
      <c r="M166" s="175">
        <v>91147</v>
      </c>
      <c r="N166" s="161"/>
      <c r="O166" s="174" t="s">
        <v>76</v>
      </c>
      <c r="P166" s="176">
        <v>8.9</v>
      </c>
      <c r="Q166" s="176">
        <v>8.6</v>
      </c>
      <c r="R166" s="176">
        <v>8</v>
      </c>
      <c r="S166" s="176">
        <v>7.7</v>
      </c>
      <c r="T166" s="176">
        <v>7.9</v>
      </c>
      <c r="U166" s="176">
        <v>7.3</v>
      </c>
      <c r="V166" s="176">
        <v>6.6</v>
      </c>
      <c r="W166" s="161"/>
      <c r="X166" s="161"/>
      <c r="Y166" s="174" t="s">
        <v>76</v>
      </c>
      <c r="Z166" s="175">
        <v>9026.3799999999992</v>
      </c>
      <c r="AA166" s="175">
        <v>8146.78</v>
      </c>
      <c r="AB166" s="175">
        <v>8215.68</v>
      </c>
      <c r="AC166" s="175">
        <v>9527.3639999999996</v>
      </c>
      <c r="AD166" s="175">
        <v>10611.28</v>
      </c>
      <c r="AE166" s="175">
        <v>12674.698</v>
      </c>
      <c r="AF166" s="175">
        <v>12031.403999999999</v>
      </c>
      <c r="AG166" s="161"/>
      <c r="AH166" s="174" t="s">
        <v>76</v>
      </c>
      <c r="AI166" s="177">
        <v>0.24132335235303357</v>
      </c>
      <c r="AJ166" s="177">
        <v>0.22164352664261414</v>
      </c>
      <c r="AK166" s="177">
        <v>0.23594065183728422</v>
      </c>
      <c r="AL166" s="177">
        <v>0.27390819254064391</v>
      </c>
      <c r="AM166" s="177">
        <v>0.25517589887192194</v>
      </c>
      <c r="AN166" s="177">
        <v>0.30203915483451221</v>
      </c>
      <c r="AO166" s="177">
        <v>0.27018046218238301</v>
      </c>
      <c r="AP166" s="161"/>
      <c r="AQ166" s="174" t="s">
        <v>76</v>
      </c>
      <c r="AR166" s="177">
        <v>4.2955556718839973E-2</v>
      </c>
      <c r="AS166" s="177">
        <v>3.8122686582529625E-2</v>
      </c>
      <c r="AT166" s="177">
        <v>3.7750504293965474E-2</v>
      </c>
      <c r="AU166" s="177">
        <v>4.2181861651259166E-2</v>
      </c>
      <c r="AV166" s="177">
        <v>4.0317792021763665E-2</v>
      </c>
      <c r="AW166" s="177">
        <v>4.4097716605838784E-2</v>
      </c>
      <c r="AX166" s="177">
        <v>3.5663821008074553E-2</v>
      </c>
      <c r="AY166" s="161"/>
      <c r="AZ166" s="161"/>
      <c r="BA166" s="161"/>
    </row>
    <row r="167" spans="3:53" x14ac:dyDescent="0.25">
      <c r="C167" s="164" t="s">
        <v>7</v>
      </c>
      <c r="D167" s="3" t="s">
        <v>13</v>
      </c>
      <c r="E167" s="4"/>
      <c r="F167" s="5" t="s">
        <v>8</v>
      </c>
      <c r="G167" s="168">
        <v>6571133</v>
      </c>
      <c r="H167" s="168">
        <v>5905325</v>
      </c>
      <c r="I167" s="168">
        <v>5897926</v>
      </c>
      <c r="J167" s="168">
        <v>6067955</v>
      </c>
      <c r="K167" s="168">
        <v>6469316</v>
      </c>
      <c r="L167" s="168">
        <v>6068720</v>
      </c>
      <c r="M167" s="168">
        <v>6165695</v>
      </c>
      <c r="N167" s="161"/>
      <c r="O167" s="167" t="s">
        <v>8</v>
      </c>
      <c r="P167" s="169">
        <v>0.8</v>
      </c>
      <c r="Q167" s="169">
        <v>0.9</v>
      </c>
      <c r="R167" s="169">
        <v>0.9</v>
      </c>
      <c r="S167" s="169">
        <v>0.8</v>
      </c>
      <c r="T167" s="169">
        <v>0.9</v>
      </c>
      <c r="U167" s="169">
        <v>1</v>
      </c>
      <c r="V167" s="169">
        <v>1.1000000000000001</v>
      </c>
      <c r="W167" s="161"/>
      <c r="X167" s="161"/>
      <c r="Y167" s="167" t="s">
        <v>8</v>
      </c>
      <c r="Z167" s="168">
        <v>105138.12800000001</v>
      </c>
      <c r="AA167" s="168">
        <v>106295.85</v>
      </c>
      <c r="AB167" s="168">
        <v>106162.66800000001</v>
      </c>
      <c r="AC167" s="168">
        <v>97087.28</v>
      </c>
      <c r="AD167" s="168">
        <v>116447.68800000001</v>
      </c>
      <c r="AE167" s="168">
        <v>121374.39999999999</v>
      </c>
      <c r="AF167" s="168">
        <v>135645.29</v>
      </c>
      <c r="AG167" s="161"/>
      <c r="AH167" s="167" t="s">
        <v>8</v>
      </c>
      <c r="AI167" s="170">
        <v>1</v>
      </c>
      <c r="AJ167" s="170">
        <v>1</v>
      </c>
      <c r="AK167" s="170">
        <v>1</v>
      </c>
      <c r="AL167" s="170">
        <v>1</v>
      </c>
      <c r="AM167" s="170">
        <v>1</v>
      </c>
      <c r="AN167" s="170">
        <v>1</v>
      </c>
      <c r="AO167" s="170">
        <v>1</v>
      </c>
      <c r="AP167" s="161"/>
      <c r="AQ167" s="167" t="s">
        <v>8</v>
      </c>
      <c r="AR167" s="170">
        <v>1.6E-2</v>
      </c>
      <c r="AS167" s="170">
        <v>1.8000000000000002E-2</v>
      </c>
      <c r="AT167" s="170">
        <v>1.8000000000000002E-2</v>
      </c>
      <c r="AU167" s="170">
        <v>1.6E-2</v>
      </c>
      <c r="AV167" s="170">
        <v>1.8000000000000002E-2</v>
      </c>
      <c r="AW167" s="170">
        <v>0.02</v>
      </c>
      <c r="AX167" s="170">
        <v>2.2000000000000002E-2</v>
      </c>
      <c r="AY167" s="161"/>
      <c r="AZ167" s="161"/>
      <c r="BA167" s="161"/>
    </row>
    <row r="168" spans="3:53" x14ac:dyDescent="0.25">
      <c r="C168" s="171" t="s">
        <v>7</v>
      </c>
      <c r="D168" s="7" t="s">
        <v>13</v>
      </c>
      <c r="E168" s="8"/>
      <c r="F168" s="9" t="s">
        <v>1</v>
      </c>
      <c r="G168" s="175">
        <v>1319701</v>
      </c>
      <c r="H168" s="175">
        <v>1023889</v>
      </c>
      <c r="I168" s="175">
        <v>918153</v>
      </c>
      <c r="J168" s="175">
        <v>945489</v>
      </c>
      <c r="K168" s="175">
        <v>969590</v>
      </c>
      <c r="L168" s="175">
        <v>885698</v>
      </c>
      <c r="M168" s="175">
        <v>784076</v>
      </c>
      <c r="N168" s="161"/>
      <c r="O168" s="174" t="s">
        <v>1</v>
      </c>
      <c r="P168" s="176">
        <v>2.1</v>
      </c>
      <c r="Q168" s="176">
        <v>2.2999999999999998</v>
      </c>
      <c r="R168" s="176">
        <v>3.2</v>
      </c>
      <c r="S168" s="176">
        <v>2.7</v>
      </c>
      <c r="T168" s="176">
        <v>3</v>
      </c>
      <c r="U168" s="176">
        <v>3.2</v>
      </c>
      <c r="V168" s="176">
        <v>3.3</v>
      </c>
      <c r="W168" s="161"/>
      <c r="X168" s="161"/>
      <c r="Y168" s="174" t="s">
        <v>1</v>
      </c>
      <c r="Z168" s="175">
        <v>55427.442000000003</v>
      </c>
      <c r="AA168" s="175">
        <v>47098.893999999993</v>
      </c>
      <c r="AB168" s="175">
        <v>58761.792000000001</v>
      </c>
      <c r="AC168" s="175">
        <v>51056.406000000003</v>
      </c>
      <c r="AD168" s="175">
        <v>58175.4</v>
      </c>
      <c r="AE168" s="175">
        <v>56684.671999999999</v>
      </c>
      <c r="AF168" s="175">
        <v>51749.015999999996</v>
      </c>
      <c r="AG168" s="161"/>
      <c r="AH168" s="174" t="s">
        <v>1</v>
      </c>
      <c r="AI168" s="177">
        <v>0.20083309834087973</v>
      </c>
      <c r="AJ168" s="177">
        <v>0.17338402204789743</v>
      </c>
      <c r="AK168" s="177">
        <v>0.15567387586755072</v>
      </c>
      <c r="AL168" s="177">
        <v>0.15581674550981345</v>
      </c>
      <c r="AM168" s="177">
        <v>0.14987519546115849</v>
      </c>
      <c r="AN168" s="177">
        <v>0.14594477912970116</v>
      </c>
      <c r="AO168" s="177">
        <v>0.1271674969326248</v>
      </c>
      <c r="AP168" s="161"/>
      <c r="AQ168" s="174" t="s">
        <v>1</v>
      </c>
      <c r="AR168" s="177">
        <v>8.4349901303169498E-3</v>
      </c>
      <c r="AS168" s="177">
        <v>7.9756650142032808E-3</v>
      </c>
      <c r="AT168" s="177">
        <v>9.9631280555232456E-3</v>
      </c>
      <c r="AU168" s="177">
        <v>8.4141042575299266E-3</v>
      </c>
      <c r="AV168" s="177">
        <v>8.9925117276695096E-3</v>
      </c>
      <c r="AW168" s="177">
        <v>9.3404658643008748E-3</v>
      </c>
      <c r="AX168" s="177">
        <v>8.3930547975532357E-3</v>
      </c>
      <c r="AY168" s="161"/>
      <c r="AZ168" s="161"/>
      <c r="BA168" s="161"/>
    </row>
    <row r="169" spans="3:53" x14ac:dyDescent="0.25">
      <c r="C169" s="171" t="s">
        <v>7</v>
      </c>
      <c r="D169" s="7" t="s">
        <v>13</v>
      </c>
      <c r="E169" s="8"/>
      <c r="F169" s="9" t="s">
        <v>77</v>
      </c>
      <c r="G169" s="175">
        <v>2411523</v>
      </c>
      <c r="H169" s="175">
        <v>2330778</v>
      </c>
      <c r="I169" s="175">
        <v>2272360</v>
      </c>
      <c r="J169" s="175">
        <v>2216362</v>
      </c>
      <c r="K169" s="175">
        <v>2357917</v>
      </c>
      <c r="L169" s="175">
        <v>2172812</v>
      </c>
      <c r="M169" s="175">
        <v>2244356</v>
      </c>
      <c r="N169" s="161"/>
      <c r="O169" s="174" t="s">
        <v>77</v>
      </c>
      <c r="P169" s="176">
        <v>1.4</v>
      </c>
      <c r="Q169" s="176">
        <v>1.6</v>
      </c>
      <c r="R169" s="176">
        <v>1.5</v>
      </c>
      <c r="S169" s="176">
        <v>1.6</v>
      </c>
      <c r="T169" s="176">
        <v>1.8</v>
      </c>
      <c r="U169" s="176">
        <v>1.9</v>
      </c>
      <c r="V169" s="176">
        <v>2</v>
      </c>
      <c r="W169" s="161"/>
      <c r="X169" s="161"/>
      <c r="Y169" s="174" t="s">
        <v>77</v>
      </c>
      <c r="Z169" s="175">
        <v>67522.644</v>
      </c>
      <c r="AA169" s="175">
        <v>74584.896000000008</v>
      </c>
      <c r="AB169" s="175">
        <v>68170.8</v>
      </c>
      <c r="AC169" s="175">
        <v>70923.584000000003</v>
      </c>
      <c r="AD169" s="175">
        <v>84885.012000000017</v>
      </c>
      <c r="AE169" s="175">
        <v>82566.856</v>
      </c>
      <c r="AF169" s="175">
        <v>89774.24</v>
      </c>
      <c r="AG169" s="161"/>
      <c r="AH169" s="174" t="s">
        <v>77</v>
      </c>
      <c r="AI169" s="177">
        <v>0.36698739775926009</v>
      </c>
      <c r="AJ169" s="177">
        <v>0.3946908933885942</v>
      </c>
      <c r="AK169" s="177">
        <v>0.38528119884854439</v>
      </c>
      <c r="AL169" s="177">
        <v>0.36525682870093795</v>
      </c>
      <c r="AM169" s="177">
        <v>0.36447701735392118</v>
      </c>
      <c r="AN169" s="177">
        <v>0.3580346432196575</v>
      </c>
      <c r="AO169" s="177">
        <v>0.36400697731561488</v>
      </c>
      <c r="AP169" s="161"/>
      <c r="AQ169" s="174" t="s">
        <v>77</v>
      </c>
      <c r="AR169" s="177">
        <v>1.0275647137259283E-2</v>
      </c>
      <c r="AS169" s="177">
        <v>1.2630108588435017E-2</v>
      </c>
      <c r="AT169" s="177">
        <v>1.1558435965456334E-2</v>
      </c>
      <c r="AU169" s="177">
        <v>1.1688218518430016E-2</v>
      </c>
      <c r="AV169" s="177">
        <v>1.3121172624741162E-2</v>
      </c>
      <c r="AW169" s="177">
        <v>1.3605316442346985E-2</v>
      </c>
      <c r="AX169" s="177">
        <v>1.4560279092624594E-2</v>
      </c>
      <c r="AY169" s="161"/>
      <c r="AZ169" s="161"/>
      <c r="BA169" s="161"/>
    </row>
    <row r="170" spans="3:53" x14ac:dyDescent="0.25">
      <c r="C170" s="171" t="s">
        <v>7</v>
      </c>
      <c r="D170" s="7" t="s">
        <v>13</v>
      </c>
      <c r="E170" s="8"/>
      <c r="F170" s="9" t="s">
        <v>76</v>
      </c>
      <c r="G170" s="175">
        <v>2839909</v>
      </c>
      <c r="H170" s="175">
        <v>2550658</v>
      </c>
      <c r="I170" s="175">
        <v>2707413</v>
      </c>
      <c r="J170" s="175">
        <v>2906104</v>
      </c>
      <c r="K170" s="175">
        <v>3141809</v>
      </c>
      <c r="L170" s="175">
        <v>3010210</v>
      </c>
      <c r="M170" s="175">
        <v>3137263</v>
      </c>
      <c r="N170" s="161"/>
      <c r="O170" s="174" t="s">
        <v>76</v>
      </c>
      <c r="P170" s="176">
        <v>1.4</v>
      </c>
      <c r="Q170" s="176">
        <v>1.6</v>
      </c>
      <c r="R170" s="176">
        <v>1.5</v>
      </c>
      <c r="S170" s="176">
        <v>1.6</v>
      </c>
      <c r="T170" s="176">
        <v>1.4</v>
      </c>
      <c r="U170" s="176">
        <v>1.5</v>
      </c>
      <c r="V170" s="176">
        <v>1.6</v>
      </c>
      <c r="W170" s="161"/>
      <c r="X170" s="161"/>
      <c r="Y170" s="174" t="s">
        <v>76</v>
      </c>
      <c r="Z170" s="175">
        <v>79517.45199999999</v>
      </c>
      <c r="AA170" s="175">
        <v>81621.056000000011</v>
      </c>
      <c r="AB170" s="175">
        <v>81222.39</v>
      </c>
      <c r="AC170" s="175">
        <v>92995.328000000009</v>
      </c>
      <c r="AD170" s="175">
        <v>87970.651999999987</v>
      </c>
      <c r="AE170" s="175">
        <v>90306.3</v>
      </c>
      <c r="AF170" s="175">
        <v>100392.416</v>
      </c>
      <c r="AG170" s="161"/>
      <c r="AH170" s="174" t="s">
        <v>76</v>
      </c>
      <c r="AI170" s="177">
        <v>0.43217950389986021</v>
      </c>
      <c r="AJ170" s="177">
        <v>0.43192508456350837</v>
      </c>
      <c r="AK170" s="177">
        <v>0.45904492528390489</v>
      </c>
      <c r="AL170" s="177">
        <v>0.4789264257892486</v>
      </c>
      <c r="AM170" s="177">
        <v>0.4856477871849203</v>
      </c>
      <c r="AN170" s="177">
        <v>0.49602057765064134</v>
      </c>
      <c r="AO170" s="177">
        <v>0.50882552575176032</v>
      </c>
      <c r="AP170" s="161"/>
      <c r="AQ170" s="174" t="s">
        <v>76</v>
      </c>
      <c r="AR170" s="177">
        <v>1.2101026109196085E-2</v>
      </c>
      <c r="AS170" s="177">
        <v>1.3821602706032268E-2</v>
      </c>
      <c r="AT170" s="177">
        <v>1.3771347758517148E-2</v>
      </c>
      <c r="AU170" s="177">
        <v>1.5325645625255957E-2</v>
      </c>
      <c r="AV170" s="177">
        <v>1.3598138041177767E-2</v>
      </c>
      <c r="AW170" s="177">
        <v>1.4880617329519241E-2</v>
      </c>
      <c r="AX170" s="177">
        <v>1.6282416824056331E-2</v>
      </c>
      <c r="AY170" s="161"/>
      <c r="AZ170" s="161"/>
      <c r="BA170" s="161"/>
    </row>
    <row r="171" spans="3:53" x14ac:dyDescent="0.25">
      <c r="C171" s="164" t="s">
        <v>12</v>
      </c>
      <c r="D171" s="3" t="s">
        <v>13</v>
      </c>
      <c r="E171" s="8"/>
      <c r="F171" s="5" t="s">
        <v>8</v>
      </c>
      <c r="G171" s="168">
        <v>3129870</v>
      </c>
      <c r="H171" s="168">
        <v>2888176</v>
      </c>
      <c r="I171" s="168">
        <v>2918217</v>
      </c>
      <c r="J171" s="168">
        <v>3007787</v>
      </c>
      <c r="K171" s="168">
        <v>3223798</v>
      </c>
      <c r="L171" s="168">
        <v>3001492</v>
      </c>
      <c r="M171" s="168">
        <v>3116444</v>
      </c>
      <c r="N171" s="161"/>
      <c r="O171" s="167" t="s">
        <v>8</v>
      </c>
      <c r="P171" s="169">
        <v>1.1000000000000001</v>
      </c>
      <c r="Q171" s="169">
        <v>1.6</v>
      </c>
      <c r="R171" s="169">
        <v>1.5</v>
      </c>
      <c r="S171" s="169">
        <v>1.3</v>
      </c>
      <c r="T171" s="169">
        <v>1.4</v>
      </c>
      <c r="U171" s="169">
        <v>1.5</v>
      </c>
      <c r="V171" s="169">
        <v>1.6</v>
      </c>
      <c r="W171" s="161"/>
      <c r="X171" s="161"/>
      <c r="Y171" s="167" t="s">
        <v>8</v>
      </c>
      <c r="Z171" s="168">
        <v>68857.140000000014</v>
      </c>
      <c r="AA171" s="168">
        <v>92421.632000000012</v>
      </c>
      <c r="AB171" s="168">
        <v>87546.51</v>
      </c>
      <c r="AC171" s="168">
        <v>78202.462</v>
      </c>
      <c r="AD171" s="168">
        <v>90266.343999999983</v>
      </c>
      <c r="AE171" s="168">
        <v>90044.76</v>
      </c>
      <c r="AF171" s="168">
        <v>99726.208000000013</v>
      </c>
      <c r="AG171" s="161"/>
      <c r="AH171" s="167" t="s">
        <v>8</v>
      </c>
      <c r="AI171" s="170">
        <v>1</v>
      </c>
      <c r="AJ171" s="170">
        <v>1</v>
      </c>
      <c r="AK171" s="170">
        <v>1</v>
      </c>
      <c r="AL171" s="170">
        <v>1</v>
      </c>
      <c r="AM171" s="170">
        <v>1</v>
      </c>
      <c r="AN171" s="170">
        <v>1</v>
      </c>
      <c r="AO171" s="170">
        <v>1</v>
      </c>
      <c r="AP171" s="161"/>
      <c r="AQ171" s="167" t="s">
        <v>8</v>
      </c>
      <c r="AR171" s="170">
        <v>2.2000000000000002E-2</v>
      </c>
      <c r="AS171" s="170">
        <v>3.2000000000000001E-2</v>
      </c>
      <c r="AT171" s="170">
        <v>0.03</v>
      </c>
      <c r="AU171" s="170">
        <v>2.6000000000000002E-2</v>
      </c>
      <c r="AV171" s="170">
        <v>2.7999999999999997E-2</v>
      </c>
      <c r="AW171" s="170">
        <v>0.03</v>
      </c>
      <c r="AX171" s="170">
        <v>3.2000000000000001E-2</v>
      </c>
      <c r="AY171" s="161"/>
      <c r="AZ171" s="161"/>
      <c r="BA171" s="161"/>
    </row>
    <row r="172" spans="3:53" x14ac:dyDescent="0.25">
      <c r="C172" s="171" t="s">
        <v>12</v>
      </c>
      <c r="D172" s="7" t="s">
        <v>13</v>
      </c>
      <c r="E172" s="4"/>
      <c r="F172" s="9" t="s">
        <v>1</v>
      </c>
      <c r="G172" s="175">
        <v>564373</v>
      </c>
      <c r="H172" s="175">
        <v>465602</v>
      </c>
      <c r="I172" s="175">
        <v>422182</v>
      </c>
      <c r="J172" s="175">
        <v>396647</v>
      </c>
      <c r="K172" s="175">
        <v>408920</v>
      </c>
      <c r="L172" s="175">
        <v>355308</v>
      </c>
      <c r="M172" s="175">
        <v>307928</v>
      </c>
      <c r="N172" s="161"/>
      <c r="O172" s="174" t="s">
        <v>1</v>
      </c>
      <c r="P172" s="176">
        <v>3</v>
      </c>
      <c r="Q172" s="176">
        <v>3.5</v>
      </c>
      <c r="R172" s="176">
        <v>3.6</v>
      </c>
      <c r="S172" s="176">
        <v>4.0999999999999996</v>
      </c>
      <c r="T172" s="176">
        <v>4.2</v>
      </c>
      <c r="U172" s="176">
        <v>4.8</v>
      </c>
      <c r="V172" s="176">
        <v>5.2</v>
      </c>
      <c r="W172" s="161"/>
      <c r="X172" s="161"/>
      <c r="Y172" s="174" t="s">
        <v>1</v>
      </c>
      <c r="Z172" s="175">
        <v>33862.379999999997</v>
      </c>
      <c r="AA172" s="175">
        <v>32592.14</v>
      </c>
      <c r="AB172" s="175">
        <v>30397.103999999999</v>
      </c>
      <c r="AC172" s="175">
        <v>32525.054</v>
      </c>
      <c r="AD172" s="175">
        <v>34349.279999999999</v>
      </c>
      <c r="AE172" s="175">
        <v>34109.567999999999</v>
      </c>
      <c r="AF172" s="175">
        <v>32024.512000000002</v>
      </c>
      <c r="AG172" s="161"/>
      <c r="AH172" s="174" t="s">
        <v>1</v>
      </c>
      <c r="AI172" s="177">
        <v>0.18031835188042955</v>
      </c>
      <c r="AJ172" s="177">
        <v>0.16120970467173745</v>
      </c>
      <c r="AK172" s="177">
        <v>0.14467121533456903</v>
      </c>
      <c r="AL172" s="177">
        <v>0.13187336736278202</v>
      </c>
      <c r="AM172" s="177">
        <v>0.12684417572068721</v>
      </c>
      <c r="AN172" s="177">
        <v>0.11837712710878456</v>
      </c>
      <c r="AO172" s="177">
        <v>9.880748699479279E-2</v>
      </c>
      <c r="AP172" s="161"/>
      <c r="AQ172" s="174" t="s">
        <v>1</v>
      </c>
      <c r="AR172" s="177">
        <v>1.0819101112825772E-2</v>
      </c>
      <c r="AS172" s="177">
        <v>1.1284679327021622E-2</v>
      </c>
      <c r="AT172" s="177">
        <v>1.0416327504088971E-2</v>
      </c>
      <c r="AU172" s="177">
        <v>1.0813616123748124E-2</v>
      </c>
      <c r="AV172" s="177">
        <v>1.0654910760537727E-2</v>
      </c>
      <c r="AW172" s="177">
        <v>1.1364204202443318E-2</v>
      </c>
      <c r="AX172" s="177">
        <v>1.027597864745845E-2</v>
      </c>
      <c r="AY172" s="161"/>
      <c r="AZ172" s="161"/>
      <c r="BA172" s="161"/>
    </row>
    <row r="173" spans="3:53" x14ac:dyDescent="0.25">
      <c r="C173" s="171" t="s">
        <v>12</v>
      </c>
      <c r="D173" s="7" t="s">
        <v>13</v>
      </c>
      <c r="E173" s="8"/>
      <c r="F173" s="9" t="s">
        <v>77</v>
      </c>
      <c r="G173" s="175">
        <v>1139412</v>
      </c>
      <c r="H173" s="175">
        <v>1106672</v>
      </c>
      <c r="I173" s="175">
        <v>1089872</v>
      </c>
      <c r="J173" s="175">
        <v>1081876</v>
      </c>
      <c r="K173" s="175">
        <v>1165926</v>
      </c>
      <c r="L173" s="175">
        <v>1046507</v>
      </c>
      <c r="M173" s="175">
        <v>1077060</v>
      </c>
      <c r="N173" s="161"/>
      <c r="O173" s="174" t="s">
        <v>77</v>
      </c>
      <c r="P173" s="176">
        <v>2.1</v>
      </c>
      <c r="Q173" s="176">
        <v>2.2999999999999998</v>
      </c>
      <c r="R173" s="176">
        <v>2.2000000000000002</v>
      </c>
      <c r="S173" s="176">
        <v>2.4</v>
      </c>
      <c r="T173" s="176">
        <v>2.6</v>
      </c>
      <c r="U173" s="176">
        <v>2.8</v>
      </c>
      <c r="V173" s="176">
        <v>2.8</v>
      </c>
      <c r="W173" s="161"/>
      <c r="X173" s="161"/>
      <c r="Y173" s="174" t="s">
        <v>77</v>
      </c>
      <c r="Z173" s="175">
        <v>47855.304000000004</v>
      </c>
      <c r="AA173" s="175">
        <v>50906.911999999989</v>
      </c>
      <c r="AB173" s="175">
        <v>47954.368000000009</v>
      </c>
      <c r="AC173" s="175">
        <v>51930.047999999995</v>
      </c>
      <c r="AD173" s="175">
        <v>60628.152000000002</v>
      </c>
      <c r="AE173" s="175">
        <v>58604.391999999993</v>
      </c>
      <c r="AF173" s="175">
        <v>60315.360000000001</v>
      </c>
      <c r="AG173" s="161"/>
      <c r="AH173" s="174" t="s">
        <v>77</v>
      </c>
      <c r="AI173" s="177">
        <v>0.36404451303089264</v>
      </c>
      <c r="AJ173" s="177">
        <v>0.38317332461733633</v>
      </c>
      <c r="AK173" s="177">
        <v>0.37347188368788203</v>
      </c>
      <c r="AL173" s="177">
        <v>0.3596916935939945</v>
      </c>
      <c r="AM173" s="177">
        <v>0.36166223814271242</v>
      </c>
      <c r="AN173" s="177">
        <v>0.34866226530005745</v>
      </c>
      <c r="AO173" s="177">
        <v>0.34560544004641186</v>
      </c>
      <c r="AP173" s="161"/>
      <c r="AQ173" s="174" t="s">
        <v>77</v>
      </c>
      <c r="AR173" s="177">
        <v>1.5289869547297491E-2</v>
      </c>
      <c r="AS173" s="177">
        <v>1.7625972932397468E-2</v>
      </c>
      <c r="AT173" s="177">
        <v>1.6432762882266812E-2</v>
      </c>
      <c r="AU173" s="177">
        <v>1.7265201292511734E-2</v>
      </c>
      <c r="AV173" s="177">
        <v>1.8806436383421044E-2</v>
      </c>
      <c r="AW173" s="177">
        <v>1.9525086856803216E-2</v>
      </c>
      <c r="AX173" s="177">
        <v>1.9353904642599062E-2</v>
      </c>
      <c r="AY173" s="161"/>
      <c r="AZ173" s="161"/>
      <c r="BA173" s="161"/>
    </row>
    <row r="174" spans="3:53" x14ac:dyDescent="0.25">
      <c r="C174" s="171" t="s">
        <v>12</v>
      </c>
      <c r="D174" s="7" t="s">
        <v>13</v>
      </c>
      <c r="E174" s="8"/>
      <c r="F174" s="9" t="s">
        <v>76</v>
      </c>
      <c r="G174" s="175">
        <v>1426085</v>
      </c>
      <c r="H174" s="175">
        <v>1315902</v>
      </c>
      <c r="I174" s="175">
        <v>1406163</v>
      </c>
      <c r="J174" s="175">
        <v>1529264</v>
      </c>
      <c r="K174" s="175">
        <v>1648952</v>
      </c>
      <c r="L174" s="175">
        <v>1599677</v>
      </c>
      <c r="M174" s="175">
        <v>1731456</v>
      </c>
      <c r="N174" s="161"/>
      <c r="O174" s="174" t="s">
        <v>76</v>
      </c>
      <c r="P174" s="176">
        <v>2.1</v>
      </c>
      <c r="Q174" s="176">
        <v>2.2999999999999998</v>
      </c>
      <c r="R174" s="176">
        <v>2.2000000000000002</v>
      </c>
      <c r="S174" s="176">
        <v>1.9</v>
      </c>
      <c r="T174" s="176">
        <v>2.1</v>
      </c>
      <c r="U174" s="176">
        <v>2.2000000000000002</v>
      </c>
      <c r="V174" s="176">
        <v>2.2999999999999998</v>
      </c>
      <c r="W174" s="161"/>
      <c r="X174" s="161"/>
      <c r="Y174" s="174" t="s">
        <v>76</v>
      </c>
      <c r="Z174" s="175">
        <v>59895.57</v>
      </c>
      <c r="AA174" s="175">
        <v>60531.491999999991</v>
      </c>
      <c r="AB174" s="175">
        <v>61871.171999999999</v>
      </c>
      <c r="AC174" s="175">
        <v>58112.031999999999</v>
      </c>
      <c r="AD174" s="175">
        <v>69255.983999999997</v>
      </c>
      <c r="AE174" s="175">
        <v>70385.788</v>
      </c>
      <c r="AF174" s="175">
        <v>79646.975999999995</v>
      </c>
      <c r="AG174" s="161"/>
      <c r="AH174" s="174" t="s">
        <v>76</v>
      </c>
      <c r="AI174" s="177">
        <v>0.45563713508867781</v>
      </c>
      <c r="AJ174" s="177">
        <v>0.45561697071092622</v>
      </c>
      <c r="AK174" s="177">
        <v>0.48185690097754896</v>
      </c>
      <c r="AL174" s="177">
        <v>0.50843493904322346</v>
      </c>
      <c r="AM174" s="177">
        <v>0.51149358613660034</v>
      </c>
      <c r="AN174" s="177">
        <v>0.53296060759115804</v>
      </c>
      <c r="AO174" s="177">
        <v>0.55558707295879539</v>
      </c>
      <c r="AP174" s="161"/>
      <c r="AQ174" s="174" t="s">
        <v>76</v>
      </c>
      <c r="AR174" s="177">
        <v>1.9136759673724468E-2</v>
      </c>
      <c r="AS174" s="177">
        <v>2.0958380652702602E-2</v>
      </c>
      <c r="AT174" s="177">
        <v>2.1201703643012156E-2</v>
      </c>
      <c r="AU174" s="177">
        <v>1.932052768364249E-2</v>
      </c>
      <c r="AV174" s="177">
        <v>2.1482730617737214E-2</v>
      </c>
      <c r="AW174" s="177">
        <v>2.3450266734010957E-2</v>
      </c>
      <c r="AX174" s="177">
        <v>2.5557005356104584E-2</v>
      </c>
      <c r="AY174" s="161"/>
      <c r="AZ174" s="161"/>
      <c r="BA174" s="161"/>
    </row>
    <row r="175" spans="3:53" x14ac:dyDescent="0.25">
      <c r="C175" s="164" t="s">
        <v>11</v>
      </c>
      <c r="D175" s="3" t="s">
        <v>13</v>
      </c>
      <c r="E175" s="8"/>
      <c r="F175" s="5" t="s">
        <v>8</v>
      </c>
      <c r="G175" s="168">
        <v>3441263</v>
      </c>
      <c r="H175" s="168">
        <v>3017149</v>
      </c>
      <c r="I175" s="168">
        <v>2979709</v>
      </c>
      <c r="J175" s="168">
        <v>3060168</v>
      </c>
      <c r="K175" s="168">
        <v>3245518</v>
      </c>
      <c r="L175" s="168">
        <v>3067228</v>
      </c>
      <c r="M175" s="168">
        <v>3049251</v>
      </c>
      <c r="N175" s="161"/>
      <c r="O175" s="167" t="s">
        <v>8</v>
      </c>
      <c r="P175" s="169">
        <v>1.1000000000000001</v>
      </c>
      <c r="Q175" s="169">
        <v>1.2</v>
      </c>
      <c r="R175" s="169">
        <v>1.5</v>
      </c>
      <c r="S175" s="169">
        <v>1.3</v>
      </c>
      <c r="T175" s="169">
        <v>1.4</v>
      </c>
      <c r="U175" s="169">
        <v>1.5</v>
      </c>
      <c r="V175" s="169">
        <v>1.6</v>
      </c>
      <c r="W175" s="161"/>
      <c r="X175" s="161"/>
      <c r="Y175" s="167" t="s">
        <v>8</v>
      </c>
      <c r="Z175" s="168">
        <v>75707.786000000007</v>
      </c>
      <c r="AA175" s="168">
        <v>72411.576000000001</v>
      </c>
      <c r="AB175" s="168">
        <v>89391.27</v>
      </c>
      <c r="AC175" s="168">
        <v>79564.368000000002</v>
      </c>
      <c r="AD175" s="168">
        <v>90874.503999999986</v>
      </c>
      <c r="AE175" s="168">
        <v>92016.84</v>
      </c>
      <c r="AF175" s="168">
        <v>97576.032000000007</v>
      </c>
      <c r="AG175" s="161"/>
      <c r="AH175" s="167" t="s">
        <v>8</v>
      </c>
      <c r="AI175" s="170">
        <v>1</v>
      </c>
      <c r="AJ175" s="170">
        <v>1</v>
      </c>
      <c r="AK175" s="170">
        <v>1</v>
      </c>
      <c r="AL175" s="170">
        <v>1</v>
      </c>
      <c r="AM175" s="170">
        <v>1</v>
      </c>
      <c r="AN175" s="170">
        <v>1</v>
      </c>
      <c r="AO175" s="170">
        <v>1</v>
      </c>
      <c r="AP175" s="161"/>
      <c r="AQ175" s="167" t="s">
        <v>8</v>
      </c>
      <c r="AR175" s="170">
        <v>2.2000000000000002E-2</v>
      </c>
      <c r="AS175" s="170">
        <v>2.4E-2</v>
      </c>
      <c r="AT175" s="170">
        <v>0.03</v>
      </c>
      <c r="AU175" s="170">
        <v>2.6000000000000002E-2</v>
      </c>
      <c r="AV175" s="170">
        <v>2.7999999999999997E-2</v>
      </c>
      <c r="AW175" s="170">
        <v>0.03</v>
      </c>
      <c r="AX175" s="170">
        <v>3.2000000000000001E-2</v>
      </c>
      <c r="AY175" s="161"/>
      <c r="AZ175" s="161"/>
      <c r="BA175" s="161"/>
    </row>
    <row r="176" spans="3:53" x14ac:dyDescent="0.25">
      <c r="C176" s="171" t="s">
        <v>11</v>
      </c>
      <c r="D176" s="7" t="s">
        <v>13</v>
      </c>
      <c r="E176" s="8"/>
      <c r="F176" s="9" t="s">
        <v>1</v>
      </c>
      <c r="G176" s="175">
        <v>755328</v>
      </c>
      <c r="H176" s="175">
        <v>558287</v>
      </c>
      <c r="I176" s="175">
        <v>495971</v>
      </c>
      <c r="J176" s="175">
        <v>548842</v>
      </c>
      <c r="K176" s="175">
        <v>560670</v>
      </c>
      <c r="L176" s="175">
        <v>530390</v>
      </c>
      <c r="M176" s="175">
        <v>476148</v>
      </c>
      <c r="N176" s="161"/>
      <c r="O176" s="174" t="s">
        <v>1</v>
      </c>
      <c r="P176" s="176">
        <v>2.4</v>
      </c>
      <c r="Q176" s="176">
        <v>3.3</v>
      </c>
      <c r="R176" s="176">
        <v>3.3</v>
      </c>
      <c r="S176" s="176">
        <v>3.4</v>
      </c>
      <c r="T176" s="176">
        <v>3.7</v>
      </c>
      <c r="U176" s="176">
        <v>4</v>
      </c>
      <c r="V176" s="176">
        <v>4.2</v>
      </c>
      <c r="W176" s="161"/>
      <c r="X176" s="161"/>
      <c r="Y176" s="174" t="s">
        <v>1</v>
      </c>
      <c r="Z176" s="175">
        <v>36255.743999999999</v>
      </c>
      <c r="AA176" s="175">
        <v>36846.941999999995</v>
      </c>
      <c r="AB176" s="175">
        <v>32734.085999999996</v>
      </c>
      <c r="AC176" s="175">
        <v>37321.256000000001</v>
      </c>
      <c r="AD176" s="175">
        <v>41489.58</v>
      </c>
      <c r="AE176" s="175">
        <v>42431.199999999997</v>
      </c>
      <c r="AF176" s="175">
        <v>39996.432000000001</v>
      </c>
      <c r="AG176" s="161"/>
      <c r="AH176" s="174" t="s">
        <v>1</v>
      </c>
      <c r="AI176" s="177">
        <v>0.21949150646143581</v>
      </c>
      <c r="AJ176" s="177">
        <v>0.18503792818982423</v>
      </c>
      <c r="AK176" s="177">
        <v>0.16644947543535291</v>
      </c>
      <c r="AL176" s="177">
        <v>0.1793502840366934</v>
      </c>
      <c r="AM176" s="177">
        <v>0.17275208456708604</v>
      </c>
      <c r="AN176" s="177">
        <v>0.17292160869684289</v>
      </c>
      <c r="AO176" s="177">
        <v>0.15615244530542091</v>
      </c>
      <c r="AP176" s="161"/>
      <c r="AQ176" s="174" t="s">
        <v>1</v>
      </c>
      <c r="AR176" s="177">
        <v>1.0535592310148919E-2</v>
      </c>
      <c r="AS176" s="177">
        <v>1.2212503260528397E-2</v>
      </c>
      <c r="AT176" s="177">
        <v>1.0985665378733292E-2</v>
      </c>
      <c r="AU176" s="177">
        <v>1.2195819314495151E-2</v>
      </c>
      <c r="AV176" s="177">
        <v>1.2783654257964367E-2</v>
      </c>
      <c r="AW176" s="177">
        <v>1.3833728695747432E-2</v>
      </c>
      <c r="AX176" s="177">
        <v>1.3116805405655357E-2</v>
      </c>
      <c r="AY176" s="161"/>
      <c r="AZ176" s="161"/>
      <c r="BA176" s="161"/>
    </row>
    <row r="177" spans="2:55" x14ac:dyDescent="0.25">
      <c r="C177" s="171" t="s">
        <v>11</v>
      </c>
      <c r="D177" s="7" t="s">
        <v>13</v>
      </c>
      <c r="E177" s="4"/>
      <c r="F177" s="9" t="s">
        <v>77</v>
      </c>
      <c r="G177" s="175">
        <v>1272111</v>
      </c>
      <c r="H177" s="175">
        <v>1224106</v>
      </c>
      <c r="I177" s="175">
        <v>1182488</v>
      </c>
      <c r="J177" s="175">
        <v>1134486</v>
      </c>
      <c r="K177" s="175">
        <v>1191991</v>
      </c>
      <c r="L177" s="175">
        <v>1126305</v>
      </c>
      <c r="M177" s="175">
        <v>1167296</v>
      </c>
      <c r="N177" s="161"/>
      <c r="O177" s="174" t="s">
        <v>77</v>
      </c>
      <c r="P177" s="176">
        <v>2.1</v>
      </c>
      <c r="Q177" s="176">
        <v>2.2999999999999998</v>
      </c>
      <c r="R177" s="176">
        <v>2.2000000000000002</v>
      </c>
      <c r="S177" s="176">
        <v>2.4</v>
      </c>
      <c r="T177" s="176">
        <v>2.6</v>
      </c>
      <c r="U177" s="176">
        <v>2.8</v>
      </c>
      <c r="V177" s="176">
        <v>2.8</v>
      </c>
      <c r="W177" s="161"/>
      <c r="X177" s="161"/>
      <c r="Y177" s="174" t="s">
        <v>77</v>
      </c>
      <c r="Z177" s="175">
        <v>53428.662000000004</v>
      </c>
      <c r="AA177" s="175">
        <v>56308.875999999997</v>
      </c>
      <c r="AB177" s="175">
        <v>52029.472000000002</v>
      </c>
      <c r="AC177" s="175">
        <v>54455.328000000001</v>
      </c>
      <c r="AD177" s="175">
        <v>61983.531999999999</v>
      </c>
      <c r="AE177" s="175">
        <v>63073.08</v>
      </c>
      <c r="AF177" s="175">
        <v>65368.575999999994</v>
      </c>
      <c r="AG177" s="161"/>
      <c r="AH177" s="174" t="s">
        <v>77</v>
      </c>
      <c r="AI177" s="177">
        <v>0.36966398673975226</v>
      </c>
      <c r="AJ177" s="177">
        <v>0.40571612472569302</v>
      </c>
      <c r="AK177" s="177">
        <v>0.396846806181409</v>
      </c>
      <c r="AL177" s="177">
        <v>0.37072670520049877</v>
      </c>
      <c r="AM177" s="177">
        <v>0.36727295920096575</v>
      </c>
      <c r="AN177" s="177">
        <v>0.36720615487339059</v>
      </c>
      <c r="AO177" s="177">
        <v>0.38281400907960678</v>
      </c>
      <c r="AP177" s="161"/>
      <c r="AQ177" s="174" t="s">
        <v>77</v>
      </c>
      <c r="AR177" s="177">
        <v>1.5525887443069595E-2</v>
      </c>
      <c r="AS177" s="177">
        <v>1.8662941737381877E-2</v>
      </c>
      <c r="AT177" s="177">
        <v>1.7461259471981998E-2</v>
      </c>
      <c r="AU177" s="177">
        <v>1.7794881849623939E-2</v>
      </c>
      <c r="AV177" s="177">
        <v>1.9098193878450222E-2</v>
      </c>
      <c r="AW177" s="177">
        <v>2.056354467290987E-2</v>
      </c>
      <c r="AX177" s="177">
        <v>2.1437584508457976E-2</v>
      </c>
      <c r="AY177" s="161"/>
      <c r="AZ177" s="161"/>
      <c r="BA177" s="161"/>
    </row>
    <row r="178" spans="2:55" x14ac:dyDescent="0.25">
      <c r="C178" s="171" t="s">
        <v>11</v>
      </c>
      <c r="D178" s="7" t="s">
        <v>13</v>
      </c>
      <c r="E178" s="8"/>
      <c r="F178" s="9" t="s">
        <v>76</v>
      </c>
      <c r="G178" s="175">
        <v>1413824</v>
      </c>
      <c r="H178" s="175">
        <v>1234756</v>
      </c>
      <c r="I178" s="175">
        <v>1301250</v>
      </c>
      <c r="J178" s="175">
        <v>1376840</v>
      </c>
      <c r="K178" s="175">
        <v>1492857</v>
      </c>
      <c r="L178" s="175">
        <v>1410533</v>
      </c>
      <c r="M178" s="175">
        <v>1405807</v>
      </c>
      <c r="N178" s="161"/>
      <c r="O178" s="174" t="s">
        <v>76</v>
      </c>
      <c r="P178" s="176">
        <v>2.1</v>
      </c>
      <c r="Q178" s="176">
        <v>2.2999999999999998</v>
      </c>
      <c r="R178" s="176">
        <v>2.2000000000000002</v>
      </c>
      <c r="S178" s="176">
        <v>2.4</v>
      </c>
      <c r="T178" s="176">
        <v>2.6</v>
      </c>
      <c r="U178" s="176">
        <v>2.8</v>
      </c>
      <c r="V178" s="176">
        <v>2.8</v>
      </c>
      <c r="W178" s="161"/>
      <c r="X178" s="161"/>
      <c r="Y178" s="174" t="s">
        <v>76</v>
      </c>
      <c r="Z178" s="175">
        <v>59380.608</v>
      </c>
      <c r="AA178" s="175">
        <v>56798.775999999998</v>
      </c>
      <c r="AB178" s="175">
        <v>57255</v>
      </c>
      <c r="AC178" s="175">
        <v>66088.320000000007</v>
      </c>
      <c r="AD178" s="175">
        <v>77628.563999999998</v>
      </c>
      <c r="AE178" s="175">
        <v>78989.847999999998</v>
      </c>
      <c r="AF178" s="175">
        <v>78725.191999999995</v>
      </c>
      <c r="AG178" s="161"/>
      <c r="AH178" s="174" t="s">
        <v>76</v>
      </c>
      <c r="AI178" s="177">
        <v>0.41084450679881196</v>
      </c>
      <c r="AJ178" s="177">
        <v>0.40924594708448275</v>
      </c>
      <c r="AK178" s="177">
        <v>0.43670371838323807</v>
      </c>
      <c r="AL178" s="177">
        <v>0.44992301076280777</v>
      </c>
      <c r="AM178" s="177">
        <v>0.45997495623194817</v>
      </c>
      <c r="AN178" s="177">
        <v>0.45987223642976655</v>
      </c>
      <c r="AO178" s="177">
        <v>0.46103354561497234</v>
      </c>
      <c r="AP178" s="161"/>
      <c r="AQ178" s="174" t="s">
        <v>76</v>
      </c>
      <c r="AR178" s="177">
        <v>1.7255469285550103E-2</v>
      </c>
      <c r="AS178" s="177">
        <v>1.8825313565886206E-2</v>
      </c>
      <c r="AT178" s="177">
        <v>1.9214963608862476E-2</v>
      </c>
      <c r="AU178" s="177">
        <v>2.1596304516614772E-2</v>
      </c>
      <c r="AV178" s="177">
        <v>2.3918697724061303E-2</v>
      </c>
      <c r="AW178" s="177">
        <v>2.5752845240066925E-2</v>
      </c>
      <c r="AX178" s="177">
        <v>2.5817878554438449E-2</v>
      </c>
      <c r="AY178" s="161"/>
      <c r="AZ178" s="161"/>
      <c r="BA178" s="161"/>
    </row>
    <row r="179" spans="2:55" x14ac:dyDescent="0.25">
      <c r="N179" s="5"/>
      <c r="O179" s="14"/>
      <c r="P179" s="14"/>
      <c r="Q179" s="14"/>
      <c r="R179" s="14"/>
      <c r="S179" s="14"/>
      <c r="T179" s="14"/>
    </row>
    <row r="180" spans="2:55" x14ac:dyDescent="0.25">
      <c r="N180" s="9"/>
      <c r="O180" s="15"/>
      <c r="P180" s="15"/>
      <c r="Q180" s="15"/>
      <c r="R180" s="15"/>
      <c r="S180" s="15"/>
      <c r="T180" s="15"/>
    </row>
    <row r="181" spans="2:55" ht="23.25" x14ac:dyDescent="0.25">
      <c r="E181" t="s">
        <v>96</v>
      </c>
      <c r="G181" s="18" t="s">
        <v>71</v>
      </c>
      <c r="N181" s="9"/>
      <c r="O181" s="15"/>
      <c r="P181" s="15"/>
      <c r="Q181" s="15"/>
      <c r="R181" s="15"/>
      <c r="S181" s="15"/>
      <c r="T181" s="15"/>
    </row>
    <row r="182" spans="2:55" x14ac:dyDescent="0.25">
      <c r="N182" s="9"/>
      <c r="O182" s="15"/>
      <c r="P182" s="15"/>
      <c r="Q182" s="15"/>
      <c r="R182" s="15"/>
      <c r="S182" s="15"/>
      <c r="T182" s="15"/>
    </row>
    <row r="183" spans="2:55" s="4" customFormat="1" x14ac:dyDescent="0.25">
      <c r="B183" s="1"/>
      <c r="C183" s="2"/>
      <c r="D183" s="3"/>
      <c r="G183" s="4" t="s">
        <v>25</v>
      </c>
      <c r="O183" s="4" t="s">
        <v>26</v>
      </c>
      <c r="Y183" s="4" t="s">
        <v>27</v>
      </c>
      <c r="AH183" s="4" t="s">
        <v>28</v>
      </c>
      <c r="AQ183" s="4" t="s">
        <v>29</v>
      </c>
    </row>
    <row r="184" spans="2:55" x14ac:dyDescent="0.25">
      <c r="F184" s="12" t="s">
        <v>24</v>
      </c>
      <c r="G184" s="17" t="s">
        <v>15</v>
      </c>
      <c r="H184" s="17" t="s">
        <v>16</v>
      </c>
      <c r="I184" s="17" t="s">
        <v>17</v>
      </c>
      <c r="J184" s="17" t="s">
        <v>18</v>
      </c>
      <c r="K184" s="17" t="s">
        <v>19</v>
      </c>
      <c r="L184" s="17" t="s">
        <v>14</v>
      </c>
      <c r="M184" s="17" t="s">
        <v>20</v>
      </c>
      <c r="O184" s="12" t="s">
        <v>24</v>
      </c>
      <c r="P184" s="12" t="s">
        <v>15</v>
      </c>
      <c r="Q184" s="12" t="s">
        <v>16</v>
      </c>
      <c r="R184" s="12" t="s">
        <v>17</v>
      </c>
      <c r="S184" s="12" t="s">
        <v>18</v>
      </c>
      <c r="T184" s="12" t="s">
        <v>19</v>
      </c>
      <c r="U184" s="12" t="s">
        <v>14</v>
      </c>
      <c r="V184" s="12" t="s">
        <v>99</v>
      </c>
      <c r="Y184" s="12" t="s">
        <v>24</v>
      </c>
      <c r="Z184" s="17" t="s">
        <v>15</v>
      </c>
      <c r="AA184" s="17" t="s">
        <v>16</v>
      </c>
      <c r="AB184" s="17" t="s">
        <v>17</v>
      </c>
      <c r="AC184" s="17" t="s">
        <v>18</v>
      </c>
      <c r="AD184" s="17" t="s">
        <v>19</v>
      </c>
      <c r="AE184" s="17" t="s">
        <v>14</v>
      </c>
      <c r="AF184" s="17" t="s">
        <v>20</v>
      </c>
      <c r="AH184" s="12" t="s">
        <v>24</v>
      </c>
      <c r="AI184" s="17" t="s">
        <v>15</v>
      </c>
      <c r="AJ184" s="17" t="s">
        <v>16</v>
      </c>
      <c r="AK184" s="17" t="s">
        <v>17</v>
      </c>
      <c r="AL184" s="17" t="s">
        <v>18</v>
      </c>
      <c r="AM184" s="17" t="s">
        <v>19</v>
      </c>
      <c r="AN184" s="17" t="s">
        <v>14</v>
      </c>
      <c r="AO184" s="17" t="s">
        <v>20</v>
      </c>
      <c r="AQ184" s="12" t="s">
        <v>24</v>
      </c>
      <c r="AR184" s="17" t="s">
        <v>15</v>
      </c>
      <c r="AS184" s="17" t="s">
        <v>16</v>
      </c>
      <c r="AT184" s="17" t="s">
        <v>17</v>
      </c>
      <c r="AU184" s="17" t="s">
        <v>18</v>
      </c>
      <c r="AV184" s="17" t="s">
        <v>19</v>
      </c>
      <c r="AW184" s="17" t="s">
        <v>14</v>
      </c>
      <c r="AX184" s="17" t="s">
        <v>20</v>
      </c>
    </row>
    <row r="185" spans="2:55" x14ac:dyDescent="0.25">
      <c r="C185" s="164" t="s">
        <v>7</v>
      </c>
      <c r="D185" s="3" t="s">
        <v>0</v>
      </c>
      <c r="E185" s="4"/>
      <c r="F185" s="5" t="s">
        <v>8</v>
      </c>
      <c r="G185" s="168">
        <v>1317842</v>
      </c>
      <c r="H185" s="168">
        <v>1379920</v>
      </c>
      <c r="I185" s="168">
        <v>1461428</v>
      </c>
      <c r="J185" s="168">
        <v>1455089</v>
      </c>
      <c r="K185" s="168">
        <v>1446225</v>
      </c>
      <c r="L185" s="168">
        <v>1446319</v>
      </c>
      <c r="M185" s="168">
        <v>1424304</v>
      </c>
      <c r="N185" s="161"/>
      <c r="O185" s="167" t="s">
        <v>8</v>
      </c>
      <c r="P185" s="169">
        <v>1.6</v>
      </c>
      <c r="Q185" s="169">
        <v>1.7</v>
      </c>
      <c r="R185" s="169">
        <v>1.8</v>
      </c>
      <c r="S185" s="169">
        <v>1.9</v>
      </c>
      <c r="T185" s="169">
        <v>2</v>
      </c>
      <c r="U185" s="169">
        <v>2</v>
      </c>
      <c r="V185" s="169">
        <v>2</v>
      </c>
      <c r="W185" s="161"/>
      <c r="X185" s="161"/>
      <c r="Y185" s="167" t="s">
        <v>8</v>
      </c>
      <c r="Z185" s="168">
        <v>42170.944000000003</v>
      </c>
      <c r="AA185" s="168">
        <v>46917.279999999999</v>
      </c>
      <c r="AB185" s="168">
        <v>52611.407999999996</v>
      </c>
      <c r="AC185" s="168">
        <v>55293.382000000005</v>
      </c>
      <c r="AD185" s="168">
        <v>57849</v>
      </c>
      <c r="AE185" s="168">
        <v>57852.76</v>
      </c>
      <c r="AF185" s="168">
        <v>56972.160000000003</v>
      </c>
      <c r="AG185" s="161"/>
      <c r="AH185" s="167" t="s">
        <v>8</v>
      </c>
      <c r="AI185" s="170">
        <v>1</v>
      </c>
      <c r="AJ185" s="170">
        <v>1</v>
      </c>
      <c r="AK185" s="170">
        <v>1</v>
      </c>
      <c r="AL185" s="170">
        <v>1</v>
      </c>
      <c r="AM185" s="170">
        <v>1</v>
      </c>
      <c r="AN185" s="170">
        <v>1</v>
      </c>
      <c r="AO185" s="170">
        <v>1</v>
      </c>
      <c r="AP185" s="161"/>
      <c r="AQ185" s="167" t="s">
        <v>10</v>
      </c>
      <c r="AR185" s="170">
        <v>3.2000000000000001E-2</v>
      </c>
      <c r="AS185" s="170">
        <v>3.4000000000000002E-2</v>
      </c>
      <c r="AT185" s="170">
        <v>3.6000000000000004E-2</v>
      </c>
      <c r="AU185" s="170">
        <v>3.7999999999999999E-2</v>
      </c>
      <c r="AV185" s="170">
        <v>0.04</v>
      </c>
      <c r="AW185" s="170">
        <v>0.04</v>
      </c>
      <c r="AX185" s="170">
        <v>0.04</v>
      </c>
      <c r="AY185" s="161"/>
      <c r="AZ185" s="161"/>
      <c r="BA185" s="161"/>
      <c r="BB185" s="161"/>
      <c r="BC185" s="161"/>
    </row>
    <row r="186" spans="2:55" x14ac:dyDescent="0.25">
      <c r="C186" s="171" t="s">
        <v>7</v>
      </c>
      <c r="D186" s="7" t="s">
        <v>0</v>
      </c>
      <c r="E186" s="8"/>
      <c r="F186" s="9" t="s">
        <v>1</v>
      </c>
      <c r="G186" s="175">
        <v>225123</v>
      </c>
      <c r="H186" s="175">
        <v>167033</v>
      </c>
      <c r="I186" s="175">
        <v>153463</v>
      </c>
      <c r="J186" s="175">
        <v>146967</v>
      </c>
      <c r="K186" s="175">
        <v>139734</v>
      </c>
      <c r="L186" s="175">
        <v>106667</v>
      </c>
      <c r="M186" s="175">
        <v>91597</v>
      </c>
      <c r="N186" s="161"/>
      <c r="O186" s="174" t="s">
        <v>1</v>
      </c>
      <c r="P186" s="176">
        <v>4.2</v>
      </c>
      <c r="Q186" s="176">
        <v>5.3</v>
      </c>
      <c r="R186" s="176">
        <v>5.3</v>
      </c>
      <c r="S186" s="176">
        <v>6.3</v>
      </c>
      <c r="T186" s="176">
        <v>6.6</v>
      </c>
      <c r="U186" s="176">
        <v>7.7</v>
      </c>
      <c r="V186" s="176">
        <v>8</v>
      </c>
      <c r="W186" s="161"/>
      <c r="X186" s="161"/>
      <c r="Y186" s="174" t="s">
        <v>1</v>
      </c>
      <c r="Z186" s="175">
        <v>18910.332000000002</v>
      </c>
      <c r="AA186" s="175">
        <v>17705.498</v>
      </c>
      <c r="AB186" s="175">
        <v>16267.078000000001</v>
      </c>
      <c r="AC186" s="175">
        <v>18517.842000000001</v>
      </c>
      <c r="AD186" s="175">
        <v>18444.887999999999</v>
      </c>
      <c r="AE186" s="175">
        <v>16426.718000000001</v>
      </c>
      <c r="AF186" s="175">
        <v>14655.52</v>
      </c>
      <c r="AG186" s="161"/>
      <c r="AH186" s="174" t="s">
        <v>1</v>
      </c>
      <c r="AI186" s="177">
        <v>0.1708270035406369</v>
      </c>
      <c r="AJ186" s="177">
        <v>0.12104542292306801</v>
      </c>
      <c r="AK186" s="177">
        <v>0.1050089364648823</v>
      </c>
      <c r="AL186" s="177">
        <v>0.10100206928923249</v>
      </c>
      <c r="AM186" s="177">
        <v>9.6619820567339101E-2</v>
      </c>
      <c r="AN186" s="177">
        <v>7.3750673260878127E-2</v>
      </c>
      <c r="AO186" s="177">
        <v>6.4310006852469695E-2</v>
      </c>
      <c r="AP186" s="161"/>
      <c r="AQ186" s="174" t="s">
        <v>8</v>
      </c>
      <c r="AR186" s="177">
        <v>1.4349468297413501E-2</v>
      </c>
      <c r="AS186" s="177">
        <v>1.2830814829845209E-2</v>
      </c>
      <c r="AT186" s="177">
        <v>1.1130947265277523E-2</v>
      </c>
      <c r="AU186" s="177">
        <v>1.2726260730443292E-2</v>
      </c>
      <c r="AV186" s="177">
        <v>1.2753816314888762E-2</v>
      </c>
      <c r="AW186" s="177">
        <v>1.1357603682175232E-2</v>
      </c>
      <c r="AX186" s="177">
        <v>1.0289601096395151E-2</v>
      </c>
      <c r="AY186" s="161"/>
      <c r="AZ186" s="161"/>
      <c r="BA186" s="161"/>
      <c r="BB186" s="161"/>
      <c r="BC186" s="161"/>
    </row>
    <row r="187" spans="2:55" x14ac:dyDescent="0.25">
      <c r="C187" s="171" t="s">
        <v>7</v>
      </c>
      <c r="D187" s="7" t="s">
        <v>0</v>
      </c>
      <c r="E187" s="8"/>
      <c r="F187" s="9" t="s">
        <v>77</v>
      </c>
      <c r="G187" s="175">
        <v>205537</v>
      </c>
      <c r="H187" s="175">
        <v>196796</v>
      </c>
      <c r="I187" s="175">
        <v>173227</v>
      </c>
      <c r="J187" s="175">
        <v>140901</v>
      </c>
      <c r="K187" s="175">
        <v>143042</v>
      </c>
      <c r="L187" s="175">
        <v>121072</v>
      </c>
      <c r="M187" s="175">
        <v>110240</v>
      </c>
      <c r="N187" s="161"/>
      <c r="O187" s="174" t="s">
        <v>77</v>
      </c>
      <c r="P187" s="176">
        <v>4.2</v>
      </c>
      <c r="Q187" s="176">
        <v>5.3</v>
      </c>
      <c r="R187" s="176">
        <v>5.3</v>
      </c>
      <c r="S187" s="176">
        <v>6.3</v>
      </c>
      <c r="T187" s="176">
        <v>6.6</v>
      </c>
      <c r="U187" s="176">
        <v>7.7</v>
      </c>
      <c r="V187" s="176">
        <v>7.6</v>
      </c>
      <c r="W187" s="161"/>
      <c r="X187" s="161"/>
      <c r="Y187" s="174" t="s">
        <v>77</v>
      </c>
      <c r="Z187" s="175">
        <v>17265.108</v>
      </c>
      <c r="AA187" s="175">
        <v>20860.376</v>
      </c>
      <c r="AB187" s="175">
        <v>18362.061999999998</v>
      </c>
      <c r="AC187" s="175">
        <v>17753.525999999998</v>
      </c>
      <c r="AD187" s="175">
        <v>18881.543999999998</v>
      </c>
      <c r="AE187" s="175">
        <v>18645.088</v>
      </c>
      <c r="AF187" s="175">
        <v>16756.48</v>
      </c>
      <c r="AG187" s="161"/>
      <c r="AH187" s="174" t="s">
        <v>77</v>
      </c>
      <c r="AI187" s="177">
        <v>0.15596482734652561</v>
      </c>
      <c r="AJ187" s="177">
        <v>0.1426140645834541</v>
      </c>
      <c r="AK187" s="177">
        <v>0.11853269541845374</v>
      </c>
      <c r="AL187" s="177">
        <v>9.683325212409688E-2</v>
      </c>
      <c r="AM187" s="177">
        <v>9.8907154834137145E-2</v>
      </c>
      <c r="AN187" s="177">
        <v>8.371044008963445E-2</v>
      </c>
      <c r="AO187" s="177">
        <v>7.73992069108842E-2</v>
      </c>
      <c r="AP187" s="161"/>
      <c r="AQ187" s="174" t="s">
        <v>1</v>
      </c>
      <c r="AR187" s="177">
        <v>1.3101045497108152E-2</v>
      </c>
      <c r="AS187" s="177">
        <v>1.5117090845846136E-2</v>
      </c>
      <c r="AT187" s="177">
        <v>1.2564465714356097E-2</v>
      </c>
      <c r="AU187" s="177">
        <v>1.2200989767636205E-2</v>
      </c>
      <c r="AV187" s="177">
        <v>1.3055744438106103E-2</v>
      </c>
      <c r="AW187" s="177">
        <v>1.2891407773803704E-2</v>
      </c>
      <c r="AX187" s="177">
        <v>1.1764679450454398E-2</v>
      </c>
      <c r="AY187" s="161"/>
      <c r="AZ187" s="161"/>
      <c r="BA187" s="161"/>
      <c r="BB187" s="161"/>
      <c r="BC187" s="161"/>
    </row>
    <row r="188" spans="2:55" x14ac:dyDescent="0.25">
      <c r="C188" s="171" t="s">
        <v>7</v>
      </c>
      <c r="D188" s="7" t="s">
        <v>0</v>
      </c>
      <c r="E188" s="8"/>
      <c r="F188" s="9" t="s">
        <v>76</v>
      </c>
      <c r="G188" s="175">
        <v>887182</v>
      </c>
      <c r="H188" s="175">
        <v>1016091</v>
      </c>
      <c r="I188" s="175">
        <v>1134738</v>
      </c>
      <c r="J188" s="175">
        <v>1167221</v>
      </c>
      <c r="K188" s="175">
        <v>1163449</v>
      </c>
      <c r="L188" s="175">
        <v>1218580</v>
      </c>
      <c r="M188" s="175">
        <v>1222467</v>
      </c>
      <c r="N188" s="161"/>
      <c r="O188" s="174" t="s">
        <v>76</v>
      </c>
      <c r="P188" s="176">
        <v>2</v>
      </c>
      <c r="Q188" s="176">
        <v>1.7</v>
      </c>
      <c r="R188" s="176">
        <v>1.8</v>
      </c>
      <c r="S188" s="176">
        <v>1.9</v>
      </c>
      <c r="T188" s="176">
        <v>2</v>
      </c>
      <c r="U188" s="176">
        <v>2</v>
      </c>
      <c r="V188" s="176">
        <v>2</v>
      </c>
      <c r="W188" s="161"/>
      <c r="X188" s="161"/>
      <c r="Y188" s="174" t="s">
        <v>76</v>
      </c>
      <c r="Z188" s="175">
        <v>35487.279999999999</v>
      </c>
      <c r="AA188" s="175">
        <v>34547.093999999997</v>
      </c>
      <c r="AB188" s="175">
        <v>40850.567999999999</v>
      </c>
      <c r="AC188" s="175">
        <v>44354.398000000001</v>
      </c>
      <c r="AD188" s="175">
        <v>46537.96</v>
      </c>
      <c r="AE188" s="175">
        <v>48743.199999999997</v>
      </c>
      <c r="AF188" s="175">
        <v>48898.68</v>
      </c>
      <c r="AG188" s="161"/>
      <c r="AH188" s="174" t="s">
        <v>76</v>
      </c>
      <c r="AI188" s="177">
        <v>0.67320816911283754</v>
      </c>
      <c r="AJ188" s="177">
        <v>0.73634051249347787</v>
      </c>
      <c r="AK188" s="177">
        <v>0.77645836811666402</v>
      </c>
      <c r="AL188" s="177">
        <v>0.80216467858667062</v>
      </c>
      <c r="AM188" s="177">
        <v>0.80447302459852377</v>
      </c>
      <c r="AN188" s="177">
        <v>0.8425388866494874</v>
      </c>
      <c r="AO188" s="177">
        <v>0.85829078623664612</v>
      </c>
      <c r="AP188" s="161"/>
      <c r="AQ188" s="174" t="s">
        <v>9</v>
      </c>
      <c r="AR188" s="177">
        <v>2.69283267645135E-2</v>
      </c>
      <c r="AS188" s="177">
        <v>2.5035577424778247E-2</v>
      </c>
      <c r="AT188" s="177">
        <v>2.7952501252199904E-2</v>
      </c>
      <c r="AU188" s="177">
        <v>3.048225778629348E-2</v>
      </c>
      <c r="AV188" s="177">
        <v>3.2178920983940949E-2</v>
      </c>
      <c r="AW188" s="177">
        <v>3.3701555465979499E-2</v>
      </c>
      <c r="AX188" s="177">
        <v>3.4331631449465848E-2</v>
      </c>
      <c r="AY188" s="161"/>
      <c r="AZ188" s="161"/>
      <c r="BA188" s="161"/>
      <c r="BB188" s="161"/>
      <c r="BC188" s="161"/>
    </row>
    <row r="189" spans="2:55" x14ac:dyDescent="0.25">
      <c r="C189" s="164" t="s">
        <v>12</v>
      </c>
      <c r="D189" s="3" t="s">
        <v>0</v>
      </c>
      <c r="E189" s="8"/>
      <c r="F189" s="5" t="s">
        <v>8</v>
      </c>
      <c r="G189" s="168">
        <v>639034</v>
      </c>
      <c r="H189" s="168">
        <v>688044</v>
      </c>
      <c r="I189" s="168">
        <v>727093</v>
      </c>
      <c r="J189" s="168">
        <v>725113</v>
      </c>
      <c r="K189" s="168">
        <v>720538</v>
      </c>
      <c r="L189" s="168">
        <v>715042</v>
      </c>
      <c r="M189" s="168">
        <v>691385</v>
      </c>
      <c r="N189" s="161"/>
      <c r="O189" s="167" t="s">
        <v>8</v>
      </c>
      <c r="P189" s="169">
        <v>2.5</v>
      </c>
      <c r="Q189" s="169">
        <v>2.7</v>
      </c>
      <c r="R189" s="169">
        <v>2.8</v>
      </c>
      <c r="S189" s="169">
        <v>3</v>
      </c>
      <c r="T189" s="169">
        <v>3.1</v>
      </c>
      <c r="U189" s="169">
        <v>3.1</v>
      </c>
      <c r="V189" s="169">
        <v>3.2</v>
      </c>
      <c r="W189" s="161"/>
      <c r="X189" s="161"/>
      <c r="Y189" s="167" t="s">
        <v>8</v>
      </c>
      <c r="Z189" s="168">
        <v>31951.7</v>
      </c>
      <c r="AA189" s="168">
        <v>37154.376000000004</v>
      </c>
      <c r="AB189" s="168">
        <v>40717.207999999999</v>
      </c>
      <c r="AC189" s="168">
        <v>43506.78</v>
      </c>
      <c r="AD189" s="168">
        <v>44673.356000000007</v>
      </c>
      <c r="AE189" s="168">
        <v>44332.604000000007</v>
      </c>
      <c r="AF189" s="168">
        <v>44248.639999999999</v>
      </c>
      <c r="AG189" s="161"/>
      <c r="AH189" s="167" t="s">
        <v>8</v>
      </c>
      <c r="AI189" s="170">
        <v>1</v>
      </c>
      <c r="AJ189" s="170">
        <v>1</v>
      </c>
      <c r="AK189" s="170">
        <v>1</v>
      </c>
      <c r="AL189" s="170">
        <v>1</v>
      </c>
      <c r="AM189" s="170">
        <v>1</v>
      </c>
      <c r="AN189" s="170">
        <v>1</v>
      </c>
      <c r="AO189" s="170">
        <v>1</v>
      </c>
      <c r="AP189" s="161"/>
      <c r="AQ189" s="167" t="s">
        <v>10</v>
      </c>
      <c r="AR189" s="170">
        <v>0.05</v>
      </c>
      <c r="AS189" s="170">
        <v>5.4000000000000006E-2</v>
      </c>
      <c r="AT189" s="170">
        <v>5.5999999999999994E-2</v>
      </c>
      <c r="AU189" s="170">
        <v>0.06</v>
      </c>
      <c r="AV189" s="170">
        <v>6.2E-2</v>
      </c>
      <c r="AW189" s="170">
        <v>6.2E-2</v>
      </c>
      <c r="AX189" s="170">
        <v>6.4000000000000001E-2</v>
      </c>
      <c r="AY189" s="161"/>
      <c r="AZ189" s="161"/>
      <c r="BA189" s="161"/>
      <c r="BB189" s="161"/>
      <c r="BC189" s="161"/>
    </row>
    <row r="190" spans="2:55" x14ac:dyDescent="0.25">
      <c r="C190" s="171" t="s">
        <v>12</v>
      </c>
      <c r="D190" s="7" t="s">
        <v>0</v>
      </c>
      <c r="E190" s="4"/>
      <c r="F190" s="9" t="s">
        <v>1</v>
      </c>
      <c r="G190" s="175">
        <v>109112</v>
      </c>
      <c r="H190" s="175">
        <v>88071</v>
      </c>
      <c r="I190" s="175">
        <v>74170</v>
      </c>
      <c r="J190" s="175">
        <v>63879</v>
      </c>
      <c r="K190" s="175">
        <v>57461</v>
      </c>
      <c r="L190" s="175">
        <v>45649</v>
      </c>
      <c r="M190" s="175">
        <v>34088</v>
      </c>
      <c r="N190" s="161"/>
      <c r="O190" s="174" t="s">
        <v>1</v>
      </c>
      <c r="P190" s="176">
        <v>6.1</v>
      </c>
      <c r="Q190" s="176">
        <v>7.1</v>
      </c>
      <c r="R190" s="176">
        <v>7.8</v>
      </c>
      <c r="S190" s="176">
        <v>9.3000000000000007</v>
      </c>
      <c r="T190" s="176">
        <v>10.199999999999999</v>
      </c>
      <c r="U190" s="176">
        <v>11.6</v>
      </c>
      <c r="V190" s="176">
        <v>14</v>
      </c>
      <c r="W190" s="161"/>
      <c r="X190" s="161"/>
      <c r="Y190" s="174" t="s">
        <v>1</v>
      </c>
      <c r="Z190" s="175">
        <v>13311.663999999999</v>
      </c>
      <c r="AA190" s="175">
        <v>12506.082</v>
      </c>
      <c r="AB190" s="175">
        <v>11570.52</v>
      </c>
      <c r="AC190" s="175">
        <v>11881.494000000001</v>
      </c>
      <c r="AD190" s="175">
        <v>11722.044</v>
      </c>
      <c r="AE190" s="175">
        <v>10590.568000000001</v>
      </c>
      <c r="AF190" s="175">
        <v>9544.64</v>
      </c>
      <c r="AG190" s="161"/>
      <c r="AH190" s="174" t="s">
        <v>1</v>
      </c>
      <c r="AI190" s="177">
        <v>0.17074521856427044</v>
      </c>
      <c r="AJ190" s="177">
        <v>0.12800198824493783</v>
      </c>
      <c r="AK190" s="177">
        <v>0.10200895896398397</v>
      </c>
      <c r="AL190" s="177">
        <v>8.8095234811677622E-2</v>
      </c>
      <c r="AM190" s="177">
        <v>7.9747355448290022E-2</v>
      </c>
      <c r="AN190" s="177">
        <v>6.3841005143753793E-2</v>
      </c>
      <c r="AO190" s="177">
        <v>4.9303933409026807E-2</v>
      </c>
      <c r="AP190" s="161"/>
      <c r="AQ190" s="174" t="s">
        <v>8</v>
      </c>
      <c r="AR190" s="177">
        <v>2.0830916664840989E-2</v>
      </c>
      <c r="AS190" s="177">
        <v>1.8176282330781172E-2</v>
      </c>
      <c r="AT190" s="177">
        <v>1.59133975983815E-2</v>
      </c>
      <c r="AU190" s="177">
        <v>1.638571367497204E-2</v>
      </c>
      <c r="AV190" s="177">
        <v>1.6268460511451165E-2</v>
      </c>
      <c r="AW190" s="177">
        <v>1.4811113193350879E-2</v>
      </c>
      <c r="AX190" s="177">
        <v>1.3805101354527505E-2</v>
      </c>
      <c r="AY190" s="161"/>
      <c r="AZ190" s="161"/>
      <c r="BA190" s="161"/>
      <c r="BB190" s="161"/>
      <c r="BC190" s="161"/>
    </row>
    <row r="191" spans="2:55" x14ac:dyDescent="0.25">
      <c r="C191" s="171" t="s">
        <v>12</v>
      </c>
      <c r="D191" s="7" t="s">
        <v>0</v>
      </c>
      <c r="E191" s="8"/>
      <c r="F191" s="9" t="s">
        <v>77</v>
      </c>
      <c r="G191" s="175">
        <v>98836</v>
      </c>
      <c r="H191" s="175">
        <v>92016</v>
      </c>
      <c r="I191" s="175">
        <v>88447</v>
      </c>
      <c r="J191" s="175">
        <v>66695</v>
      </c>
      <c r="K191" s="175">
        <v>68812</v>
      </c>
      <c r="L191" s="175">
        <v>55822</v>
      </c>
      <c r="M191" s="175">
        <v>43806</v>
      </c>
      <c r="N191" s="161"/>
      <c r="O191" s="174" t="s">
        <v>77</v>
      </c>
      <c r="P191" s="176">
        <v>6.3</v>
      </c>
      <c r="Q191" s="176">
        <v>6.9</v>
      </c>
      <c r="R191" s="176">
        <v>7.1</v>
      </c>
      <c r="S191" s="176">
        <v>8.9</v>
      </c>
      <c r="T191" s="176">
        <v>9.3000000000000007</v>
      </c>
      <c r="U191" s="176">
        <v>10.5</v>
      </c>
      <c r="V191" s="176">
        <v>12.1</v>
      </c>
      <c r="W191" s="161"/>
      <c r="X191" s="161"/>
      <c r="Y191" s="174" t="s">
        <v>77</v>
      </c>
      <c r="Z191" s="175">
        <v>12453.335999999999</v>
      </c>
      <c r="AA191" s="175">
        <v>12698.208000000001</v>
      </c>
      <c r="AB191" s="175">
        <v>12559.473999999998</v>
      </c>
      <c r="AC191" s="175">
        <v>11871.71</v>
      </c>
      <c r="AD191" s="175">
        <v>12799.032000000001</v>
      </c>
      <c r="AE191" s="175">
        <v>11722.62</v>
      </c>
      <c r="AF191" s="175">
        <v>10601.052</v>
      </c>
      <c r="AG191" s="161"/>
      <c r="AH191" s="174" t="s">
        <v>77</v>
      </c>
      <c r="AI191" s="177">
        <v>0.15466469702707525</v>
      </c>
      <c r="AJ191" s="177">
        <v>0.1337356331862497</v>
      </c>
      <c r="AK191" s="177">
        <v>0.12164468644313726</v>
      </c>
      <c r="AL191" s="177">
        <v>9.1978767447280632E-2</v>
      </c>
      <c r="AM191" s="177">
        <v>9.5500861856002039E-2</v>
      </c>
      <c r="AN191" s="177">
        <v>7.8068141451830803E-2</v>
      </c>
      <c r="AO191" s="177">
        <v>6.3359777837239742E-2</v>
      </c>
      <c r="AP191" s="161"/>
      <c r="AQ191" s="174" t="s">
        <v>1</v>
      </c>
      <c r="AR191" s="177">
        <v>1.948775182541148E-2</v>
      </c>
      <c r="AS191" s="177">
        <v>1.8455517379702458E-2</v>
      </c>
      <c r="AT191" s="177">
        <v>1.7273545474925493E-2</v>
      </c>
      <c r="AU191" s="177">
        <v>1.6372220605615953E-2</v>
      </c>
      <c r="AV191" s="177">
        <v>1.776316030521638E-2</v>
      </c>
      <c r="AW191" s="177">
        <v>1.639430970488447E-2</v>
      </c>
      <c r="AX191" s="177">
        <v>1.5333066236612016E-2</v>
      </c>
      <c r="AY191" s="161"/>
      <c r="AZ191" s="161"/>
      <c r="BA191" s="161"/>
      <c r="BB191" s="161"/>
      <c r="BC191" s="161"/>
    </row>
    <row r="192" spans="2:55" x14ac:dyDescent="0.25">
      <c r="C192" s="171" t="s">
        <v>12</v>
      </c>
      <c r="D192" s="7" t="s">
        <v>0</v>
      </c>
      <c r="E192" s="8"/>
      <c r="F192" s="9" t="s">
        <v>76</v>
      </c>
      <c r="G192" s="175">
        <v>431086</v>
      </c>
      <c r="H192" s="175">
        <v>507957</v>
      </c>
      <c r="I192" s="175">
        <v>564476</v>
      </c>
      <c r="J192" s="175">
        <v>594539</v>
      </c>
      <c r="K192" s="175">
        <v>594265</v>
      </c>
      <c r="L192" s="175">
        <v>613571</v>
      </c>
      <c r="M192" s="175">
        <v>613491</v>
      </c>
      <c r="N192" s="161"/>
      <c r="O192" s="174" t="s">
        <v>76</v>
      </c>
      <c r="P192" s="176">
        <v>2.9</v>
      </c>
      <c r="Q192" s="176">
        <v>2.7</v>
      </c>
      <c r="R192" s="176">
        <v>2.8</v>
      </c>
      <c r="S192" s="176">
        <v>3</v>
      </c>
      <c r="T192" s="176">
        <v>3.1</v>
      </c>
      <c r="U192" s="176">
        <v>3.1</v>
      </c>
      <c r="V192" s="176">
        <v>3.2</v>
      </c>
      <c r="W192" s="161"/>
      <c r="X192" s="161"/>
      <c r="Y192" s="174" t="s">
        <v>76</v>
      </c>
      <c r="Z192" s="175">
        <v>25002.987999999998</v>
      </c>
      <c r="AA192" s="175">
        <v>27429.678000000004</v>
      </c>
      <c r="AB192" s="175">
        <v>31610.655999999995</v>
      </c>
      <c r="AC192" s="175">
        <v>35672.339999999997</v>
      </c>
      <c r="AD192" s="175">
        <v>36844.43</v>
      </c>
      <c r="AE192" s="175">
        <v>38041.402000000002</v>
      </c>
      <c r="AF192" s="175">
        <v>39263.424000000006</v>
      </c>
      <c r="AG192" s="161"/>
      <c r="AH192" s="174" t="s">
        <v>76</v>
      </c>
      <c r="AI192" s="177">
        <v>0.67459008440865431</v>
      </c>
      <c r="AJ192" s="177">
        <v>0.73826237856881249</v>
      </c>
      <c r="AK192" s="177">
        <v>0.77634635459287882</v>
      </c>
      <c r="AL192" s="177">
        <v>0.81992599774104169</v>
      </c>
      <c r="AM192" s="177">
        <v>0.82475178269570792</v>
      </c>
      <c r="AN192" s="177">
        <v>0.85809085340441538</v>
      </c>
      <c r="AO192" s="177">
        <v>0.88733628875373349</v>
      </c>
      <c r="AP192" s="161"/>
      <c r="AQ192" s="174" t="s">
        <v>9</v>
      </c>
      <c r="AR192" s="177">
        <v>3.9126224895701951E-2</v>
      </c>
      <c r="AS192" s="177">
        <v>3.9866168442715878E-2</v>
      </c>
      <c r="AT192" s="177">
        <v>4.3475395857201206E-2</v>
      </c>
      <c r="AU192" s="177">
        <v>4.9195559864462501E-2</v>
      </c>
      <c r="AV192" s="177">
        <v>5.1134610527133889E-2</v>
      </c>
      <c r="AW192" s="177">
        <v>5.3201632911073757E-2</v>
      </c>
      <c r="AX192" s="177">
        <v>5.6789522480238948E-2</v>
      </c>
      <c r="AY192" s="161"/>
      <c r="AZ192" s="161"/>
      <c r="BA192" s="161"/>
      <c r="BB192" s="161"/>
      <c r="BC192" s="161"/>
    </row>
    <row r="193" spans="3:55" x14ac:dyDescent="0.25">
      <c r="C193" s="164" t="s">
        <v>11</v>
      </c>
      <c r="D193" s="3" t="s">
        <v>0</v>
      </c>
      <c r="E193" s="8"/>
      <c r="F193" s="5" t="s">
        <v>8</v>
      </c>
      <c r="G193" s="168">
        <v>678808</v>
      </c>
      <c r="H193" s="168">
        <v>691876</v>
      </c>
      <c r="I193" s="168">
        <v>734335</v>
      </c>
      <c r="J193" s="168">
        <v>729976</v>
      </c>
      <c r="K193" s="168">
        <v>725687</v>
      </c>
      <c r="L193" s="168">
        <v>731277</v>
      </c>
      <c r="M193" s="168">
        <v>732919</v>
      </c>
      <c r="N193" s="161"/>
      <c r="O193" s="167" t="s">
        <v>8</v>
      </c>
      <c r="P193" s="169">
        <v>2.5</v>
      </c>
      <c r="Q193" s="169">
        <v>2.7</v>
      </c>
      <c r="R193" s="169">
        <v>2.8</v>
      </c>
      <c r="S193" s="169">
        <v>3</v>
      </c>
      <c r="T193" s="169">
        <v>3.1</v>
      </c>
      <c r="U193" s="169">
        <v>3.1</v>
      </c>
      <c r="V193" s="169">
        <v>3.2</v>
      </c>
      <c r="W193" s="161"/>
      <c r="X193" s="161"/>
      <c r="Y193" s="167" t="s">
        <v>8</v>
      </c>
      <c r="Z193" s="168">
        <v>33940.400000000001</v>
      </c>
      <c r="AA193" s="168">
        <v>37361.304000000004</v>
      </c>
      <c r="AB193" s="168">
        <v>41122.759999999995</v>
      </c>
      <c r="AC193" s="168">
        <v>43798.559999999998</v>
      </c>
      <c r="AD193" s="168">
        <v>44992.594000000005</v>
      </c>
      <c r="AE193" s="168">
        <v>45339.174000000006</v>
      </c>
      <c r="AF193" s="168">
        <v>46906.816000000006</v>
      </c>
      <c r="AG193" s="161"/>
      <c r="AH193" s="167" t="s">
        <v>8</v>
      </c>
      <c r="AI193" s="170">
        <v>1</v>
      </c>
      <c r="AJ193" s="170">
        <v>1</v>
      </c>
      <c r="AK193" s="170">
        <v>1</v>
      </c>
      <c r="AL193" s="170">
        <v>1</v>
      </c>
      <c r="AM193" s="170">
        <v>1</v>
      </c>
      <c r="AN193" s="170">
        <v>1</v>
      </c>
      <c r="AO193" s="170">
        <v>1</v>
      </c>
      <c r="AP193" s="161"/>
      <c r="AQ193" s="167" t="s">
        <v>10</v>
      </c>
      <c r="AR193" s="170">
        <v>0.05</v>
      </c>
      <c r="AS193" s="170">
        <v>5.4000000000000006E-2</v>
      </c>
      <c r="AT193" s="170">
        <v>5.5999999999999994E-2</v>
      </c>
      <c r="AU193" s="170">
        <v>0.06</v>
      </c>
      <c r="AV193" s="170">
        <v>6.2E-2</v>
      </c>
      <c r="AW193" s="170">
        <v>6.2E-2</v>
      </c>
      <c r="AX193" s="170">
        <v>6.4000000000000001E-2</v>
      </c>
      <c r="AY193" s="161"/>
      <c r="AZ193" s="161"/>
      <c r="BA193" s="161"/>
      <c r="BB193" s="161"/>
      <c r="BC193" s="161"/>
    </row>
    <row r="194" spans="3:55" x14ac:dyDescent="0.25">
      <c r="C194" s="171" t="s">
        <v>11</v>
      </c>
      <c r="D194" s="7" t="s">
        <v>0</v>
      </c>
      <c r="E194" s="8"/>
      <c r="F194" s="9" t="s">
        <v>1</v>
      </c>
      <c r="G194" s="175">
        <v>116011</v>
      </c>
      <c r="H194" s="175">
        <v>78962</v>
      </c>
      <c r="I194" s="175">
        <v>79293</v>
      </c>
      <c r="J194" s="175">
        <v>83088</v>
      </c>
      <c r="K194" s="175">
        <v>82273</v>
      </c>
      <c r="L194" s="175">
        <v>61018</v>
      </c>
      <c r="M194" s="175">
        <v>57509</v>
      </c>
      <c r="N194" s="161"/>
      <c r="O194" s="174" t="s">
        <v>1</v>
      </c>
      <c r="P194" s="176">
        <v>6.1</v>
      </c>
      <c r="Q194" s="176">
        <v>7.5</v>
      </c>
      <c r="R194" s="176">
        <v>7.5</v>
      </c>
      <c r="S194" s="176">
        <v>7.9</v>
      </c>
      <c r="T194" s="176">
        <v>8.3000000000000007</v>
      </c>
      <c r="U194" s="176">
        <v>10</v>
      </c>
      <c r="V194" s="176">
        <v>10.3</v>
      </c>
      <c r="W194" s="161"/>
      <c r="X194" s="161"/>
      <c r="Y194" s="174" t="s">
        <v>1</v>
      </c>
      <c r="Z194" s="175">
        <v>14153.341999999999</v>
      </c>
      <c r="AA194" s="175">
        <v>11844.3</v>
      </c>
      <c r="AB194" s="175">
        <v>11893.95</v>
      </c>
      <c r="AC194" s="175">
        <v>13127.904000000002</v>
      </c>
      <c r="AD194" s="175">
        <v>13657.318000000001</v>
      </c>
      <c r="AE194" s="175">
        <v>12203.6</v>
      </c>
      <c r="AF194" s="175">
        <v>11846.854000000001</v>
      </c>
      <c r="AG194" s="161"/>
      <c r="AH194" s="174" t="s">
        <v>1</v>
      </c>
      <c r="AI194" s="177">
        <v>0.17090399641724907</v>
      </c>
      <c r="AJ194" s="177">
        <v>0.11412738698841988</v>
      </c>
      <c r="AK194" s="177">
        <v>0.10797932823575071</v>
      </c>
      <c r="AL194" s="177">
        <v>0.1138229202055958</v>
      </c>
      <c r="AM194" s="177">
        <v>0.11337256971669604</v>
      </c>
      <c r="AN194" s="177">
        <v>8.3440337929402947E-2</v>
      </c>
      <c r="AO194" s="177">
        <v>7.8465696755030234E-2</v>
      </c>
      <c r="AP194" s="161"/>
      <c r="AQ194" s="174" t="s">
        <v>8</v>
      </c>
      <c r="AR194" s="177">
        <v>2.0850287562904385E-2</v>
      </c>
      <c r="AS194" s="177">
        <v>1.7119108048262985E-2</v>
      </c>
      <c r="AT194" s="177">
        <v>1.6196899235362609E-2</v>
      </c>
      <c r="AU194" s="177">
        <v>1.7984021392484138E-2</v>
      </c>
      <c r="AV194" s="177">
        <v>1.8819846572971543E-2</v>
      </c>
      <c r="AW194" s="177">
        <v>1.6688067585880591E-2</v>
      </c>
      <c r="AX194" s="177">
        <v>1.616393353153623E-2</v>
      </c>
      <c r="AY194" s="161"/>
      <c r="AZ194" s="161"/>
      <c r="BA194" s="161"/>
      <c r="BB194" s="161"/>
      <c r="BC194" s="161"/>
    </row>
    <row r="195" spans="3:55" x14ac:dyDescent="0.25">
      <c r="C195" s="171" t="s">
        <v>11</v>
      </c>
      <c r="D195" s="7" t="s">
        <v>0</v>
      </c>
      <c r="E195" s="4"/>
      <c r="F195" s="9" t="s">
        <v>77</v>
      </c>
      <c r="G195" s="175">
        <v>106701</v>
      </c>
      <c r="H195" s="175">
        <v>104780</v>
      </c>
      <c r="I195" s="175">
        <v>84780</v>
      </c>
      <c r="J195" s="175">
        <v>74206</v>
      </c>
      <c r="K195" s="175">
        <v>74230</v>
      </c>
      <c r="L195" s="175">
        <v>65250</v>
      </c>
      <c r="M195" s="175">
        <v>66434</v>
      </c>
      <c r="N195" s="161"/>
      <c r="O195" s="174" t="s">
        <v>77</v>
      </c>
      <c r="P195" s="176">
        <v>6.1</v>
      </c>
      <c r="Q195" s="176">
        <v>6.5</v>
      </c>
      <c r="R195" s="176">
        <v>7.3</v>
      </c>
      <c r="S195" s="176">
        <v>8.4</v>
      </c>
      <c r="T195" s="176">
        <v>8.9</v>
      </c>
      <c r="U195" s="176">
        <v>9.5</v>
      </c>
      <c r="V195" s="176">
        <v>9.4</v>
      </c>
      <c r="W195" s="161"/>
      <c r="X195" s="161"/>
      <c r="Y195" s="174" t="s">
        <v>77</v>
      </c>
      <c r="Z195" s="175">
        <v>13017.521999999999</v>
      </c>
      <c r="AA195" s="175">
        <v>13621.4</v>
      </c>
      <c r="AB195" s="175">
        <v>12377.88</v>
      </c>
      <c r="AC195" s="175">
        <v>12466.608</v>
      </c>
      <c r="AD195" s="175">
        <v>13212.94</v>
      </c>
      <c r="AE195" s="175">
        <v>12397.5</v>
      </c>
      <c r="AF195" s="175">
        <v>12489.591999999999</v>
      </c>
      <c r="AG195" s="161"/>
      <c r="AH195" s="174" t="s">
        <v>77</v>
      </c>
      <c r="AI195" s="177">
        <v>0.15718877797551001</v>
      </c>
      <c r="AJ195" s="177">
        <v>0.1514433222138071</v>
      </c>
      <c r="AK195" s="177">
        <v>0.1154513947993763</v>
      </c>
      <c r="AL195" s="177">
        <v>0.10165539688976076</v>
      </c>
      <c r="AM195" s="177">
        <v>0.10228927898667056</v>
      </c>
      <c r="AN195" s="177">
        <v>8.9227474677858049E-2</v>
      </c>
      <c r="AO195" s="177">
        <v>9.0643031494612641E-2</v>
      </c>
      <c r="AP195" s="161"/>
      <c r="AQ195" s="174" t="s">
        <v>1</v>
      </c>
      <c r="AR195" s="177">
        <v>1.9177030913012219E-2</v>
      </c>
      <c r="AS195" s="177">
        <v>1.9687631887794921E-2</v>
      </c>
      <c r="AT195" s="177">
        <v>1.6855903640708939E-2</v>
      </c>
      <c r="AU195" s="177">
        <v>1.7078106677479808E-2</v>
      </c>
      <c r="AV195" s="177">
        <v>1.8207491659627362E-2</v>
      </c>
      <c r="AW195" s="177">
        <v>1.6953220188793031E-2</v>
      </c>
      <c r="AX195" s="177">
        <v>1.7040889920987175E-2</v>
      </c>
      <c r="AY195" s="161"/>
      <c r="AZ195" s="161"/>
      <c r="BA195" s="161"/>
      <c r="BB195" s="161"/>
      <c r="BC195" s="161"/>
    </row>
    <row r="196" spans="3:55" x14ac:dyDescent="0.25">
      <c r="C196" s="171" t="s">
        <v>11</v>
      </c>
      <c r="D196" s="7" t="s">
        <v>0</v>
      </c>
      <c r="E196" s="8"/>
      <c r="F196" s="9" t="s">
        <v>76</v>
      </c>
      <c r="G196" s="175">
        <v>456096</v>
      </c>
      <c r="H196" s="175">
        <v>508134</v>
      </c>
      <c r="I196" s="175">
        <v>570262</v>
      </c>
      <c r="J196" s="175">
        <v>572682</v>
      </c>
      <c r="K196" s="175">
        <v>569184</v>
      </c>
      <c r="L196" s="175">
        <v>605009</v>
      </c>
      <c r="M196" s="175">
        <v>608976</v>
      </c>
      <c r="N196" s="161"/>
      <c r="O196" s="174" t="s">
        <v>76</v>
      </c>
      <c r="P196" s="176">
        <v>2.7</v>
      </c>
      <c r="Q196" s="176">
        <v>2.7</v>
      </c>
      <c r="R196" s="176">
        <v>2.8</v>
      </c>
      <c r="S196" s="176">
        <v>3</v>
      </c>
      <c r="T196" s="176">
        <v>3.1</v>
      </c>
      <c r="U196" s="176">
        <v>3.1</v>
      </c>
      <c r="V196" s="176">
        <v>3.2</v>
      </c>
      <c r="W196" s="161"/>
      <c r="X196" s="161"/>
      <c r="Y196" s="174" t="s">
        <v>76</v>
      </c>
      <c r="Z196" s="175">
        <v>24629.184000000005</v>
      </c>
      <c r="AA196" s="175">
        <v>27439.236000000001</v>
      </c>
      <c r="AB196" s="175">
        <v>31934.671999999999</v>
      </c>
      <c r="AC196" s="175">
        <v>34360.92</v>
      </c>
      <c r="AD196" s="175">
        <v>35289.408000000003</v>
      </c>
      <c r="AE196" s="175">
        <v>37510.558000000005</v>
      </c>
      <c r="AF196" s="175">
        <v>38974.464000000007</v>
      </c>
      <c r="AG196" s="161"/>
      <c r="AH196" s="174" t="s">
        <v>76</v>
      </c>
      <c r="AI196" s="177">
        <v>0.67190722560724092</v>
      </c>
      <c r="AJ196" s="177">
        <v>0.73442929079777297</v>
      </c>
      <c r="AK196" s="177">
        <v>0.77656927696487299</v>
      </c>
      <c r="AL196" s="177">
        <v>0.78452168290464341</v>
      </c>
      <c r="AM196" s="177">
        <v>0.78433815129663342</v>
      </c>
      <c r="AN196" s="177">
        <v>0.82733218739273895</v>
      </c>
      <c r="AO196" s="177">
        <v>0.83089127175035715</v>
      </c>
      <c r="AP196" s="161"/>
      <c r="AQ196" s="174" t="s">
        <v>9</v>
      </c>
      <c r="AR196" s="177">
        <v>3.6282990182791013E-2</v>
      </c>
      <c r="AS196" s="177">
        <v>3.9659181703079742E-2</v>
      </c>
      <c r="AT196" s="177">
        <v>4.3487879510032884E-2</v>
      </c>
      <c r="AU196" s="177">
        <v>4.7071300974278606E-2</v>
      </c>
      <c r="AV196" s="177">
        <v>4.862896538039127E-2</v>
      </c>
      <c r="AW196" s="177">
        <v>5.1294595618349821E-2</v>
      </c>
      <c r="AX196" s="177">
        <v>5.317704139202286E-2</v>
      </c>
      <c r="AY196" s="161"/>
      <c r="AZ196" s="161"/>
      <c r="BA196" s="161"/>
      <c r="BB196" s="161"/>
      <c r="BC196" s="161"/>
    </row>
    <row r="197" spans="3:55" x14ac:dyDescent="0.25">
      <c r="C197" s="164" t="s">
        <v>7</v>
      </c>
      <c r="D197" s="3" t="s">
        <v>2</v>
      </c>
      <c r="E197" s="8"/>
      <c r="F197" s="5" t="s">
        <v>8</v>
      </c>
      <c r="G197" s="168">
        <v>1726163</v>
      </c>
      <c r="H197" s="168">
        <v>1717352</v>
      </c>
      <c r="I197" s="168">
        <v>1870340</v>
      </c>
      <c r="J197" s="168">
        <v>1819572</v>
      </c>
      <c r="K197" s="168">
        <v>1941270</v>
      </c>
      <c r="L197" s="168">
        <v>2028766</v>
      </c>
      <c r="M197" s="168">
        <v>1952787</v>
      </c>
      <c r="N197" s="161"/>
      <c r="O197" s="167" t="s">
        <v>8</v>
      </c>
      <c r="P197" s="169">
        <v>2</v>
      </c>
      <c r="Q197" s="169">
        <v>1.7</v>
      </c>
      <c r="R197" s="169">
        <v>2</v>
      </c>
      <c r="S197" s="169">
        <v>2.2999999999999998</v>
      </c>
      <c r="T197" s="169">
        <v>1.8</v>
      </c>
      <c r="U197" s="169">
        <v>1.5</v>
      </c>
      <c r="V197" s="169">
        <v>2.1</v>
      </c>
      <c r="W197" s="161"/>
      <c r="X197" s="161"/>
      <c r="Y197" s="167" t="s">
        <v>8</v>
      </c>
      <c r="Z197" s="168">
        <v>69046.52</v>
      </c>
      <c r="AA197" s="168">
        <v>58389.968000000001</v>
      </c>
      <c r="AB197" s="168">
        <v>74813.600000000006</v>
      </c>
      <c r="AC197" s="168">
        <v>83700.311999999991</v>
      </c>
      <c r="AD197" s="168">
        <v>69885.72</v>
      </c>
      <c r="AE197" s="168">
        <v>60862.98</v>
      </c>
      <c r="AF197" s="168">
        <v>82017.054000000004</v>
      </c>
      <c r="AG197" s="161"/>
      <c r="AH197" s="167" t="s">
        <v>8</v>
      </c>
      <c r="AI197" s="170">
        <v>1</v>
      </c>
      <c r="AJ197" s="170">
        <v>1</v>
      </c>
      <c r="AK197" s="170">
        <v>1</v>
      </c>
      <c r="AL197" s="170">
        <v>1</v>
      </c>
      <c r="AM197" s="170">
        <v>1</v>
      </c>
      <c r="AN197" s="170">
        <v>1</v>
      </c>
      <c r="AO197" s="170">
        <v>1</v>
      </c>
      <c r="AP197" s="161"/>
      <c r="AQ197" s="167" t="s">
        <v>10</v>
      </c>
      <c r="AR197" s="170">
        <v>0.04</v>
      </c>
      <c r="AS197" s="170">
        <v>3.4000000000000002E-2</v>
      </c>
      <c r="AT197" s="170">
        <v>0.04</v>
      </c>
      <c r="AU197" s="170">
        <v>4.5999999999999999E-2</v>
      </c>
      <c r="AV197" s="170">
        <v>3.6000000000000004E-2</v>
      </c>
      <c r="AW197" s="170">
        <v>0.03</v>
      </c>
      <c r="AX197" s="170">
        <v>4.2000000000000003E-2</v>
      </c>
      <c r="AY197" s="161"/>
      <c r="AZ197" s="161"/>
      <c r="BA197" s="161"/>
      <c r="BB197" s="161"/>
      <c r="BC197" s="161"/>
    </row>
    <row r="198" spans="3:55" x14ac:dyDescent="0.25">
      <c r="C198" s="171" t="s">
        <v>7</v>
      </c>
      <c r="D198" s="7" t="s">
        <v>2</v>
      </c>
      <c r="E198" s="8"/>
      <c r="F198" s="9" t="s">
        <v>1</v>
      </c>
      <c r="G198" s="175">
        <v>598393</v>
      </c>
      <c r="H198" s="175">
        <v>534606</v>
      </c>
      <c r="I198" s="175">
        <v>543654</v>
      </c>
      <c r="J198" s="175">
        <v>531504</v>
      </c>
      <c r="K198" s="175">
        <v>489060</v>
      </c>
      <c r="L198" s="175">
        <v>510114</v>
      </c>
      <c r="M198" s="175">
        <v>460034</v>
      </c>
      <c r="N198" s="161"/>
      <c r="O198" s="174" t="s">
        <v>1</v>
      </c>
      <c r="P198" s="176">
        <v>3.1</v>
      </c>
      <c r="Q198" s="176">
        <v>3.5</v>
      </c>
      <c r="R198" s="176">
        <v>3.1</v>
      </c>
      <c r="S198" s="176">
        <v>3.4</v>
      </c>
      <c r="T198" s="176">
        <v>3.9</v>
      </c>
      <c r="U198" s="176">
        <v>3.9</v>
      </c>
      <c r="V198" s="176">
        <v>4.4000000000000004</v>
      </c>
      <c r="W198" s="161"/>
      <c r="X198" s="161"/>
      <c r="Y198" s="174" t="s">
        <v>1</v>
      </c>
      <c r="Z198" s="175">
        <v>37100.366000000002</v>
      </c>
      <c r="AA198" s="175">
        <v>37422.42</v>
      </c>
      <c r="AB198" s="175">
        <v>33706.548000000003</v>
      </c>
      <c r="AC198" s="175">
        <v>36142.271999999997</v>
      </c>
      <c r="AD198" s="175">
        <v>38146.68</v>
      </c>
      <c r="AE198" s="175">
        <v>39788.892</v>
      </c>
      <c r="AF198" s="175">
        <v>40482.991999999998</v>
      </c>
      <c r="AG198" s="161"/>
      <c r="AH198" s="174" t="s">
        <v>1</v>
      </c>
      <c r="AI198" s="177">
        <v>0.34666077305561527</v>
      </c>
      <c r="AJ198" s="177">
        <v>0.3112966939800344</v>
      </c>
      <c r="AK198" s="177">
        <v>0.2906712148593304</v>
      </c>
      <c r="AL198" s="177">
        <v>0.2921038573906391</v>
      </c>
      <c r="AM198" s="177">
        <v>0.25192786165757469</v>
      </c>
      <c r="AN198" s="177">
        <v>0.2514405308448584</v>
      </c>
      <c r="AO198" s="177">
        <v>0.23557817621686339</v>
      </c>
      <c r="AP198" s="161"/>
      <c r="AQ198" s="174" t="s">
        <v>8</v>
      </c>
      <c r="AR198" s="177">
        <v>2.1492967929448149E-2</v>
      </c>
      <c r="AS198" s="177">
        <v>2.1790768578602408E-2</v>
      </c>
      <c r="AT198" s="177">
        <v>1.8021615321278484E-2</v>
      </c>
      <c r="AU198" s="177">
        <v>1.9863062302563458E-2</v>
      </c>
      <c r="AV198" s="177">
        <v>1.9650373209290826E-2</v>
      </c>
      <c r="AW198" s="177">
        <v>1.9612361405898955E-2</v>
      </c>
      <c r="AX198" s="177">
        <v>2.073087950708398E-2</v>
      </c>
      <c r="AY198" s="161"/>
      <c r="AZ198" s="161"/>
      <c r="BA198" s="161"/>
      <c r="BB198" s="161"/>
      <c r="BC198" s="161"/>
    </row>
    <row r="199" spans="3:55" x14ac:dyDescent="0.25">
      <c r="C199" s="171" t="s">
        <v>7</v>
      </c>
      <c r="D199" s="7" t="s">
        <v>2</v>
      </c>
      <c r="E199" s="8"/>
      <c r="F199" s="9" t="s">
        <v>77</v>
      </c>
      <c r="G199" s="175">
        <v>483854</v>
      </c>
      <c r="H199" s="175">
        <v>528750</v>
      </c>
      <c r="I199" s="175">
        <v>556727</v>
      </c>
      <c r="J199" s="175">
        <v>506473</v>
      </c>
      <c r="K199" s="175">
        <v>530200</v>
      </c>
      <c r="L199" s="175">
        <v>523318</v>
      </c>
      <c r="M199" s="175">
        <v>497629</v>
      </c>
      <c r="N199" s="161"/>
      <c r="O199" s="174" t="s">
        <v>77</v>
      </c>
      <c r="P199" s="176">
        <v>3.2</v>
      </c>
      <c r="Q199" s="176">
        <v>3.5</v>
      </c>
      <c r="R199" s="176">
        <v>3.1</v>
      </c>
      <c r="S199" s="176">
        <v>3.4</v>
      </c>
      <c r="T199" s="176">
        <v>3.6</v>
      </c>
      <c r="U199" s="176">
        <v>3.9</v>
      </c>
      <c r="V199" s="176">
        <v>4.4000000000000004</v>
      </c>
      <c r="W199" s="161"/>
      <c r="X199" s="161"/>
      <c r="Y199" s="174" t="s">
        <v>77</v>
      </c>
      <c r="Z199" s="175">
        <v>30966.656000000003</v>
      </c>
      <c r="AA199" s="175">
        <v>37012.5</v>
      </c>
      <c r="AB199" s="175">
        <v>34517.074000000001</v>
      </c>
      <c r="AC199" s="175">
        <v>34440.163999999997</v>
      </c>
      <c r="AD199" s="175">
        <v>38174.400000000001</v>
      </c>
      <c r="AE199" s="175">
        <v>40818.803999999996</v>
      </c>
      <c r="AF199" s="175">
        <v>43791.351999999999</v>
      </c>
      <c r="AG199" s="161"/>
      <c r="AH199" s="174" t="s">
        <v>77</v>
      </c>
      <c r="AI199" s="177">
        <v>0.28030608928589013</v>
      </c>
      <c r="AJ199" s="177">
        <v>0.307886793155975</v>
      </c>
      <c r="AK199" s="177">
        <v>0.29766085310692175</v>
      </c>
      <c r="AL199" s="177">
        <v>0.27834732563481962</v>
      </c>
      <c r="AM199" s="177">
        <v>0.27312017390677235</v>
      </c>
      <c r="AN199" s="177">
        <v>0.25794892067394665</v>
      </c>
      <c r="AO199" s="177">
        <v>0.25483014788607256</v>
      </c>
      <c r="AP199" s="161"/>
      <c r="AQ199" s="174" t="s">
        <v>1</v>
      </c>
      <c r="AR199" s="177">
        <v>1.7939589714296968E-2</v>
      </c>
      <c r="AS199" s="177">
        <v>2.155207552091825E-2</v>
      </c>
      <c r="AT199" s="177">
        <v>1.8454972892629148E-2</v>
      </c>
      <c r="AU199" s="177">
        <v>1.8927618143167731E-2</v>
      </c>
      <c r="AV199" s="177">
        <v>1.9664652521287608E-2</v>
      </c>
      <c r="AW199" s="177">
        <v>2.0120015812567837E-2</v>
      </c>
      <c r="AX199" s="177">
        <v>2.2425053013974384E-2</v>
      </c>
      <c r="AY199" s="161"/>
      <c r="AZ199" s="161"/>
      <c r="BA199" s="161"/>
      <c r="BB199" s="161"/>
      <c r="BC199" s="161"/>
    </row>
    <row r="200" spans="3:55" x14ac:dyDescent="0.25">
      <c r="C200" s="171" t="s">
        <v>7</v>
      </c>
      <c r="D200" s="7" t="s">
        <v>2</v>
      </c>
      <c r="E200" s="8"/>
      <c r="F200" s="9" t="s">
        <v>76</v>
      </c>
      <c r="G200" s="175">
        <v>643916</v>
      </c>
      <c r="H200" s="175">
        <v>653996</v>
      </c>
      <c r="I200" s="175">
        <v>769959</v>
      </c>
      <c r="J200" s="175">
        <v>781595</v>
      </c>
      <c r="K200" s="175">
        <v>922010</v>
      </c>
      <c r="L200" s="175">
        <v>995334</v>
      </c>
      <c r="M200" s="175">
        <v>995124</v>
      </c>
      <c r="N200" s="161"/>
      <c r="O200" s="174" t="s">
        <v>76</v>
      </c>
      <c r="P200" s="176">
        <v>3.1</v>
      </c>
      <c r="Q200" s="176">
        <v>3.5</v>
      </c>
      <c r="R200" s="176">
        <v>2.4</v>
      </c>
      <c r="S200" s="176">
        <v>2.7</v>
      </c>
      <c r="T200" s="176">
        <v>2.9</v>
      </c>
      <c r="U200" s="176">
        <v>3.1</v>
      </c>
      <c r="V200" s="176">
        <v>3.2</v>
      </c>
      <c r="W200" s="161"/>
      <c r="X200" s="161"/>
      <c r="Y200" s="174" t="s">
        <v>76</v>
      </c>
      <c r="Z200" s="175">
        <v>39922.792000000001</v>
      </c>
      <c r="AA200" s="175">
        <v>45779.72</v>
      </c>
      <c r="AB200" s="175">
        <v>36958.031999999999</v>
      </c>
      <c r="AC200" s="175">
        <v>42206.13</v>
      </c>
      <c r="AD200" s="175">
        <v>53476.58</v>
      </c>
      <c r="AE200" s="175">
        <v>61710.707999999999</v>
      </c>
      <c r="AF200" s="175">
        <v>63687.936000000009</v>
      </c>
      <c r="AG200" s="161"/>
      <c r="AH200" s="174" t="s">
        <v>76</v>
      </c>
      <c r="AI200" s="177">
        <v>0.37303313765849461</v>
      </c>
      <c r="AJ200" s="177">
        <v>0.3808165128639906</v>
      </c>
      <c r="AK200" s="177">
        <v>0.41166793203374785</v>
      </c>
      <c r="AL200" s="177">
        <v>0.42954881697454128</v>
      </c>
      <c r="AM200" s="177">
        <v>0.47495196443565296</v>
      </c>
      <c r="AN200" s="177">
        <v>0.49061054848119495</v>
      </c>
      <c r="AO200" s="177">
        <v>0.509591675897064</v>
      </c>
      <c r="AP200" s="161"/>
      <c r="AQ200" s="174" t="s">
        <v>9</v>
      </c>
      <c r="AR200" s="177">
        <v>2.3128054534826664E-2</v>
      </c>
      <c r="AS200" s="177">
        <v>2.6657155900479342E-2</v>
      </c>
      <c r="AT200" s="177">
        <v>1.9760060737619895E-2</v>
      </c>
      <c r="AU200" s="177">
        <v>2.3195636116625229E-2</v>
      </c>
      <c r="AV200" s="177">
        <v>2.7547213937267872E-2</v>
      </c>
      <c r="AW200" s="177">
        <v>3.0417854005834088E-2</v>
      </c>
      <c r="AX200" s="177">
        <v>3.2613867257412096E-2</v>
      </c>
      <c r="AY200" s="161"/>
      <c r="AZ200" s="161"/>
      <c r="BA200" s="161"/>
      <c r="BB200" s="161"/>
      <c r="BC200" s="161"/>
    </row>
    <row r="201" spans="3:55" x14ac:dyDescent="0.25">
      <c r="C201" s="164" t="s">
        <v>12</v>
      </c>
      <c r="D201" s="3" t="s">
        <v>2</v>
      </c>
      <c r="E201" s="4"/>
      <c r="F201" s="5" t="s">
        <v>8</v>
      </c>
      <c r="G201" s="168">
        <v>867371</v>
      </c>
      <c r="H201" s="168">
        <v>868847</v>
      </c>
      <c r="I201" s="168">
        <v>944945</v>
      </c>
      <c r="J201" s="168">
        <v>929985</v>
      </c>
      <c r="K201" s="168">
        <v>979372</v>
      </c>
      <c r="L201" s="168">
        <v>1034204</v>
      </c>
      <c r="M201" s="168">
        <v>988354</v>
      </c>
      <c r="N201" s="161"/>
      <c r="O201" s="167" t="s">
        <v>8</v>
      </c>
      <c r="P201" s="169">
        <v>3.1</v>
      </c>
      <c r="Q201" s="169">
        <v>2.8</v>
      </c>
      <c r="R201" s="169">
        <v>2.4</v>
      </c>
      <c r="S201" s="169">
        <v>2.7</v>
      </c>
      <c r="T201" s="169">
        <v>2.9</v>
      </c>
      <c r="U201" s="169">
        <v>2.6</v>
      </c>
      <c r="V201" s="169">
        <v>3.2</v>
      </c>
      <c r="W201" s="161"/>
      <c r="X201" s="161"/>
      <c r="Y201" s="167" t="s">
        <v>8</v>
      </c>
      <c r="Z201" s="168">
        <v>53777.002</v>
      </c>
      <c r="AA201" s="168">
        <v>48655.431999999993</v>
      </c>
      <c r="AB201" s="168">
        <v>45357.36</v>
      </c>
      <c r="AC201" s="168">
        <v>50219.19</v>
      </c>
      <c r="AD201" s="168">
        <v>56803.575999999994</v>
      </c>
      <c r="AE201" s="168">
        <v>53778.608</v>
      </c>
      <c r="AF201" s="168">
        <v>63254.656000000003</v>
      </c>
      <c r="AG201" s="161"/>
      <c r="AH201" s="167" t="s">
        <v>8</v>
      </c>
      <c r="AI201" s="170">
        <v>1</v>
      </c>
      <c r="AJ201" s="170">
        <v>1</v>
      </c>
      <c r="AK201" s="170">
        <v>1</v>
      </c>
      <c r="AL201" s="170">
        <v>1</v>
      </c>
      <c r="AM201" s="170">
        <v>1</v>
      </c>
      <c r="AN201" s="170">
        <v>1</v>
      </c>
      <c r="AO201" s="170">
        <v>1</v>
      </c>
      <c r="AP201" s="161"/>
      <c r="AQ201" s="167" t="s">
        <v>10</v>
      </c>
      <c r="AR201" s="170">
        <v>6.2E-2</v>
      </c>
      <c r="AS201" s="170">
        <v>5.5999999999999994E-2</v>
      </c>
      <c r="AT201" s="170">
        <v>4.8000000000000001E-2</v>
      </c>
      <c r="AU201" s="170">
        <v>5.4000000000000006E-2</v>
      </c>
      <c r="AV201" s="170">
        <v>5.7999999999999996E-2</v>
      </c>
      <c r="AW201" s="170">
        <v>5.2000000000000005E-2</v>
      </c>
      <c r="AX201" s="170">
        <v>6.4000000000000001E-2</v>
      </c>
      <c r="AY201" s="161"/>
      <c r="AZ201" s="161"/>
      <c r="BA201" s="161"/>
      <c r="BB201" s="161"/>
      <c r="BC201" s="161"/>
    </row>
    <row r="202" spans="3:55" x14ac:dyDescent="0.25">
      <c r="C202" s="171" t="s">
        <v>12</v>
      </c>
      <c r="D202" s="7" t="s">
        <v>2</v>
      </c>
      <c r="E202" s="8"/>
      <c r="F202" s="9" t="s">
        <v>1</v>
      </c>
      <c r="G202" s="175">
        <v>274032</v>
      </c>
      <c r="H202" s="175">
        <v>225528</v>
      </c>
      <c r="I202" s="175">
        <v>242905</v>
      </c>
      <c r="J202" s="175">
        <v>230431</v>
      </c>
      <c r="K202" s="175">
        <v>209290</v>
      </c>
      <c r="L202" s="175">
        <v>219874</v>
      </c>
      <c r="M202" s="175">
        <v>187921</v>
      </c>
      <c r="N202" s="161"/>
      <c r="O202" s="174" t="s">
        <v>1</v>
      </c>
      <c r="P202" s="176">
        <v>4.5</v>
      </c>
      <c r="Q202" s="176">
        <v>5.9</v>
      </c>
      <c r="R202" s="176">
        <v>5.0999999999999996</v>
      </c>
      <c r="S202" s="176">
        <v>5.7</v>
      </c>
      <c r="T202" s="176">
        <v>6.1</v>
      </c>
      <c r="U202" s="176">
        <v>6.6</v>
      </c>
      <c r="V202" s="176">
        <v>7.7</v>
      </c>
      <c r="W202" s="161"/>
      <c r="X202" s="161"/>
      <c r="Y202" s="174" t="s">
        <v>1</v>
      </c>
      <c r="Z202" s="175">
        <v>24662.880000000001</v>
      </c>
      <c r="AA202" s="175">
        <v>26612.304000000004</v>
      </c>
      <c r="AB202" s="175">
        <v>24776.31</v>
      </c>
      <c r="AC202" s="175">
        <v>26269.133999999998</v>
      </c>
      <c r="AD202" s="175">
        <v>25533.38</v>
      </c>
      <c r="AE202" s="175">
        <v>29023.367999999999</v>
      </c>
      <c r="AF202" s="175">
        <v>28939.833999999999</v>
      </c>
      <c r="AG202" s="161"/>
      <c r="AH202" s="174" t="s">
        <v>1</v>
      </c>
      <c r="AI202" s="177">
        <v>0.3159340120894058</v>
      </c>
      <c r="AJ202" s="177">
        <v>0.25957159315736833</v>
      </c>
      <c r="AK202" s="177">
        <v>0.25705728904856895</v>
      </c>
      <c r="AL202" s="177">
        <v>0.2477792652569665</v>
      </c>
      <c r="AM202" s="177">
        <v>0.21369816576336673</v>
      </c>
      <c r="AN202" s="177">
        <v>0.21260215586093265</v>
      </c>
      <c r="AO202" s="177">
        <v>0.19013531588884144</v>
      </c>
      <c r="AP202" s="161"/>
      <c r="AQ202" s="174" t="s">
        <v>8</v>
      </c>
      <c r="AR202" s="177">
        <v>2.8434061088046522E-2</v>
      </c>
      <c r="AS202" s="177">
        <v>3.0629447992569461E-2</v>
      </c>
      <c r="AT202" s="177">
        <v>2.6219843482954031E-2</v>
      </c>
      <c r="AU202" s="177">
        <v>2.8246836239294183E-2</v>
      </c>
      <c r="AV202" s="177">
        <v>2.6071176223130741E-2</v>
      </c>
      <c r="AW202" s="177">
        <v>2.8063484573643108E-2</v>
      </c>
      <c r="AX202" s="177">
        <v>2.9280838646881583E-2</v>
      </c>
      <c r="AY202" s="161"/>
      <c r="AZ202" s="161"/>
      <c r="BA202" s="161"/>
      <c r="BB202" s="161"/>
      <c r="BC202" s="161"/>
    </row>
    <row r="203" spans="3:55" x14ac:dyDescent="0.25">
      <c r="C203" s="171" t="s">
        <v>12</v>
      </c>
      <c r="D203" s="7" t="s">
        <v>2</v>
      </c>
      <c r="E203" s="8"/>
      <c r="F203" s="9" t="s">
        <v>77</v>
      </c>
      <c r="G203" s="175">
        <v>249271</v>
      </c>
      <c r="H203" s="175">
        <v>282547</v>
      </c>
      <c r="I203" s="175">
        <v>287458</v>
      </c>
      <c r="J203" s="175">
        <v>271591</v>
      </c>
      <c r="K203" s="175">
        <v>267134</v>
      </c>
      <c r="L203" s="175">
        <v>269639</v>
      </c>
      <c r="M203" s="175">
        <v>228992</v>
      </c>
      <c r="N203" s="161"/>
      <c r="O203" s="174" t="s">
        <v>77</v>
      </c>
      <c r="P203" s="176">
        <v>5.0999999999999996</v>
      </c>
      <c r="Q203" s="176">
        <v>5.0999999999999996</v>
      </c>
      <c r="R203" s="176">
        <v>4.5</v>
      </c>
      <c r="S203" s="176">
        <v>5</v>
      </c>
      <c r="T203" s="176">
        <v>5.3</v>
      </c>
      <c r="U203" s="176">
        <v>5.7</v>
      </c>
      <c r="V203" s="176">
        <v>6.7</v>
      </c>
      <c r="W203" s="161"/>
      <c r="X203" s="161"/>
      <c r="Y203" s="174" t="s">
        <v>77</v>
      </c>
      <c r="Z203" s="175">
        <v>25425.641999999996</v>
      </c>
      <c r="AA203" s="175">
        <v>28819.793999999998</v>
      </c>
      <c r="AB203" s="175">
        <v>25871.22</v>
      </c>
      <c r="AC203" s="175">
        <v>27159.1</v>
      </c>
      <c r="AD203" s="175">
        <v>28316.203999999998</v>
      </c>
      <c r="AE203" s="175">
        <v>30738.846000000001</v>
      </c>
      <c r="AF203" s="175">
        <v>30684.928000000004</v>
      </c>
      <c r="AG203" s="161"/>
      <c r="AH203" s="174" t="s">
        <v>77</v>
      </c>
      <c r="AI203" s="177">
        <v>0.28738682755130157</v>
      </c>
      <c r="AJ203" s="177">
        <v>0.3251976469965368</v>
      </c>
      <c r="AK203" s="177">
        <v>0.30420606490324836</v>
      </c>
      <c r="AL203" s="177">
        <v>0.29203804362435953</v>
      </c>
      <c r="AM203" s="177">
        <v>0.27276050366969856</v>
      </c>
      <c r="AN203" s="177">
        <v>0.26072128903001729</v>
      </c>
      <c r="AO203" s="177">
        <v>0.23169026482414196</v>
      </c>
      <c r="AP203" s="161"/>
      <c r="AQ203" s="174" t="s">
        <v>1</v>
      </c>
      <c r="AR203" s="177">
        <v>2.9313456410232756E-2</v>
      </c>
      <c r="AS203" s="177">
        <v>3.3170159993646753E-2</v>
      </c>
      <c r="AT203" s="177">
        <v>2.7378545841292352E-2</v>
      </c>
      <c r="AU203" s="177">
        <v>2.9203804362435953E-2</v>
      </c>
      <c r="AV203" s="177">
        <v>2.8912613388988047E-2</v>
      </c>
      <c r="AW203" s="177">
        <v>2.9722226949421969E-2</v>
      </c>
      <c r="AX203" s="177">
        <v>3.1046495486435025E-2</v>
      </c>
      <c r="AY203" s="161"/>
      <c r="AZ203" s="161"/>
      <c r="BA203" s="161"/>
      <c r="BB203" s="161"/>
      <c r="BC203" s="161"/>
    </row>
    <row r="204" spans="3:55" x14ac:dyDescent="0.25">
      <c r="C204" s="171" t="s">
        <v>12</v>
      </c>
      <c r="D204" s="7" t="s">
        <v>2</v>
      </c>
      <c r="E204" s="8"/>
      <c r="F204" s="9" t="s">
        <v>76</v>
      </c>
      <c r="G204" s="175">
        <v>344068</v>
      </c>
      <c r="H204" s="175">
        <v>360772</v>
      </c>
      <c r="I204" s="175">
        <v>414582</v>
      </c>
      <c r="J204" s="175">
        <v>427963</v>
      </c>
      <c r="K204" s="175">
        <v>502948</v>
      </c>
      <c r="L204" s="175">
        <v>544691</v>
      </c>
      <c r="M204" s="175">
        <v>571441</v>
      </c>
      <c r="N204" s="161"/>
      <c r="O204" s="174" t="s">
        <v>76</v>
      </c>
      <c r="P204" s="176">
        <v>4.0999999999999996</v>
      </c>
      <c r="Q204" s="176">
        <v>4.3</v>
      </c>
      <c r="R204" s="176">
        <v>3.5</v>
      </c>
      <c r="S204" s="176">
        <v>3.9</v>
      </c>
      <c r="T204" s="176">
        <v>3.6</v>
      </c>
      <c r="U204" s="176">
        <v>3.9</v>
      </c>
      <c r="V204" s="176">
        <v>4.0999999999999996</v>
      </c>
      <c r="W204" s="161"/>
      <c r="X204" s="161"/>
      <c r="Y204" s="174" t="s">
        <v>76</v>
      </c>
      <c r="Z204" s="175">
        <v>28213.575999999997</v>
      </c>
      <c r="AA204" s="175">
        <v>31026.391999999996</v>
      </c>
      <c r="AB204" s="175">
        <v>29020.74</v>
      </c>
      <c r="AC204" s="175">
        <v>33381.114000000001</v>
      </c>
      <c r="AD204" s="175">
        <v>36212.256000000001</v>
      </c>
      <c r="AE204" s="175">
        <v>42485.898000000001</v>
      </c>
      <c r="AF204" s="175">
        <v>46858.161999999989</v>
      </c>
      <c r="AG204" s="161"/>
      <c r="AH204" s="174" t="s">
        <v>76</v>
      </c>
      <c r="AI204" s="177">
        <v>0.39667916035929263</v>
      </c>
      <c r="AJ204" s="177">
        <v>0.41523075984609487</v>
      </c>
      <c r="AK204" s="177">
        <v>0.43873664604818269</v>
      </c>
      <c r="AL204" s="177">
        <v>0.46018269111867394</v>
      </c>
      <c r="AM204" s="177">
        <v>0.51354133056693474</v>
      </c>
      <c r="AN204" s="177">
        <v>0.52667655510905009</v>
      </c>
      <c r="AO204" s="177">
        <v>0.57817441928701663</v>
      </c>
      <c r="AP204" s="161"/>
      <c r="AQ204" s="174" t="s">
        <v>9</v>
      </c>
      <c r="AR204" s="177">
        <v>3.2527691149461996E-2</v>
      </c>
      <c r="AS204" s="177">
        <v>3.5709845346764156E-2</v>
      </c>
      <c r="AT204" s="177">
        <v>3.0711565223372789E-2</v>
      </c>
      <c r="AU204" s="177">
        <v>3.5894249907256565E-2</v>
      </c>
      <c r="AV204" s="177">
        <v>3.69749758008193E-2</v>
      </c>
      <c r="AW204" s="177">
        <v>4.1080771298505903E-2</v>
      </c>
      <c r="AX204" s="177">
        <v>4.741030238153536E-2</v>
      </c>
      <c r="AY204" s="161"/>
      <c r="AZ204" s="161"/>
      <c r="BA204" s="161"/>
      <c r="BB204" s="161"/>
      <c r="BC204" s="161"/>
    </row>
    <row r="205" spans="3:55" x14ac:dyDescent="0.25">
      <c r="C205" s="164" t="s">
        <v>11</v>
      </c>
      <c r="D205" s="3" t="s">
        <v>2</v>
      </c>
      <c r="E205" s="8"/>
      <c r="F205" s="5" t="s">
        <v>8</v>
      </c>
      <c r="G205" s="168">
        <v>858792</v>
      </c>
      <c r="H205" s="168">
        <v>848505</v>
      </c>
      <c r="I205" s="168">
        <v>925395</v>
      </c>
      <c r="J205" s="168">
        <v>889587</v>
      </c>
      <c r="K205" s="168">
        <v>961898</v>
      </c>
      <c r="L205" s="168">
        <v>994562</v>
      </c>
      <c r="M205" s="168">
        <v>964433</v>
      </c>
      <c r="N205" s="161"/>
      <c r="O205" s="167" t="s">
        <v>8</v>
      </c>
      <c r="P205" s="169">
        <v>3.1</v>
      </c>
      <c r="Q205" s="169">
        <v>2.8</v>
      </c>
      <c r="R205" s="169">
        <v>2.4</v>
      </c>
      <c r="S205" s="169">
        <v>2.7</v>
      </c>
      <c r="T205" s="169">
        <v>2.9</v>
      </c>
      <c r="U205" s="169">
        <v>3.1</v>
      </c>
      <c r="V205" s="169">
        <v>3.2</v>
      </c>
      <c r="W205" s="161"/>
      <c r="X205" s="161"/>
      <c r="Y205" s="167" t="s">
        <v>8</v>
      </c>
      <c r="Z205" s="168">
        <v>53245.104000000007</v>
      </c>
      <c r="AA205" s="168">
        <v>47516.28</v>
      </c>
      <c r="AB205" s="168">
        <v>44418.96</v>
      </c>
      <c r="AC205" s="168">
        <v>48037.698000000004</v>
      </c>
      <c r="AD205" s="168">
        <v>55790.083999999995</v>
      </c>
      <c r="AE205" s="168">
        <v>61662.844000000005</v>
      </c>
      <c r="AF205" s="168">
        <v>61723.712</v>
      </c>
      <c r="AG205" s="161"/>
      <c r="AH205" s="167" t="s">
        <v>8</v>
      </c>
      <c r="AI205" s="170">
        <v>1</v>
      </c>
      <c r="AJ205" s="170">
        <v>1</v>
      </c>
      <c r="AK205" s="170">
        <v>1</v>
      </c>
      <c r="AL205" s="170">
        <v>1</v>
      </c>
      <c r="AM205" s="170">
        <v>1</v>
      </c>
      <c r="AN205" s="170">
        <v>1</v>
      </c>
      <c r="AO205" s="170">
        <v>1</v>
      </c>
      <c r="AP205" s="161"/>
      <c r="AQ205" s="167" t="s">
        <v>10</v>
      </c>
      <c r="AR205" s="170">
        <v>6.2E-2</v>
      </c>
      <c r="AS205" s="170">
        <v>5.5999999999999994E-2</v>
      </c>
      <c r="AT205" s="170">
        <v>4.8000000000000001E-2</v>
      </c>
      <c r="AU205" s="170">
        <v>5.4000000000000006E-2</v>
      </c>
      <c r="AV205" s="170">
        <v>5.7999999999999996E-2</v>
      </c>
      <c r="AW205" s="170">
        <v>6.2E-2</v>
      </c>
      <c r="AX205" s="170">
        <v>6.4000000000000001E-2</v>
      </c>
      <c r="AY205" s="161"/>
      <c r="AZ205" s="161"/>
      <c r="BA205" s="161"/>
      <c r="BB205" s="161"/>
      <c r="BC205" s="161"/>
    </row>
    <row r="206" spans="3:55" x14ac:dyDescent="0.25">
      <c r="C206" s="171" t="s">
        <v>11</v>
      </c>
      <c r="D206" s="7" t="s">
        <v>2</v>
      </c>
      <c r="E206" s="4"/>
      <c r="F206" s="9" t="s">
        <v>1</v>
      </c>
      <c r="G206" s="175">
        <v>324361</v>
      </c>
      <c r="H206" s="175">
        <v>309078</v>
      </c>
      <c r="I206" s="175">
        <v>300749</v>
      </c>
      <c r="J206" s="175">
        <v>301073</v>
      </c>
      <c r="K206" s="175">
        <v>279770</v>
      </c>
      <c r="L206" s="175">
        <v>290240</v>
      </c>
      <c r="M206" s="175">
        <v>272113</v>
      </c>
      <c r="N206" s="161"/>
      <c r="O206" s="174" t="s">
        <v>1</v>
      </c>
      <c r="P206" s="176">
        <v>4.0999999999999996</v>
      </c>
      <c r="Q206" s="176">
        <v>4.7</v>
      </c>
      <c r="R206" s="176">
        <v>4.0999999999999996</v>
      </c>
      <c r="S206" s="176">
        <v>4.5</v>
      </c>
      <c r="T206" s="176">
        <v>5.3</v>
      </c>
      <c r="U206" s="176">
        <v>5.7</v>
      </c>
      <c r="V206" s="176">
        <v>5.8</v>
      </c>
      <c r="W206" s="161"/>
      <c r="X206" s="161"/>
      <c r="Y206" s="174" t="s">
        <v>1</v>
      </c>
      <c r="Z206" s="175">
        <v>26597.601999999999</v>
      </c>
      <c r="AA206" s="175">
        <v>29053.332000000002</v>
      </c>
      <c r="AB206" s="175">
        <v>24661.417999999998</v>
      </c>
      <c r="AC206" s="175">
        <v>27096.57</v>
      </c>
      <c r="AD206" s="175">
        <v>29655.62</v>
      </c>
      <c r="AE206" s="175">
        <v>33087.360000000001</v>
      </c>
      <c r="AF206" s="175">
        <v>31565.107999999997</v>
      </c>
      <c r="AG206" s="161"/>
      <c r="AH206" s="174" t="s">
        <v>1</v>
      </c>
      <c r="AI206" s="177">
        <v>0.37769448248237059</v>
      </c>
      <c r="AJ206" s="177">
        <v>0.36426184878109147</v>
      </c>
      <c r="AK206" s="177">
        <v>0.32499527228913061</v>
      </c>
      <c r="AL206" s="177">
        <v>0.33844132164701146</v>
      </c>
      <c r="AM206" s="177">
        <v>0.29085204460348185</v>
      </c>
      <c r="AN206" s="177">
        <v>0.29182695498118771</v>
      </c>
      <c r="AO206" s="177">
        <v>0.28214816373973101</v>
      </c>
      <c r="AP206" s="161"/>
      <c r="AQ206" s="174" t="s">
        <v>8</v>
      </c>
      <c r="AR206" s="177">
        <v>3.0970947563554386E-2</v>
      </c>
      <c r="AS206" s="177">
        <v>3.4240613785422598E-2</v>
      </c>
      <c r="AT206" s="177">
        <v>2.664961232770871E-2</v>
      </c>
      <c r="AU206" s="177">
        <v>3.0459718948231032E-2</v>
      </c>
      <c r="AV206" s="177">
        <v>3.0830316727969077E-2</v>
      </c>
      <c r="AW206" s="177">
        <v>3.32682728678554E-2</v>
      </c>
      <c r="AX206" s="177">
        <v>3.27291869938088E-2</v>
      </c>
      <c r="AY206" s="161"/>
      <c r="AZ206" s="161"/>
      <c r="BA206" s="161"/>
      <c r="BB206" s="161"/>
      <c r="BC206" s="161"/>
    </row>
    <row r="207" spans="3:55" x14ac:dyDescent="0.25">
      <c r="C207" s="171" t="s">
        <v>11</v>
      </c>
      <c r="D207" s="7" t="s">
        <v>2</v>
      </c>
      <c r="E207" s="8"/>
      <c r="F207" s="9" t="s">
        <v>77</v>
      </c>
      <c r="G207" s="175">
        <v>234583</v>
      </c>
      <c r="H207" s="175">
        <v>246203</v>
      </c>
      <c r="I207" s="175">
        <v>269269</v>
      </c>
      <c r="J207" s="175">
        <v>234882</v>
      </c>
      <c r="K207" s="175">
        <v>263066</v>
      </c>
      <c r="L207" s="175">
        <v>253679</v>
      </c>
      <c r="M207" s="175">
        <v>268637</v>
      </c>
      <c r="N207" s="161"/>
      <c r="O207" s="174" t="s">
        <v>77</v>
      </c>
      <c r="P207" s="176">
        <v>5.0999999999999996</v>
      </c>
      <c r="Q207" s="176">
        <v>5.9</v>
      </c>
      <c r="R207" s="176">
        <v>4.5</v>
      </c>
      <c r="S207" s="176">
        <v>5.7</v>
      </c>
      <c r="T207" s="176">
        <v>5.3</v>
      </c>
      <c r="U207" s="176">
        <v>5.7</v>
      </c>
      <c r="V207" s="176">
        <v>5.8</v>
      </c>
      <c r="W207" s="161"/>
      <c r="X207" s="161"/>
      <c r="Y207" s="174" t="s">
        <v>77</v>
      </c>
      <c r="Z207" s="175">
        <v>23927.465999999997</v>
      </c>
      <c r="AA207" s="175">
        <v>29051.954000000005</v>
      </c>
      <c r="AB207" s="175">
        <v>24234.21</v>
      </c>
      <c r="AC207" s="175">
        <v>26776.548000000003</v>
      </c>
      <c r="AD207" s="175">
        <v>27884.995999999999</v>
      </c>
      <c r="AE207" s="175">
        <v>28919.406000000003</v>
      </c>
      <c r="AF207" s="175">
        <v>31161.891999999996</v>
      </c>
      <c r="AG207" s="161"/>
      <c r="AH207" s="174" t="s">
        <v>77</v>
      </c>
      <c r="AI207" s="177">
        <v>0.27315461718320616</v>
      </c>
      <c r="AJ207" s="177">
        <v>0.29016093010648142</v>
      </c>
      <c r="AK207" s="177">
        <v>0.2909773664219063</v>
      </c>
      <c r="AL207" s="177">
        <v>0.26403488360329008</v>
      </c>
      <c r="AM207" s="177">
        <v>0.27348637797354813</v>
      </c>
      <c r="AN207" s="177">
        <v>0.25506604917541592</v>
      </c>
      <c r="AO207" s="177">
        <v>0.27854397350567639</v>
      </c>
      <c r="AP207" s="161"/>
      <c r="AQ207" s="174" t="s">
        <v>1</v>
      </c>
      <c r="AR207" s="177">
        <v>2.7861770952687027E-2</v>
      </c>
      <c r="AS207" s="177">
        <v>3.4238989752564807E-2</v>
      </c>
      <c r="AT207" s="177">
        <v>2.6187962977971567E-2</v>
      </c>
      <c r="AU207" s="177">
        <v>3.0099976730775069E-2</v>
      </c>
      <c r="AV207" s="177">
        <v>2.8989556065196102E-2</v>
      </c>
      <c r="AW207" s="177">
        <v>2.9077529605997413E-2</v>
      </c>
      <c r="AX207" s="177">
        <v>3.2311100926658461E-2</v>
      </c>
      <c r="AY207" s="161"/>
      <c r="AZ207" s="161"/>
      <c r="BA207" s="161"/>
      <c r="BB207" s="161"/>
      <c r="BC207" s="161"/>
    </row>
    <row r="208" spans="3:55" x14ac:dyDescent="0.25">
      <c r="C208" s="171" t="s">
        <v>11</v>
      </c>
      <c r="D208" s="7" t="s">
        <v>2</v>
      </c>
      <c r="E208" s="8"/>
      <c r="F208" s="9" t="s">
        <v>76</v>
      </c>
      <c r="G208" s="175">
        <v>299848</v>
      </c>
      <c r="H208" s="175">
        <v>293224</v>
      </c>
      <c r="I208" s="175">
        <v>355377</v>
      </c>
      <c r="J208" s="175">
        <v>353632</v>
      </c>
      <c r="K208" s="175">
        <v>419062</v>
      </c>
      <c r="L208" s="175">
        <v>450643</v>
      </c>
      <c r="M208" s="175">
        <v>423683</v>
      </c>
      <c r="N208" s="161"/>
      <c r="O208" s="174" t="s">
        <v>76</v>
      </c>
      <c r="P208" s="176">
        <v>4.5</v>
      </c>
      <c r="Q208" s="176">
        <v>5.0999999999999996</v>
      </c>
      <c r="R208" s="176">
        <v>3.8</v>
      </c>
      <c r="S208" s="176">
        <v>4.2</v>
      </c>
      <c r="T208" s="176">
        <v>4.2</v>
      </c>
      <c r="U208" s="176">
        <v>4.5</v>
      </c>
      <c r="V208" s="176">
        <v>4.7</v>
      </c>
      <c r="W208" s="161"/>
      <c r="X208" s="161"/>
      <c r="Y208" s="174" t="s">
        <v>76</v>
      </c>
      <c r="Z208" s="175">
        <v>26986.32</v>
      </c>
      <c r="AA208" s="175">
        <v>29908.847999999998</v>
      </c>
      <c r="AB208" s="175">
        <v>27008.651999999998</v>
      </c>
      <c r="AC208" s="175">
        <v>29705.088000000003</v>
      </c>
      <c r="AD208" s="175">
        <v>35201.208000000006</v>
      </c>
      <c r="AE208" s="175">
        <v>40557.870000000003</v>
      </c>
      <c r="AF208" s="175">
        <v>39826.202000000005</v>
      </c>
      <c r="AG208" s="161"/>
      <c r="AH208" s="174" t="s">
        <v>76</v>
      </c>
      <c r="AI208" s="177">
        <v>0.34915090033442325</v>
      </c>
      <c r="AJ208" s="177">
        <v>0.34557722111242717</v>
      </c>
      <c r="AK208" s="177">
        <v>0.38402736128896309</v>
      </c>
      <c r="AL208" s="177">
        <v>0.39752379474969846</v>
      </c>
      <c r="AM208" s="177">
        <v>0.43566157742297001</v>
      </c>
      <c r="AN208" s="177">
        <v>0.45310699584339637</v>
      </c>
      <c r="AO208" s="177">
        <v>0.4393078627545926</v>
      </c>
      <c r="AP208" s="161"/>
      <c r="AQ208" s="174" t="s">
        <v>9</v>
      </c>
      <c r="AR208" s="177">
        <v>3.1423581030098097E-2</v>
      </c>
      <c r="AS208" s="177">
        <v>3.5248876553467569E-2</v>
      </c>
      <c r="AT208" s="177">
        <v>2.9186079457961193E-2</v>
      </c>
      <c r="AU208" s="177">
        <v>3.3391998758974674E-2</v>
      </c>
      <c r="AV208" s="177">
        <v>3.6595572503529482E-2</v>
      </c>
      <c r="AW208" s="177">
        <v>4.0779629625905672E-2</v>
      </c>
      <c r="AX208" s="177">
        <v>4.1294939098931706E-2</v>
      </c>
      <c r="AY208" s="161"/>
      <c r="AZ208" s="161"/>
      <c r="BA208" s="161"/>
      <c r="BB208" s="161"/>
      <c r="BC208" s="161"/>
    </row>
    <row r="209" spans="3:55" x14ac:dyDescent="0.25">
      <c r="C209" s="164" t="s">
        <v>7</v>
      </c>
      <c r="D209" s="3" t="s">
        <v>3</v>
      </c>
      <c r="E209" s="8"/>
      <c r="F209" s="5" t="s">
        <v>8</v>
      </c>
      <c r="G209" s="168">
        <v>2868694</v>
      </c>
      <c r="H209" s="168">
        <v>2878203</v>
      </c>
      <c r="I209" s="168">
        <v>2950100</v>
      </c>
      <c r="J209" s="168">
        <v>2929101</v>
      </c>
      <c r="K209" s="168">
        <v>2788985</v>
      </c>
      <c r="L209" s="168">
        <v>2904368</v>
      </c>
      <c r="M209" s="168">
        <v>2909439</v>
      </c>
      <c r="N209" s="161"/>
      <c r="O209" s="167" t="s">
        <v>8</v>
      </c>
      <c r="P209" s="169">
        <v>1.3</v>
      </c>
      <c r="Q209" s="169">
        <v>1.5</v>
      </c>
      <c r="R209" s="169">
        <v>1.3</v>
      </c>
      <c r="S209" s="169">
        <v>1.5</v>
      </c>
      <c r="T209" s="169">
        <v>1.7</v>
      </c>
      <c r="U209" s="169">
        <v>1.8</v>
      </c>
      <c r="V209" s="169">
        <v>1.9</v>
      </c>
      <c r="W209" s="161"/>
      <c r="X209" s="161"/>
      <c r="Y209" s="167" t="s">
        <v>8</v>
      </c>
      <c r="Z209" s="168">
        <v>74586.044000000009</v>
      </c>
      <c r="AA209" s="168">
        <v>86346.09</v>
      </c>
      <c r="AB209" s="168">
        <v>76702.600000000006</v>
      </c>
      <c r="AC209" s="168">
        <v>87873.03</v>
      </c>
      <c r="AD209" s="168">
        <v>94825.49</v>
      </c>
      <c r="AE209" s="168">
        <v>104557.24800000001</v>
      </c>
      <c r="AF209" s="168">
        <v>110558.68199999999</v>
      </c>
      <c r="AG209" s="161"/>
      <c r="AH209" s="167" t="s">
        <v>8</v>
      </c>
      <c r="AI209" s="170">
        <v>1</v>
      </c>
      <c r="AJ209" s="170">
        <v>1</v>
      </c>
      <c r="AK209" s="170">
        <v>1</v>
      </c>
      <c r="AL209" s="170">
        <v>1</v>
      </c>
      <c r="AM209" s="170">
        <v>1</v>
      </c>
      <c r="AN209" s="170">
        <v>1</v>
      </c>
      <c r="AO209" s="170">
        <v>1</v>
      </c>
      <c r="AP209" s="161"/>
      <c r="AQ209" s="167" t="s">
        <v>10</v>
      </c>
      <c r="AR209" s="170">
        <v>2.6000000000000002E-2</v>
      </c>
      <c r="AS209" s="170">
        <v>0.03</v>
      </c>
      <c r="AT209" s="170">
        <v>2.6000000000000002E-2</v>
      </c>
      <c r="AU209" s="170">
        <v>0.03</v>
      </c>
      <c r="AV209" s="170">
        <v>3.4000000000000002E-2</v>
      </c>
      <c r="AW209" s="170">
        <v>3.6000000000000004E-2</v>
      </c>
      <c r="AX209" s="170">
        <v>3.7999999999999999E-2</v>
      </c>
      <c r="AY209" s="161"/>
      <c r="AZ209" s="161"/>
      <c r="BA209" s="161"/>
      <c r="BB209" s="161"/>
      <c r="BC209" s="161"/>
    </row>
    <row r="210" spans="3:55" x14ac:dyDescent="0.25">
      <c r="C210" s="171" t="s">
        <v>7</v>
      </c>
      <c r="D210" s="7" t="s">
        <v>3</v>
      </c>
      <c r="E210" s="8"/>
      <c r="F210" s="9" t="s">
        <v>1</v>
      </c>
      <c r="G210" s="175">
        <v>874940</v>
      </c>
      <c r="H210" s="175">
        <v>765447</v>
      </c>
      <c r="I210" s="175">
        <v>735470</v>
      </c>
      <c r="J210" s="175">
        <v>712427</v>
      </c>
      <c r="K210" s="175">
        <v>595730</v>
      </c>
      <c r="L210" s="175">
        <v>669429</v>
      </c>
      <c r="M210" s="175">
        <v>609970</v>
      </c>
      <c r="N210" s="161"/>
      <c r="O210" s="174" t="s">
        <v>1</v>
      </c>
      <c r="P210" s="176">
        <v>2.2999999999999998</v>
      </c>
      <c r="Q210" s="176">
        <v>2.6</v>
      </c>
      <c r="R210" s="176">
        <v>3</v>
      </c>
      <c r="S210" s="176">
        <v>3.3</v>
      </c>
      <c r="T210" s="176">
        <v>3.8</v>
      </c>
      <c r="U210" s="176">
        <v>4.0999999999999996</v>
      </c>
      <c r="V210" s="176">
        <v>4.2</v>
      </c>
      <c r="W210" s="161"/>
      <c r="X210" s="161"/>
      <c r="Y210" s="174" t="s">
        <v>1</v>
      </c>
      <c r="Z210" s="175">
        <v>40247.24</v>
      </c>
      <c r="AA210" s="175">
        <v>39803.243999999999</v>
      </c>
      <c r="AB210" s="175">
        <v>44128.2</v>
      </c>
      <c r="AC210" s="175">
        <v>47020.182000000001</v>
      </c>
      <c r="AD210" s="175">
        <v>45275.48</v>
      </c>
      <c r="AE210" s="175">
        <v>54893.178</v>
      </c>
      <c r="AF210" s="175">
        <v>51237.48</v>
      </c>
      <c r="AG210" s="161"/>
      <c r="AH210" s="174" t="s">
        <v>1</v>
      </c>
      <c r="AI210" s="177">
        <v>0.30499593194673258</v>
      </c>
      <c r="AJ210" s="177">
        <v>0.26594614764837643</v>
      </c>
      <c r="AK210" s="177">
        <v>0.24930341344361209</v>
      </c>
      <c r="AL210" s="177">
        <v>0.2432237741204554</v>
      </c>
      <c r="AM210" s="177">
        <v>0.21360100538367902</v>
      </c>
      <c r="AN210" s="177">
        <v>0.2304904199467836</v>
      </c>
      <c r="AO210" s="177">
        <v>0.20965210131575193</v>
      </c>
      <c r="AP210" s="161"/>
      <c r="AQ210" s="174" t="s">
        <v>8</v>
      </c>
      <c r="AR210" s="177">
        <v>1.4029812869549699E-2</v>
      </c>
      <c r="AS210" s="177">
        <v>1.3829199677715575E-2</v>
      </c>
      <c r="AT210" s="177">
        <v>1.4958204806616726E-2</v>
      </c>
      <c r="AU210" s="177">
        <v>1.6052769091950057E-2</v>
      </c>
      <c r="AV210" s="177">
        <v>1.6233676409159604E-2</v>
      </c>
      <c r="AW210" s="177">
        <v>1.8900214435636255E-2</v>
      </c>
      <c r="AX210" s="177">
        <v>1.7610776510523164E-2</v>
      </c>
      <c r="AY210" s="161"/>
      <c r="AZ210" s="161"/>
      <c r="BA210" s="161"/>
      <c r="BB210" s="161"/>
      <c r="BC210" s="161"/>
    </row>
    <row r="211" spans="3:55" x14ac:dyDescent="0.25">
      <c r="C211" s="171" t="s">
        <v>7</v>
      </c>
      <c r="D211" s="7" t="s">
        <v>3</v>
      </c>
      <c r="E211" s="4"/>
      <c r="F211" s="9" t="s">
        <v>77</v>
      </c>
      <c r="G211" s="175">
        <v>1056581</v>
      </c>
      <c r="H211" s="175">
        <v>1178803</v>
      </c>
      <c r="I211" s="175">
        <v>1145343</v>
      </c>
      <c r="J211" s="175">
        <v>1080247</v>
      </c>
      <c r="K211" s="175">
        <v>1003660</v>
      </c>
      <c r="L211" s="175">
        <v>1051858</v>
      </c>
      <c r="M211" s="175">
        <v>1099709</v>
      </c>
      <c r="N211" s="161"/>
      <c r="O211" s="174" t="s">
        <v>77</v>
      </c>
      <c r="P211" s="176">
        <v>2</v>
      </c>
      <c r="Q211" s="176">
        <v>2.2999999999999998</v>
      </c>
      <c r="R211" s="176">
        <v>2</v>
      </c>
      <c r="S211" s="176">
        <v>2.2999999999999998</v>
      </c>
      <c r="T211" s="176">
        <v>2.6</v>
      </c>
      <c r="U211" s="176">
        <v>2.8</v>
      </c>
      <c r="V211" s="176">
        <v>2.9</v>
      </c>
      <c r="W211" s="161"/>
      <c r="X211" s="161"/>
      <c r="Y211" s="174" t="s">
        <v>77</v>
      </c>
      <c r="Z211" s="175">
        <v>42263.24</v>
      </c>
      <c r="AA211" s="175">
        <v>54224.937999999995</v>
      </c>
      <c r="AB211" s="175">
        <v>45813.72</v>
      </c>
      <c r="AC211" s="175">
        <v>49691.361999999994</v>
      </c>
      <c r="AD211" s="175">
        <v>52190.32</v>
      </c>
      <c r="AE211" s="175">
        <v>58904.047999999995</v>
      </c>
      <c r="AF211" s="175">
        <v>63783.122000000003</v>
      </c>
      <c r="AG211" s="161"/>
      <c r="AH211" s="174" t="s">
        <v>77</v>
      </c>
      <c r="AI211" s="177">
        <v>0.36831429214827377</v>
      </c>
      <c r="AJ211" s="177">
        <v>0.40956214693682136</v>
      </c>
      <c r="AK211" s="177">
        <v>0.38823870377275349</v>
      </c>
      <c r="AL211" s="177">
        <v>0.36879813977053028</v>
      </c>
      <c r="AM211" s="177">
        <v>0.35986568590365314</v>
      </c>
      <c r="AN211" s="177">
        <v>0.36216416101540849</v>
      </c>
      <c r="AO211" s="177">
        <v>0.3779797411116026</v>
      </c>
      <c r="AP211" s="161"/>
      <c r="AQ211" s="174" t="s">
        <v>1</v>
      </c>
      <c r="AR211" s="177">
        <v>1.4732571685930951E-2</v>
      </c>
      <c r="AS211" s="177">
        <v>1.8839858759093782E-2</v>
      </c>
      <c r="AT211" s="177">
        <v>1.5529548150910139E-2</v>
      </c>
      <c r="AU211" s="177">
        <v>1.6964714429444392E-2</v>
      </c>
      <c r="AV211" s="177">
        <v>1.8713015666989966E-2</v>
      </c>
      <c r="AW211" s="177">
        <v>2.0281193016862872E-2</v>
      </c>
      <c r="AX211" s="177">
        <v>2.1922824984472952E-2</v>
      </c>
      <c r="AY211" s="161"/>
      <c r="AZ211" s="161"/>
      <c r="BA211" s="161"/>
      <c r="BB211" s="161"/>
      <c r="BC211" s="161"/>
    </row>
    <row r="212" spans="3:55" x14ac:dyDescent="0.25">
      <c r="C212" s="171" t="s">
        <v>7</v>
      </c>
      <c r="D212" s="7" t="s">
        <v>3</v>
      </c>
      <c r="E212" s="8"/>
      <c r="F212" s="9" t="s">
        <v>76</v>
      </c>
      <c r="G212" s="175">
        <v>937173</v>
      </c>
      <c r="H212" s="175">
        <v>933953</v>
      </c>
      <c r="I212" s="175">
        <v>1069287</v>
      </c>
      <c r="J212" s="175">
        <v>1136427</v>
      </c>
      <c r="K212" s="175">
        <v>1189595</v>
      </c>
      <c r="L212" s="175">
        <v>1183081</v>
      </c>
      <c r="M212" s="175">
        <v>1199760</v>
      </c>
      <c r="N212" s="161"/>
      <c r="O212" s="174" t="s">
        <v>76</v>
      </c>
      <c r="P212" s="176">
        <v>2.2999999999999998</v>
      </c>
      <c r="Q212" s="176">
        <v>2.6</v>
      </c>
      <c r="R212" s="176">
        <v>2</v>
      </c>
      <c r="S212" s="176">
        <v>2.2999999999999998</v>
      </c>
      <c r="T212" s="176">
        <v>2.6</v>
      </c>
      <c r="U212" s="176">
        <v>2.8</v>
      </c>
      <c r="V212" s="176">
        <v>2.9</v>
      </c>
      <c r="W212" s="161"/>
      <c r="X212" s="161"/>
      <c r="Y212" s="174" t="s">
        <v>76</v>
      </c>
      <c r="Z212" s="175">
        <v>43109.957999999999</v>
      </c>
      <c r="AA212" s="175">
        <v>48565.556000000004</v>
      </c>
      <c r="AB212" s="175">
        <v>42771.48</v>
      </c>
      <c r="AC212" s="175">
        <v>52275.641999999993</v>
      </c>
      <c r="AD212" s="175">
        <v>61858.94</v>
      </c>
      <c r="AE212" s="175">
        <v>66252.535999999993</v>
      </c>
      <c r="AF212" s="175">
        <v>69586.080000000002</v>
      </c>
      <c r="AG212" s="161"/>
      <c r="AH212" s="174" t="s">
        <v>76</v>
      </c>
      <c r="AI212" s="177">
        <v>0.32668977590499371</v>
      </c>
      <c r="AJ212" s="177">
        <v>0.32449170541480221</v>
      </c>
      <c r="AK212" s="177">
        <v>0.36245788278363444</v>
      </c>
      <c r="AL212" s="177">
        <v>0.38797808610901435</v>
      </c>
      <c r="AM212" s="177">
        <v>0.42653330871266787</v>
      </c>
      <c r="AN212" s="177">
        <v>0.40734541903780785</v>
      </c>
      <c r="AO212" s="177">
        <v>0.41236815757264544</v>
      </c>
      <c r="AP212" s="161"/>
      <c r="AQ212" s="174" t="s">
        <v>9</v>
      </c>
      <c r="AR212" s="177">
        <v>1.502772969162971E-2</v>
      </c>
      <c r="AS212" s="177">
        <v>1.6873568681569716E-2</v>
      </c>
      <c r="AT212" s="177">
        <v>1.4498315311345378E-2</v>
      </c>
      <c r="AU212" s="177">
        <v>1.784699196101466E-2</v>
      </c>
      <c r="AV212" s="177">
        <v>2.2179732053058728E-2</v>
      </c>
      <c r="AW212" s="177">
        <v>2.281134346611724E-2</v>
      </c>
      <c r="AX212" s="177">
        <v>2.3917353139213435E-2</v>
      </c>
      <c r="AY212" s="161"/>
      <c r="AZ212" s="161"/>
      <c r="BA212" s="161"/>
      <c r="BB212" s="161"/>
      <c r="BC212" s="161"/>
    </row>
    <row r="213" spans="3:55" x14ac:dyDescent="0.25">
      <c r="C213" s="164" t="s">
        <v>12</v>
      </c>
      <c r="D213" s="3" t="s">
        <v>3</v>
      </c>
      <c r="E213" s="8"/>
      <c r="F213" s="5" t="s">
        <v>8</v>
      </c>
      <c r="G213" s="168">
        <v>1419403</v>
      </c>
      <c r="H213" s="168">
        <v>1420395</v>
      </c>
      <c r="I213" s="168">
        <v>1472522</v>
      </c>
      <c r="J213" s="168">
        <v>1440360</v>
      </c>
      <c r="K213" s="168">
        <v>1426270</v>
      </c>
      <c r="L213" s="168">
        <v>1453527</v>
      </c>
      <c r="M213" s="168">
        <v>1470492</v>
      </c>
      <c r="N213" s="161"/>
      <c r="O213" s="167" t="s">
        <v>8</v>
      </c>
      <c r="P213" s="169">
        <v>2</v>
      </c>
      <c r="Q213" s="169">
        <v>2.2999999999999998</v>
      </c>
      <c r="R213" s="169">
        <v>2</v>
      </c>
      <c r="S213" s="169">
        <v>2.2999999999999998</v>
      </c>
      <c r="T213" s="169">
        <v>2.6</v>
      </c>
      <c r="U213" s="169">
        <v>2.8</v>
      </c>
      <c r="V213" s="169">
        <v>2.9</v>
      </c>
      <c r="W213" s="161"/>
      <c r="X213" s="161"/>
      <c r="Y213" s="167" t="s">
        <v>8</v>
      </c>
      <c r="Z213" s="168">
        <v>56776.12</v>
      </c>
      <c r="AA213" s="168">
        <v>65338.169999999991</v>
      </c>
      <c r="AB213" s="168">
        <v>58900.88</v>
      </c>
      <c r="AC213" s="168">
        <v>66256.56</v>
      </c>
      <c r="AD213" s="168">
        <v>74166.039999999994</v>
      </c>
      <c r="AE213" s="168">
        <v>81397.511999999988</v>
      </c>
      <c r="AF213" s="168">
        <v>85288.535999999993</v>
      </c>
      <c r="AG213" s="161"/>
      <c r="AH213" s="167" t="s">
        <v>8</v>
      </c>
      <c r="AI213" s="170">
        <v>1</v>
      </c>
      <c r="AJ213" s="170">
        <v>1</v>
      </c>
      <c r="AK213" s="170">
        <v>1</v>
      </c>
      <c r="AL213" s="170">
        <v>1</v>
      </c>
      <c r="AM213" s="170">
        <v>1</v>
      </c>
      <c r="AN213" s="170">
        <v>1</v>
      </c>
      <c r="AO213" s="170">
        <v>1</v>
      </c>
      <c r="AP213" s="161"/>
      <c r="AQ213" s="167" t="s">
        <v>10</v>
      </c>
      <c r="AR213" s="170">
        <v>0.04</v>
      </c>
      <c r="AS213" s="170">
        <v>4.5999999999999999E-2</v>
      </c>
      <c r="AT213" s="170">
        <v>0.04</v>
      </c>
      <c r="AU213" s="170">
        <v>4.5999999999999999E-2</v>
      </c>
      <c r="AV213" s="170">
        <v>5.2000000000000005E-2</v>
      </c>
      <c r="AW213" s="170">
        <v>5.5999999999999994E-2</v>
      </c>
      <c r="AX213" s="170">
        <v>5.7999999999999996E-2</v>
      </c>
      <c r="AY213" s="161"/>
      <c r="AZ213" s="161"/>
      <c r="BA213" s="161"/>
      <c r="BB213" s="161"/>
      <c r="BC213" s="161"/>
    </row>
    <row r="214" spans="3:55" x14ac:dyDescent="0.25">
      <c r="C214" s="171" t="s">
        <v>12</v>
      </c>
      <c r="D214" s="7" t="s">
        <v>3</v>
      </c>
      <c r="E214" s="8"/>
      <c r="F214" s="9" t="s">
        <v>1</v>
      </c>
      <c r="G214" s="175">
        <v>404667</v>
      </c>
      <c r="H214" s="175">
        <v>341969</v>
      </c>
      <c r="I214" s="175">
        <v>334299</v>
      </c>
      <c r="J214" s="175">
        <v>300168</v>
      </c>
      <c r="K214" s="175">
        <v>264169</v>
      </c>
      <c r="L214" s="175">
        <v>275532</v>
      </c>
      <c r="M214" s="175">
        <v>265611</v>
      </c>
      <c r="N214" s="161"/>
      <c r="O214" s="174" t="s">
        <v>1</v>
      </c>
      <c r="P214" s="176">
        <v>3.2</v>
      </c>
      <c r="Q214" s="176">
        <v>4.4000000000000004</v>
      </c>
      <c r="R214" s="176">
        <v>4</v>
      </c>
      <c r="S214" s="176">
        <v>4.4000000000000004</v>
      </c>
      <c r="T214" s="176">
        <v>5.6</v>
      </c>
      <c r="U214" s="176">
        <v>5.9</v>
      </c>
      <c r="V214" s="176">
        <v>6.1</v>
      </c>
      <c r="W214" s="161"/>
      <c r="X214" s="161"/>
      <c r="Y214" s="174" t="s">
        <v>1</v>
      </c>
      <c r="Z214" s="175">
        <v>25898.688000000002</v>
      </c>
      <c r="AA214" s="175">
        <v>30093.272000000001</v>
      </c>
      <c r="AB214" s="175">
        <v>26743.919999999998</v>
      </c>
      <c r="AC214" s="175">
        <v>26414.784000000003</v>
      </c>
      <c r="AD214" s="175">
        <v>29586.928</v>
      </c>
      <c r="AE214" s="175">
        <v>32512.776000000002</v>
      </c>
      <c r="AF214" s="175">
        <v>32404.541999999998</v>
      </c>
      <c r="AG214" s="161"/>
      <c r="AH214" s="174" t="s">
        <v>1</v>
      </c>
      <c r="AI214" s="177">
        <v>0.28509662160781679</v>
      </c>
      <c r="AJ214" s="177">
        <v>0.24075626850277565</v>
      </c>
      <c r="AK214" s="177">
        <v>0.22702479148019519</v>
      </c>
      <c r="AL214" s="177">
        <v>0.20839790052486878</v>
      </c>
      <c r="AM214" s="177">
        <v>0.18521668407804973</v>
      </c>
      <c r="AN214" s="177">
        <v>0.18956097822744264</v>
      </c>
      <c r="AO214" s="177">
        <v>0.18062730025052839</v>
      </c>
      <c r="AP214" s="161"/>
      <c r="AQ214" s="174" t="s">
        <v>8</v>
      </c>
      <c r="AR214" s="177">
        <v>1.8246183782900275E-2</v>
      </c>
      <c r="AS214" s="177">
        <v>2.118655162824426E-2</v>
      </c>
      <c r="AT214" s="177">
        <v>1.8161983318415616E-2</v>
      </c>
      <c r="AU214" s="177">
        <v>1.8339015246188455E-2</v>
      </c>
      <c r="AV214" s="177">
        <v>2.0744268616741567E-2</v>
      </c>
      <c r="AW214" s="177">
        <v>2.2368195430838234E-2</v>
      </c>
      <c r="AX214" s="177">
        <v>2.2036530630564464E-2</v>
      </c>
      <c r="AY214" s="161"/>
      <c r="AZ214" s="161"/>
      <c r="BA214" s="161"/>
      <c r="BB214" s="161"/>
      <c r="BC214" s="161"/>
    </row>
    <row r="215" spans="3:55" x14ac:dyDescent="0.25">
      <c r="C215" s="171" t="s">
        <v>12</v>
      </c>
      <c r="D215" s="7" t="s">
        <v>3</v>
      </c>
      <c r="E215" s="8"/>
      <c r="F215" s="9" t="s">
        <v>77</v>
      </c>
      <c r="G215" s="175">
        <v>520644</v>
      </c>
      <c r="H215" s="175">
        <v>576919</v>
      </c>
      <c r="I215" s="175">
        <v>563251</v>
      </c>
      <c r="J215" s="175">
        <v>501285</v>
      </c>
      <c r="K215" s="175">
        <v>495145</v>
      </c>
      <c r="L215" s="175">
        <v>506324</v>
      </c>
      <c r="M215" s="175">
        <v>533476</v>
      </c>
      <c r="N215" s="161"/>
      <c r="O215" s="174" t="s">
        <v>77</v>
      </c>
      <c r="P215" s="176">
        <v>2.9</v>
      </c>
      <c r="Q215" s="176">
        <v>3.3</v>
      </c>
      <c r="R215" s="176">
        <v>3</v>
      </c>
      <c r="S215" s="176">
        <v>3.3</v>
      </c>
      <c r="T215" s="176">
        <v>4</v>
      </c>
      <c r="U215" s="176">
        <v>4.0999999999999996</v>
      </c>
      <c r="V215" s="176">
        <v>4.2</v>
      </c>
      <c r="W215" s="161"/>
      <c r="X215" s="161"/>
      <c r="Y215" s="174" t="s">
        <v>77</v>
      </c>
      <c r="Z215" s="175">
        <v>30197.351999999999</v>
      </c>
      <c r="AA215" s="175">
        <v>38076.654000000002</v>
      </c>
      <c r="AB215" s="175">
        <v>33795.06</v>
      </c>
      <c r="AC215" s="175">
        <v>33084.81</v>
      </c>
      <c r="AD215" s="175">
        <v>39611.599999999999</v>
      </c>
      <c r="AE215" s="175">
        <v>41518.567999999999</v>
      </c>
      <c r="AF215" s="175">
        <v>44811.984000000004</v>
      </c>
      <c r="AG215" s="161"/>
      <c r="AH215" s="174" t="s">
        <v>77</v>
      </c>
      <c r="AI215" s="177">
        <v>0.36680491727860232</v>
      </c>
      <c r="AJ215" s="177">
        <v>0.40616800256266744</v>
      </c>
      <c r="AK215" s="177">
        <v>0.38250769767786152</v>
      </c>
      <c r="AL215" s="177">
        <v>0.34802757643922355</v>
      </c>
      <c r="AM215" s="177">
        <v>0.34716077601015238</v>
      </c>
      <c r="AN215" s="177">
        <v>0.34834165447219073</v>
      </c>
      <c r="AO215" s="177">
        <v>0.36278742080881771</v>
      </c>
      <c r="AP215" s="161"/>
      <c r="AQ215" s="174" t="s">
        <v>1</v>
      </c>
      <c r="AR215" s="177">
        <v>2.1274685202158933E-2</v>
      </c>
      <c r="AS215" s="177">
        <v>2.6807088169136049E-2</v>
      </c>
      <c r="AT215" s="177">
        <v>2.2950461860671689E-2</v>
      </c>
      <c r="AU215" s="177">
        <v>2.2969820044988754E-2</v>
      </c>
      <c r="AV215" s="177">
        <v>2.7772862080812189E-2</v>
      </c>
      <c r="AW215" s="177">
        <v>2.8564015666719636E-2</v>
      </c>
      <c r="AX215" s="177">
        <v>3.0474143347940689E-2</v>
      </c>
      <c r="AY215" s="161"/>
      <c r="AZ215" s="161"/>
      <c r="BA215" s="161"/>
      <c r="BB215" s="161"/>
      <c r="BC215" s="161"/>
    </row>
    <row r="216" spans="3:55" x14ac:dyDescent="0.25">
      <c r="C216" s="171" t="s">
        <v>12</v>
      </c>
      <c r="D216" s="7" t="s">
        <v>3</v>
      </c>
      <c r="E216" s="8"/>
      <c r="F216" s="9" t="s">
        <v>76</v>
      </c>
      <c r="G216" s="175">
        <v>494092</v>
      </c>
      <c r="H216" s="175">
        <v>501507</v>
      </c>
      <c r="I216" s="175">
        <v>574972</v>
      </c>
      <c r="J216" s="175">
        <v>638907</v>
      </c>
      <c r="K216" s="175">
        <v>666956</v>
      </c>
      <c r="L216" s="175">
        <v>671671</v>
      </c>
      <c r="M216" s="175">
        <v>671405</v>
      </c>
      <c r="N216" s="161"/>
      <c r="O216" s="174" t="s">
        <v>76</v>
      </c>
      <c r="P216" s="176">
        <v>3</v>
      </c>
      <c r="Q216" s="176">
        <v>3.3</v>
      </c>
      <c r="R216" s="176">
        <v>3</v>
      </c>
      <c r="S216" s="176">
        <v>3.3</v>
      </c>
      <c r="T216" s="176">
        <v>3.8</v>
      </c>
      <c r="U216" s="176">
        <v>4.0999999999999996</v>
      </c>
      <c r="V216" s="176">
        <v>4.2</v>
      </c>
      <c r="W216" s="161"/>
      <c r="X216" s="161"/>
      <c r="Y216" s="174" t="s">
        <v>76</v>
      </c>
      <c r="Z216" s="175">
        <v>29645.52</v>
      </c>
      <c r="AA216" s="175">
        <v>33099.462</v>
      </c>
      <c r="AB216" s="175">
        <v>34498.32</v>
      </c>
      <c r="AC216" s="175">
        <v>42167.862000000001</v>
      </c>
      <c r="AD216" s="175">
        <v>50688.655999999995</v>
      </c>
      <c r="AE216" s="175">
        <v>55077.02199999999</v>
      </c>
      <c r="AF216" s="175">
        <v>56398.02</v>
      </c>
      <c r="AG216" s="161"/>
      <c r="AH216" s="174" t="s">
        <v>76</v>
      </c>
      <c r="AI216" s="177">
        <v>0.34809846111358084</v>
      </c>
      <c r="AJ216" s="177">
        <v>0.35307572893455691</v>
      </c>
      <c r="AK216" s="177">
        <v>0.39046751084194325</v>
      </c>
      <c r="AL216" s="177">
        <v>0.44357452303590766</v>
      </c>
      <c r="AM216" s="177">
        <v>0.46762253991179792</v>
      </c>
      <c r="AN216" s="177">
        <v>0.4620973673003666</v>
      </c>
      <c r="AO216" s="177">
        <v>0.45658527894065387</v>
      </c>
      <c r="AP216" s="161"/>
      <c r="AQ216" s="174" t="s">
        <v>9</v>
      </c>
      <c r="AR216" s="177">
        <v>2.0885907666814849E-2</v>
      </c>
      <c r="AS216" s="177">
        <v>2.3302998109680756E-2</v>
      </c>
      <c r="AT216" s="177">
        <v>2.3428050650516594E-2</v>
      </c>
      <c r="AU216" s="177">
        <v>2.9275918520369905E-2</v>
      </c>
      <c r="AV216" s="177">
        <v>3.5539313033296639E-2</v>
      </c>
      <c r="AW216" s="177">
        <v>3.7891984118630061E-2</v>
      </c>
      <c r="AX216" s="177">
        <v>3.8353163431014928E-2</v>
      </c>
      <c r="AY216" s="161"/>
      <c r="AZ216" s="161"/>
      <c r="BA216" s="161"/>
      <c r="BB216" s="161"/>
      <c r="BC216" s="161"/>
    </row>
    <row r="217" spans="3:55" x14ac:dyDescent="0.25">
      <c r="C217" s="164" t="s">
        <v>11</v>
      </c>
      <c r="D217" s="3" t="s">
        <v>3</v>
      </c>
      <c r="E217" s="4"/>
      <c r="F217" s="5" t="s">
        <v>8</v>
      </c>
      <c r="G217" s="168">
        <v>1449291</v>
      </c>
      <c r="H217" s="168">
        <v>1457808</v>
      </c>
      <c r="I217" s="168">
        <v>1477578</v>
      </c>
      <c r="J217" s="168">
        <v>1488741</v>
      </c>
      <c r="K217" s="168">
        <v>1362715</v>
      </c>
      <c r="L217" s="168">
        <v>1450841</v>
      </c>
      <c r="M217" s="168">
        <v>1438947</v>
      </c>
      <c r="N217" s="161"/>
      <c r="O217" s="167" t="s">
        <v>8</v>
      </c>
      <c r="P217" s="169">
        <v>2</v>
      </c>
      <c r="Q217" s="169">
        <v>2.2999999999999998</v>
      </c>
      <c r="R217" s="169">
        <v>2</v>
      </c>
      <c r="S217" s="169">
        <v>2.2999999999999998</v>
      </c>
      <c r="T217" s="169">
        <v>2.6</v>
      </c>
      <c r="U217" s="169">
        <v>2.8</v>
      </c>
      <c r="V217" s="169">
        <v>2.9</v>
      </c>
      <c r="W217" s="161"/>
      <c r="X217" s="161"/>
      <c r="Y217" s="167" t="s">
        <v>8</v>
      </c>
      <c r="Z217" s="168">
        <v>57971.64</v>
      </c>
      <c r="AA217" s="168">
        <v>67059.168000000005</v>
      </c>
      <c r="AB217" s="168">
        <v>59103.12</v>
      </c>
      <c r="AC217" s="168">
        <v>68482.085999999996</v>
      </c>
      <c r="AD217" s="168">
        <v>70861.179999999993</v>
      </c>
      <c r="AE217" s="168">
        <v>81247.09599999999</v>
      </c>
      <c r="AF217" s="168">
        <v>83458.925999999992</v>
      </c>
      <c r="AG217" s="161"/>
      <c r="AH217" s="167" t="s">
        <v>8</v>
      </c>
      <c r="AI217" s="170">
        <v>1</v>
      </c>
      <c r="AJ217" s="170">
        <v>1</v>
      </c>
      <c r="AK217" s="170">
        <v>1</v>
      </c>
      <c r="AL217" s="170">
        <v>1</v>
      </c>
      <c r="AM217" s="170">
        <v>1</v>
      </c>
      <c r="AN217" s="170">
        <v>1</v>
      </c>
      <c r="AO217" s="170">
        <v>1</v>
      </c>
      <c r="AP217" s="161"/>
      <c r="AQ217" s="167" t="s">
        <v>10</v>
      </c>
      <c r="AR217" s="170">
        <v>0.04</v>
      </c>
      <c r="AS217" s="170">
        <v>4.5999999999999999E-2</v>
      </c>
      <c r="AT217" s="170">
        <v>0.04</v>
      </c>
      <c r="AU217" s="170">
        <v>4.5999999999999999E-2</v>
      </c>
      <c r="AV217" s="170">
        <v>5.2000000000000005E-2</v>
      </c>
      <c r="AW217" s="170">
        <v>5.5999999999999994E-2</v>
      </c>
      <c r="AX217" s="170">
        <v>5.7999999999999996E-2</v>
      </c>
      <c r="AY217" s="161"/>
      <c r="AZ217" s="161"/>
      <c r="BA217" s="161"/>
      <c r="BB217" s="161"/>
      <c r="BC217" s="161"/>
    </row>
    <row r="218" spans="3:55" x14ac:dyDescent="0.25">
      <c r="C218" s="171" t="s">
        <v>11</v>
      </c>
      <c r="D218" s="7" t="s">
        <v>3</v>
      </c>
      <c r="E218" s="8"/>
      <c r="F218" s="9" t="s">
        <v>1</v>
      </c>
      <c r="G218" s="175">
        <v>470273</v>
      </c>
      <c r="H218" s="175">
        <v>423478</v>
      </c>
      <c r="I218" s="175">
        <v>401171</v>
      </c>
      <c r="J218" s="175">
        <v>412259</v>
      </c>
      <c r="K218" s="175">
        <v>331561</v>
      </c>
      <c r="L218" s="175">
        <v>393897</v>
      </c>
      <c r="M218" s="175">
        <v>344359</v>
      </c>
      <c r="N218" s="161"/>
      <c r="O218" s="174" t="s">
        <v>1</v>
      </c>
      <c r="P218" s="176">
        <v>3</v>
      </c>
      <c r="Q218" s="176">
        <v>3.7</v>
      </c>
      <c r="R218" s="176">
        <v>3.3</v>
      </c>
      <c r="S218" s="176">
        <v>3.7</v>
      </c>
      <c r="T218" s="176">
        <v>5.0999999999999996</v>
      </c>
      <c r="U218" s="176">
        <v>4.9000000000000004</v>
      </c>
      <c r="V218" s="176">
        <v>5.6</v>
      </c>
      <c r="W218" s="161"/>
      <c r="X218" s="161"/>
      <c r="Y218" s="174" t="s">
        <v>1</v>
      </c>
      <c r="Z218" s="175">
        <v>28216.38</v>
      </c>
      <c r="AA218" s="175">
        <v>31337.372000000003</v>
      </c>
      <c r="AB218" s="175">
        <v>26477.285999999996</v>
      </c>
      <c r="AC218" s="175">
        <v>30507.166000000001</v>
      </c>
      <c r="AD218" s="175">
        <v>33819.221999999994</v>
      </c>
      <c r="AE218" s="175">
        <v>38601.906000000003</v>
      </c>
      <c r="AF218" s="175">
        <v>38568.207999999999</v>
      </c>
      <c r="AG218" s="161"/>
      <c r="AH218" s="174" t="s">
        <v>1</v>
      </c>
      <c r="AI218" s="177">
        <v>0.32448486880826555</v>
      </c>
      <c r="AJ218" s="177">
        <v>0.29048955692381989</v>
      </c>
      <c r="AK218" s="177">
        <v>0.27150580206256453</v>
      </c>
      <c r="AL218" s="177">
        <v>0.27691787893260145</v>
      </c>
      <c r="AM218" s="177">
        <v>0.24330912920163056</v>
      </c>
      <c r="AN218" s="177">
        <v>0.27149563597940779</v>
      </c>
      <c r="AO218" s="177">
        <v>0.23931319221625258</v>
      </c>
      <c r="AP218" s="161"/>
      <c r="AQ218" s="174" t="s">
        <v>8</v>
      </c>
      <c r="AR218" s="177">
        <v>1.9469092128495933E-2</v>
      </c>
      <c r="AS218" s="177">
        <v>2.1496227212362676E-2</v>
      </c>
      <c r="AT218" s="177">
        <v>1.7919382936129259E-2</v>
      </c>
      <c r="AU218" s="177">
        <v>2.0491923041012508E-2</v>
      </c>
      <c r="AV218" s="177">
        <v>2.4817531178566315E-2</v>
      </c>
      <c r="AW218" s="177">
        <v>2.6606572325981969E-2</v>
      </c>
      <c r="AX218" s="177">
        <v>2.6803077528220288E-2</v>
      </c>
      <c r="AY218" s="161"/>
      <c r="AZ218" s="161"/>
      <c r="BA218" s="161"/>
      <c r="BB218" s="161"/>
      <c r="BC218" s="161"/>
    </row>
    <row r="219" spans="3:55" x14ac:dyDescent="0.25">
      <c r="C219" s="171" t="s">
        <v>11</v>
      </c>
      <c r="D219" s="7" t="s">
        <v>3</v>
      </c>
      <c r="E219" s="8"/>
      <c r="F219" s="9" t="s">
        <v>77</v>
      </c>
      <c r="G219" s="175">
        <v>535937</v>
      </c>
      <c r="H219" s="175">
        <v>601884</v>
      </c>
      <c r="I219" s="175">
        <v>582092</v>
      </c>
      <c r="J219" s="175">
        <v>578962</v>
      </c>
      <c r="K219" s="175">
        <v>508515</v>
      </c>
      <c r="L219" s="175">
        <v>545534</v>
      </c>
      <c r="M219" s="175">
        <v>566233</v>
      </c>
      <c r="N219" s="161"/>
      <c r="O219" s="174" t="s">
        <v>77</v>
      </c>
      <c r="P219" s="176">
        <v>2.9</v>
      </c>
      <c r="Q219" s="176">
        <v>3.3</v>
      </c>
      <c r="R219" s="176">
        <v>3</v>
      </c>
      <c r="S219" s="176">
        <v>3.3</v>
      </c>
      <c r="T219" s="176">
        <v>3.8</v>
      </c>
      <c r="U219" s="176">
        <v>4.0999999999999996</v>
      </c>
      <c r="V219" s="176">
        <v>4.2</v>
      </c>
      <c r="W219" s="161"/>
      <c r="X219" s="161"/>
      <c r="Y219" s="174" t="s">
        <v>77</v>
      </c>
      <c r="Z219" s="175">
        <v>31084.346000000001</v>
      </c>
      <c r="AA219" s="175">
        <v>39724.343999999997</v>
      </c>
      <c r="AB219" s="175">
        <v>34925.519999999997</v>
      </c>
      <c r="AC219" s="175">
        <v>38211.491999999998</v>
      </c>
      <c r="AD219" s="175">
        <v>38647.14</v>
      </c>
      <c r="AE219" s="175">
        <v>44733.788</v>
      </c>
      <c r="AF219" s="175">
        <v>47563.572</v>
      </c>
      <c r="AG219" s="161"/>
      <c r="AH219" s="174" t="s">
        <v>77</v>
      </c>
      <c r="AI219" s="177">
        <v>0.36979253993849404</v>
      </c>
      <c r="AJ219" s="177">
        <v>0.41286918441934739</v>
      </c>
      <c r="AK219" s="177">
        <v>0.39395009941945536</v>
      </c>
      <c r="AL219" s="177">
        <v>0.38889370279988261</v>
      </c>
      <c r="AM219" s="177">
        <v>0.37316313389079886</v>
      </c>
      <c r="AN219" s="177">
        <v>0.3760122577181097</v>
      </c>
      <c r="AO219" s="177">
        <v>0.39350511172405933</v>
      </c>
      <c r="AP219" s="161"/>
      <c r="AQ219" s="174" t="s">
        <v>1</v>
      </c>
      <c r="AR219" s="177">
        <v>2.1447967316432656E-2</v>
      </c>
      <c r="AS219" s="177">
        <v>2.7249366171676927E-2</v>
      </c>
      <c r="AT219" s="177">
        <v>2.363700596516732E-2</v>
      </c>
      <c r="AU219" s="177">
        <v>2.566698438479225E-2</v>
      </c>
      <c r="AV219" s="177">
        <v>2.8360398175700713E-2</v>
      </c>
      <c r="AW219" s="177">
        <v>3.0833005132884991E-2</v>
      </c>
      <c r="AX219" s="177">
        <v>3.3054429384820984E-2</v>
      </c>
      <c r="AY219" s="161"/>
      <c r="AZ219" s="161"/>
      <c r="BA219" s="161"/>
      <c r="BB219" s="161"/>
      <c r="BC219" s="161"/>
    </row>
    <row r="220" spans="3:55" x14ac:dyDescent="0.25">
      <c r="C220" s="171" t="s">
        <v>11</v>
      </c>
      <c r="D220" s="7" t="s">
        <v>3</v>
      </c>
      <c r="E220" s="8"/>
      <c r="F220" s="9" t="s">
        <v>76</v>
      </c>
      <c r="G220" s="175">
        <v>443081</v>
      </c>
      <c r="H220" s="175">
        <v>432446</v>
      </c>
      <c r="I220" s="175">
        <v>494315</v>
      </c>
      <c r="J220" s="175">
        <v>497520</v>
      </c>
      <c r="K220" s="175">
        <v>522639</v>
      </c>
      <c r="L220" s="175">
        <v>511410</v>
      </c>
      <c r="M220" s="175">
        <v>528355</v>
      </c>
      <c r="N220" s="161"/>
      <c r="O220" s="174" t="s">
        <v>76</v>
      </c>
      <c r="P220" s="176">
        <v>3.2</v>
      </c>
      <c r="Q220" s="176">
        <v>3.7</v>
      </c>
      <c r="R220" s="176">
        <v>3.1</v>
      </c>
      <c r="S220" s="176">
        <v>3.5</v>
      </c>
      <c r="T220" s="176">
        <v>3.8</v>
      </c>
      <c r="U220" s="176">
        <v>4.0999999999999996</v>
      </c>
      <c r="V220" s="176">
        <v>4.2</v>
      </c>
      <c r="W220" s="161"/>
      <c r="X220" s="161"/>
      <c r="Y220" s="174" t="s">
        <v>76</v>
      </c>
      <c r="Z220" s="175">
        <v>28357.184000000005</v>
      </c>
      <c r="AA220" s="175">
        <v>32001.004000000004</v>
      </c>
      <c r="AB220" s="175">
        <v>30647.53</v>
      </c>
      <c r="AC220" s="175">
        <v>34826.400000000001</v>
      </c>
      <c r="AD220" s="175">
        <v>39720.563999999998</v>
      </c>
      <c r="AE220" s="175">
        <v>41935.619999999995</v>
      </c>
      <c r="AF220" s="175">
        <v>44381.82</v>
      </c>
      <c r="AG220" s="161"/>
      <c r="AH220" s="174" t="s">
        <v>76</v>
      </c>
      <c r="AI220" s="177">
        <v>0.30572259125324036</v>
      </c>
      <c r="AJ220" s="177">
        <v>0.29664125865683272</v>
      </c>
      <c r="AK220" s="177">
        <v>0.33454409851798012</v>
      </c>
      <c r="AL220" s="177">
        <v>0.334188418267516</v>
      </c>
      <c r="AM220" s="177">
        <v>0.38352773690757053</v>
      </c>
      <c r="AN220" s="177">
        <v>0.35249210630248251</v>
      </c>
      <c r="AO220" s="177">
        <v>0.36718169605968809</v>
      </c>
      <c r="AP220" s="161"/>
      <c r="AQ220" s="174" t="s">
        <v>9</v>
      </c>
      <c r="AR220" s="177">
        <v>1.9566245840207382E-2</v>
      </c>
      <c r="AS220" s="177">
        <v>2.195145314060562E-2</v>
      </c>
      <c r="AT220" s="177">
        <v>2.0741734108114768E-2</v>
      </c>
      <c r="AU220" s="177">
        <v>2.339318927872612E-2</v>
      </c>
      <c r="AV220" s="177">
        <v>2.9148108004975359E-2</v>
      </c>
      <c r="AW220" s="177">
        <v>2.8904352716803566E-2</v>
      </c>
      <c r="AX220" s="177">
        <v>3.08432624690138E-2</v>
      </c>
      <c r="AY220" s="161"/>
      <c r="AZ220" s="161"/>
      <c r="BA220" s="161"/>
      <c r="BB220" s="161"/>
      <c r="BC220" s="161"/>
    </row>
    <row r="221" spans="3:55" x14ac:dyDescent="0.25">
      <c r="C221" s="164" t="s">
        <v>7</v>
      </c>
      <c r="D221" s="3" t="s">
        <v>4</v>
      </c>
      <c r="E221" s="8"/>
      <c r="F221" s="5" t="s">
        <v>8</v>
      </c>
      <c r="G221" s="168">
        <v>2408873</v>
      </c>
      <c r="H221" s="168">
        <v>2606497</v>
      </c>
      <c r="I221" s="168">
        <v>2954307</v>
      </c>
      <c r="J221" s="168">
        <v>3137834</v>
      </c>
      <c r="K221" s="168">
        <v>3331358</v>
      </c>
      <c r="L221" s="168">
        <v>3557597</v>
      </c>
      <c r="M221" s="168">
        <v>3638671</v>
      </c>
      <c r="N221" s="161"/>
      <c r="O221" s="167" t="s">
        <v>8</v>
      </c>
      <c r="P221" s="169">
        <v>1.3</v>
      </c>
      <c r="Q221" s="169">
        <v>1.4</v>
      </c>
      <c r="R221" s="169">
        <v>1.5</v>
      </c>
      <c r="S221" s="169">
        <v>1.2</v>
      </c>
      <c r="T221" s="169">
        <v>1.4</v>
      </c>
      <c r="U221" s="169">
        <v>1.9</v>
      </c>
      <c r="V221" s="169">
        <v>1.5</v>
      </c>
      <c r="W221" s="161"/>
      <c r="X221" s="161"/>
      <c r="Y221" s="167" t="s">
        <v>8</v>
      </c>
      <c r="Z221" s="168">
        <v>62630.697999999997</v>
      </c>
      <c r="AA221" s="168">
        <v>72981.915999999997</v>
      </c>
      <c r="AB221" s="168">
        <v>88629.21</v>
      </c>
      <c r="AC221" s="168">
        <v>75308.016000000003</v>
      </c>
      <c r="AD221" s="168">
        <v>93278.02399999999</v>
      </c>
      <c r="AE221" s="168">
        <v>135188.68599999999</v>
      </c>
      <c r="AF221" s="168">
        <v>109160.13</v>
      </c>
      <c r="AG221" s="161"/>
      <c r="AH221" s="167" t="s">
        <v>8</v>
      </c>
      <c r="AI221" s="170">
        <v>1</v>
      </c>
      <c r="AJ221" s="170">
        <v>1</v>
      </c>
      <c r="AK221" s="170">
        <v>1</v>
      </c>
      <c r="AL221" s="170">
        <v>1</v>
      </c>
      <c r="AM221" s="170">
        <v>1</v>
      </c>
      <c r="AN221" s="170">
        <v>1</v>
      </c>
      <c r="AO221" s="170">
        <v>1</v>
      </c>
      <c r="AP221" s="161"/>
      <c r="AQ221" s="167" t="s">
        <v>10</v>
      </c>
      <c r="AR221" s="170">
        <v>2.6000000000000002E-2</v>
      </c>
      <c r="AS221" s="170">
        <v>2.7999999999999997E-2</v>
      </c>
      <c r="AT221" s="170">
        <v>0.03</v>
      </c>
      <c r="AU221" s="170">
        <v>2.4E-2</v>
      </c>
      <c r="AV221" s="170">
        <v>2.7999999999999997E-2</v>
      </c>
      <c r="AW221" s="170">
        <v>3.7999999999999999E-2</v>
      </c>
      <c r="AX221" s="170">
        <v>0.03</v>
      </c>
      <c r="AY221" s="161"/>
      <c r="AZ221" s="161"/>
      <c r="BA221" s="161"/>
      <c r="BB221" s="161"/>
      <c r="BC221" s="161"/>
    </row>
    <row r="222" spans="3:55" x14ac:dyDescent="0.25">
      <c r="C222" s="171" t="s">
        <v>7</v>
      </c>
      <c r="D222" s="7" t="s">
        <v>4</v>
      </c>
      <c r="E222" s="4"/>
      <c r="F222" s="9" t="s">
        <v>1</v>
      </c>
      <c r="G222" s="175">
        <v>587197</v>
      </c>
      <c r="H222" s="175">
        <v>553939</v>
      </c>
      <c r="I222" s="175">
        <v>586697</v>
      </c>
      <c r="J222" s="175">
        <v>626484</v>
      </c>
      <c r="K222" s="175">
        <v>667820</v>
      </c>
      <c r="L222" s="175">
        <v>692542</v>
      </c>
      <c r="M222" s="175">
        <v>636345</v>
      </c>
      <c r="N222" s="161"/>
      <c r="O222" s="174" t="s">
        <v>1</v>
      </c>
      <c r="P222" s="176">
        <v>2.9</v>
      </c>
      <c r="Q222" s="176">
        <v>3.1</v>
      </c>
      <c r="R222" s="176">
        <v>3.2</v>
      </c>
      <c r="S222" s="176">
        <v>3.4</v>
      </c>
      <c r="T222" s="176">
        <v>3.9</v>
      </c>
      <c r="U222" s="176">
        <v>4.2</v>
      </c>
      <c r="V222" s="176">
        <v>4.3</v>
      </c>
      <c r="W222" s="161"/>
      <c r="X222" s="161"/>
      <c r="Y222" s="174" t="s">
        <v>1</v>
      </c>
      <c r="Z222" s="175">
        <v>34057.425999999999</v>
      </c>
      <c r="AA222" s="175">
        <v>34344.218000000001</v>
      </c>
      <c r="AB222" s="175">
        <v>37548.608</v>
      </c>
      <c r="AC222" s="175">
        <v>42600.912000000004</v>
      </c>
      <c r="AD222" s="175">
        <v>52089.96</v>
      </c>
      <c r="AE222" s="175">
        <v>58173.527999999998</v>
      </c>
      <c r="AF222" s="175">
        <v>54725.67</v>
      </c>
      <c r="AG222" s="161"/>
      <c r="AH222" s="174" t="s">
        <v>1</v>
      </c>
      <c r="AI222" s="177">
        <v>0.24376420010519442</v>
      </c>
      <c r="AJ222" s="177">
        <v>0.21252240075472942</v>
      </c>
      <c r="AK222" s="177">
        <v>0.19859039700342584</v>
      </c>
      <c r="AL222" s="177">
        <v>0.19965492119723349</v>
      </c>
      <c r="AM222" s="177">
        <v>0.20046479543777643</v>
      </c>
      <c r="AN222" s="177">
        <v>0.19466566898948925</v>
      </c>
      <c r="AO222" s="177">
        <v>0.17488390678904467</v>
      </c>
      <c r="AP222" s="161"/>
      <c r="AQ222" s="174" t="s">
        <v>8</v>
      </c>
      <c r="AR222" s="177">
        <v>1.4138323606101275E-2</v>
      </c>
      <c r="AS222" s="177">
        <v>1.3176388846793223E-2</v>
      </c>
      <c r="AT222" s="177">
        <v>1.2709785408219255E-2</v>
      </c>
      <c r="AU222" s="177">
        <v>1.3576534641411876E-2</v>
      </c>
      <c r="AV222" s="177">
        <v>1.563625404414656E-2</v>
      </c>
      <c r="AW222" s="177">
        <v>1.6351916195117097E-2</v>
      </c>
      <c r="AX222" s="177">
        <v>1.5040015983857841E-2</v>
      </c>
      <c r="AY222" s="161"/>
      <c r="AZ222" s="161"/>
      <c r="BA222" s="161"/>
      <c r="BB222" s="161"/>
      <c r="BC222" s="161"/>
    </row>
    <row r="223" spans="3:55" x14ac:dyDescent="0.25">
      <c r="C223" s="171" t="s">
        <v>7</v>
      </c>
      <c r="D223" s="7" t="s">
        <v>4</v>
      </c>
      <c r="E223" s="8"/>
      <c r="F223" s="9" t="s">
        <v>77</v>
      </c>
      <c r="G223" s="175">
        <v>1159614</v>
      </c>
      <c r="H223" s="175">
        <v>1322612</v>
      </c>
      <c r="I223" s="175">
        <v>1528260</v>
      </c>
      <c r="J223" s="175">
        <v>1522773</v>
      </c>
      <c r="K223" s="175">
        <v>1643462</v>
      </c>
      <c r="L223" s="175">
        <v>1706420</v>
      </c>
      <c r="M223" s="175">
        <v>1750202</v>
      </c>
      <c r="N223" s="161"/>
      <c r="O223" s="174" t="s">
        <v>77</v>
      </c>
      <c r="P223" s="176">
        <v>2</v>
      </c>
      <c r="Q223" s="176">
        <v>2.1</v>
      </c>
      <c r="R223" s="176">
        <v>2.2000000000000002</v>
      </c>
      <c r="S223" s="176">
        <v>1.9</v>
      </c>
      <c r="T223" s="176">
        <v>2.1</v>
      </c>
      <c r="U223" s="176">
        <v>2.9</v>
      </c>
      <c r="V223" s="176">
        <v>2.4</v>
      </c>
      <c r="W223" s="161"/>
      <c r="X223" s="161"/>
      <c r="Y223" s="174" t="s">
        <v>77</v>
      </c>
      <c r="Z223" s="175">
        <v>46384.56</v>
      </c>
      <c r="AA223" s="175">
        <v>55549.704000000005</v>
      </c>
      <c r="AB223" s="175">
        <v>67243.44</v>
      </c>
      <c r="AC223" s="175">
        <v>57865.373999999996</v>
      </c>
      <c r="AD223" s="175">
        <v>69025.40400000001</v>
      </c>
      <c r="AE223" s="175">
        <v>98972.36</v>
      </c>
      <c r="AF223" s="175">
        <v>84009.695999999996</v>
      </c>
      <c r="AG223" s="161"/>
      <c r="AH223" s="174" t="s">
        <v>77</v>
      </c>
      <c r="AI223" s="177">
        <v>0.48139275088391958</v>
      </c>
      <c r="AJ223" s="177">
        <v>0.50742893623127128</v>
      </c>
      <c r="AK223" s="177">
        <v>0.51729898077620229</v>
      </c>
      <c r="AL223" s="177">
        <v>0.48529431448572485</v>
      </c>
      <c r="AM223" s="177">
        <v>0.49333094791973725</v>
      </c>
      <c r="AN223" s="177">
        <v>0.47965522795302562</v>
      </c>
      <c r="AO223" s="177">
        <v>0.48100034325719471</v>
      </c>
      <c r="AP223" s="161"/>
      <c r="AQ223" s="174" t="s">
        <v>1</v>
      </c>
      <c r="AR223" s="177">
        <v>1.9255710035356782E-2</v>
      </c>
      <c r="AS223" s="177">
        <v>2.1312015321713392E-2</v>
      </c>
      <c r="AT223" s="177">
        <v>2.2761155154152904E-2</v>
      </c>
      <c r="AU223" s="177">
        <v>1.8441183950457542E-2</v>
      </c>
      <c r="AV223" s="177">
        <v>2.0719899812628964E-2</v>
      </c>
      <c r="AW223" s="177">
        <v>2.7820003221275487E-2</v>
      </c>
      <c r="AX223" s="177">
        <v>2.3088016476345345E-2</v>
      </c>
      <c r="AY223" s="161"/>
      <c r="AZ223" s="161"/>
      <c r="BA223" s="161"/>
      <c r="BB223" s="161"/>
      <c r="BC223" s="161"/>
    </row>
    <row r="224" spans="3:55" x14ac:dyDescent="0.25">
      <c r="C224" s="171" t="s">
        <v>7</v>
      </c>
      <c r="D224" s="7" t="s">
        <v>4</v>
      </c>
      <c r="E224" s="8"/>
      <c r="F224" s="9" t="s">
        <v>76</v>
      </c>
      <c r="G224" s="175">
        <v>662062</v>
      </c>
      <c r="H224" s="175">
        <v>729946</v>
      </c>
      <c r="I224" s="175">
        <v>839350</v>
      </c>
      <c r="J224" s="175">
        <v>988577</v>
      </c>
      <c r="K224" s="175">
        <v>1020076</v>
      </c>
      <c r="L224" s="175">
        <v>1158635</v>
      </c>
      <c r="M224" s="175">
        <v>1252124</v>
      </c>
      <c r="N224" s="161"/>
      <c r="O224" s="174" t="s">
        <v>76</v>
      </c>
      <c r="P224" s="176">
        <v>2.9</v>
      </c>
      <c r="Q224" s="176">
        <v>3.1</v>
      </c>
      <c r="R224" s="176">
        <v>2.6</v>
      </c>
      <c r="S224" s="176">
        <v>2.8</v>
      </c>
      <c r="T224" s="176">
        <v>2.7</v>
      </c>
      <c r="U224" s="176">
        <v>2.9</v>
      </c>
      <c r="V224" s="176">
        <v>3</v>
      </c>
      <c r="W224" s="161"/>
      <c r="X224" s="161"/>
      <c r="Y224" s="174" t="s">
        <v>76</v>
      </c>
      <c r="Z224" s="175">
        <v>38399.595999999998</v>
      </c>
      <c r="AA224" s="175">
        <v>45256.652000000002</v>
      </c>
      <c r="AB224" s="175">
        <v>43646.2</v>
      </c>
      <c r="AC224" s="175">
        <v>55360.311999999991</v>
      </c>
      <c r="AD224" s="175">
        <v>55084.104000000007</v>
      </c>
      <c r="AE224" s="175">
        <v>67200.83</v>
      </c>
      <c r="AF224" s="175">
        <v>75127.44</v>
      </c>
      <c r="AG224" s="161"/>
      <c r="AH224" s="174" t="s">
        <v>76</v>
      </c>
      <c r="AI224" s="177">
        <v>0.27484304901088602</v>
      </c>
      <c r="AJ224" s="177">
        <v>0.28004866301399922</v>
      </c>
      <c r="AK224" s="177">
        <v>0.28411062222037181</v>
      </c>
      <c r="AL224" s="177">
        <v>0.31505076431704165</v>
      </c>
      <c r="AM224" s="177">
        <v>0.30620425664248635</v>
      </c>
      <c r="AN224" s="177">
        <v>0.32567910305748515</v>
      </c>
      <c r="AO224" s="177">
        <v>0.3441157499537606</v>
      </c>
      <c r="AP224" s="161"/>
      <c r="AQ224" s="174" t="s">
        <v>9</v>
      </c>
      <c r="AR224" s="177">
        <v>1.5940896842631388E-2</v>
      </c>
      <c r="AS224" s="177">
        <v>1.7363017106867953E-2</v>
      </c>
      <c r="AT224" s="177">
        <v>1.4773752355459335E-2</v>
      </c>
      <c r="AU224" s="177">
        <v>1.7642842801754332E-2</v>
      </c>
      <c r="AV224" s="177">
        <v>1.6535029858694265E-2</v>
      </c>
      <c r="AW224" s="177">
        <v>1.8889387977334138E-2</v>
      </c>
      <c r="AX224" s="177">
        <v>2.0646944997225636E-2</v>
      </c>
      <c r="AY224" s="161"/>
      <c r="AZ224" s="161"/>
      <c r="BA224" s="161"/>
      <c r="BB224" s="161"/>
      <c r="BC224" s="161"/>
    </row>
    <row r="225" spans="3:55" x14ac:dyDescent="0.25">
      <c r="C225" s="164" t="s">
        <v>12</v>
      </c>
      <c r="D225" s="3" t="s">
        <v>4</v>
      </c>
      <c r="E225" s="8"/>
      <c r="F225" s="5" t="s">
        <v>8</v>
      </c>
      <c r="G225" s="168">
        <v>1249154</v>
      </c>
      <c r="H225" s="168">
        <v>1296255</v>
      </c>
      <c r="I225" s="168">
        <v>1491473</v>
      </c>
      <c r="J225" s="168">
        <v>1600283</v>
      </c>
      <c r="K225" s="168">
        <v>1702442</v>
      </c>
      <c r="L225" s="168">
        <v>1797402</v>
      </c>
      <c r="M225" s="168">
        <v>1798565</v>
      </c>
      <c r="N225" s="161"/>
      <c r="O225" s="167" t="s">
        <v>8</v>
      </c>
      <c r="P225" s="169">
        <v>2</v>
      </c>
      <c r="Q225" s="169">
        <v>2.1</v>
      </c>
      <c r="R225" s="169">
        <v>2.2000000000000002</v>
      </c>
      <c r="S225" s="169">
        <v>1.9</v>
      </c>
      <c r="T225" s="169">
        <v>2.1</v>
      </c>
      <c r="U225" s="169">
        <v>2.9</v>
      </c>
      <c r="V225" s="169">
        <v>2.4</v>
      </c>
      <c r="W225" s="161"/>
      <c r="X225" s="161"/>
      <c r="Y225" s="167" t="s">
        <v>8</v>
      </c>
      <c r="Z225" s="168">
        <v>49966.16</v>
      </c>
      <c r="AA225" s="168">
        <v>54442.71</v>
      </c>
      <c r="AB225" s="168">
        <v>65624.812000000005</v>
      </c>
      <c r="AC225" s="168">
        <v>60810.753999999994</v>
      </c>
      <c r="AD225" s="168">
        <v>71502.563999999998</v>
      </c>
      <c r="AE225" s="168">
        <v>104249.31599999999</v>
      </c>
      <c r="AF225" s="168">
        <v>86331.12</v>
      </c>
      <c r="AG225" s="161"/>
      <c r="AH225" s="167" t="s">
        <v>8</v>
      </c>
      <c r="AI225" s="170">
        <v>1</v>
      </c>
      <c r="AJ225" s="170">
        <v>1</v>
      </c>
      <c r="AK225" s="170">
        <v>1</v>
      </c>
      <c r="AL225" s="170">
        <v>1</v>
      </c>
      <c r="AM225" s="170">
        <v>1</v>
      </c>
      <c r="AN225" s="170">
        <v>1</v>
      </c>
      <c r="AO225" s="170">
        <v>1</v>
      </c>
      <c r="AP225" s="161"/>
      <c r="AQ225" s="167" t="s">
        <v>10</v>
      </c>
      <c r="AR225" s="170">
        <v>0.04</v>
      </c>
      <c r="AS225" s="170">
        <v>4.2000000000000003E-2</v>
      </c>
      <c r="AT225" s="170">
        <v>4.4000000000000004E-2</v>
      </c>
      <c r="AU225" s="170">
        <v>3.7999999999999999E-2</v>
      </c>
      <c r="AV225" s="170">
        <v>4.2000000000000003E-2</v>
      </c>
      <c r="AW225" s="170">
        <v>5.7999999999999996E-2</v>
      </c>
      <c r="AX225" s="170">
        <v>4.8000000000000001E-2</v>
      </c>
      <c r="AY225" s="161"/>
      <c r="AZ225" s="161"/>
      <c r="BA225" s="161"/>
      <c r="BB225" s="161"/>
      <c r="BC225" s="161"/>
    </row>
    <row r="226" spans="3:55" x14ac:dyDescent="0.25">
      <c r="C226" s="171" t="s">
        <v>12</v>
      </c>
      <c r="D226" s="7" t="s">
        <v>4</v>
      </c>
      <c r="E226" s="8"/>
      <c r="F226" s="9" t="s">
        <v>1</v>
      </c>
      <c r="G226" s="175">
        <v>287129</v>
      </c>
      <c r="H226" s="175">
        <v>273558</v>
      </c>
      <c r="I226" s="175">
        <v>282387</v>
      </c>
      <c r="J226" s="175">
        <v>294564</v>
      </c>
      <c r="K226" s="175">
        <v>305253</v>
      </c>
      <c r="L226" s="175">
        <v>325052</v>
      </c>
      <c r="M226" s="175">
        <v>267311</v>
      </c>
      <c r="N226" s="161"/>
      <c r="O226" s="174" t="s">
        <v>1</v>
      </c>
      <c r="P226" s="176">
        <v>4.3</v>
      </c>
      <c r="Q226" s="176">
        <v>4.5</v>
      </c>
      <c r="R226" s="176">
        <v>4.7</v>
      </c>
      <c r="S226" s="176">
        <v>5</v>
      </c>
      <c r="T226" s="176">
        <v>5.2</v>
      </c>
      <c r="U226" s="176">
        <v>5.6</v>
      </c>
      <c r="V226" s="176">
        <v>6.2</v>
      </c>
      <c r="W226" s="161"/>
      <c r="X226" s="161"/>
      <c r="Y226" s="174" t="s">
        <v>1</v>
      </c>
      <c r="Z226" s="175">
        <v>24693.093999999997</v>
      </c>
      <c r="AA226" s="175">
        <v>24620.22</v>
      </c>
      <c r="AB226" s="175">
        <v>26544.378000000004</v>
      </c>
      <c r="AC226" s="175">
        <v>29456.400000000001</v>
      </c>
      <c r="AD226" s="175">
        <v>31746.312000000002</v>
      </c>
      <c r="AE226" s="175">
        <v>36405.824000000001</v>
      </c>
      <c r="AF226" s="175">
        <v>33146.563999999998</v>
      </c>
      <c r="AG226" s="161"/>
      <c r="AH226" s="174" t="s">
        <v>1</v>
      </c>
      <c r="AI226" s="177">
        <v>0.2298587684144629</v>
      </c>
      <c r="AJ226" s="177">
        <v>0.21103718018445444</v>
      </c>
      <c r="AK226" s="177">
        <v>0.18933430239769677</v>
      </c>
      <c r="AL226" s="177">
        <v>0.1840699426288975</v>
      </c>
      <c r="AM226" s="177">
        <v>0.17930302471391096</v>
      </c>
      <c r="AN226" s="177">
        <v>0.18084546473187413</v>
      </c>
      <c r="AO226" s="177">
        <v>0.14862459794336041</v>
      </c>
      <c r="AP226" s="161"/>
      <c r="AQ226" s="174" t="s">
        <v>8</v>
      </c>
      <c r="AR226" s="177">
        <v>1.9767854083643809E-2</v>
      </c>
      <c r="AS226" s="177">
        <v>1.8993346216600898E-2</v>
      </c>
      <c r="AT226" s="177">
        <v>1.7797424425383498E-2</v>
      </c>
      <c r="AU226" s="177">
        <v>1.8406994262889751E-2</v>
      </c>
      <c r="AV226" s="177">
        <v>1.8647514570246743E-2</v>
      </c>
      <c r="AW226" s="177">
        <v>2.0254692049969901E-2</v>
      </c>
      <c r="AX226" s="177">
        <v>1.842945014497669E-2</v>
      </c>
      <c r="AY226" s="161"/>
      <c r="AZ226" s="161"/>
      <c r="BA226" s="161"/>
      <c r="BB226" s="161"/>
      <c r="BC226" s="161"/>
    </row>
    <row r="227" spans="3:55" x14ac:dyDescent="0.25">
      <c r="C227" s="171" t="s">
        <v>12</v>
      </c>
      <c r="D227" s="7" t="s">
        <v>4</v>
      </c>
      <c r="E227" s="4"/>
      <c r="F227" s="9" t="s">
        <v>77</v>
      </c>
      <c r="G227" s="175">
        <v>535820</v>
      </c>
      <c r="H227" s="175">
        <v>589455</v>
      </c>
      <c r="I227" s="175">
        <v>698852</v>
      </c>
      <c r="J227" s="175">
        <v>719561</v>
      </c>
      <c r="K227" s="175">
        <v>817002</v>
      </c>
      <c r="L227" s="175">
        <v>823101</v>
      </c>
      <c r="M227" s="175">
        <v>851317</v>
      </c>
      <c r="N227" s="161"/>
      <c r="O227" s="174" t="s">
        <v>77</v>
      </c>
      <c r="P227" s="176">
        <v>2.9</v>
      </c>
      <c r="Q227" s="176">
        <v>3.1</v>
      </c>
      <c r="R227" s="176">
        <v>3.2</v>
      </c>
      <c r="S227" s="176">
        <v>3.4</v>
      </c>
      <c r="T227" s="176">
        <v>3.2</v>
      </c>
      <c r="U227" s="176">
        <v>3.5</v>
      </c>
      <c r="V227" s="176">
        <v>3.5</v>
      </c>
      <c r="W227" s="161"/>
      <c r="X227" s="161"/>
      <c r="Y227" s="174" t="s">
        <v>77</v>
      </c>
      <c r="Z227" s="175">
        <v>31077.56</v>
      </c>
      <c r="AA227" s="175">
        <v>36546.21</v>
      </c>
      <c r="AB227" s="175">
        <v>44726.527999999998</v>
      </c>
      <c r="AC227" s="175">
        <v>48930.148000000001</v>
      </c>
      <c r="AD227" s="175">
        <v>52288.128000000004</v>
      </c>
      <c r="AE227" s="175">
        <v>57617.07</v>
      </c>
      <c r="AF227" s="175">
        <v>59592.19</v>
      </c>
      <c r="AG227" s="161"/>
      <c r="AH227" s="174" t="s">
        <v>77</v>
      </c>
      <c r="AI227" s="177">
        <v>0.42894631086319218</v>
      </c>
      <c r="AJ227" s="177">
        <v>0.45473691519029819</v>
      </c>
      <c r="AK227" s="177">
        <v>0.46856496899373973</v>
      </c>
      <c r="AL227" s="177">
        <v>0.44964609384715076</v>
      </c>
      <c r="AM227" s="177">
        <v>0.47990004945836628</v>
      </c>
      <c r="AN227" s="177">
        <v>0.45793929237866654</v>
      </c>
      <c r="AO227" s="177">
        <v>0.47333123907114838</v>
      </c>
      <c r="AP227" s="161"/>
      <c r="AQ227" s="174" t="s">
        <v>1</v>
      </c>
      <c r="AR227" s="177">
        <v>2.4878886030065144E-2</v>
      </c>
      <c r="AS227" s="177">
        <v>2.8193688741798489E-2</v>
      </c>
      <c r="AT227" s="177">
        <v>2.9988158015599346E-2</v>
      </c>
      <c r="AU227" s="177">
        <v>3.0575934381606249E-2</v>
      </c>
      <c r="AV227" s="177">
        <v>3.0713603165335446E-2</v>
      </c>
      <c r="AW227" s="177">
        <v>3.2055750466506654E-2</v>
      </c>
      <c r="AX227" s="177">
        <v>3.3133186734980384E-2</v>
      </c>
      <c r="AY227" s="161"/>
      <c r="AZ227" s="161"/>
      <c r="BA227" s="161"/>
      <c r="BB227" s="161"/>
      <c r="BC227" s="161"/>
    </row>
    <row r="228" spans="3:55" x14ac:dyDescent="0.25">
      <c r="C228" s="171" t="s">
        <v>12</v>
      </c>
      <c r="D228" s="7" t="s">
        <v>4</v>
      </c>
      <c r="E228" s="8"/>
      <c r="F228" s="9" t="s">
        <v>76</v>
      </c>
      <c r="G228" s="175">
        <v>426205</v>
      </c>
      <c r="H228" s="175">
        <v>433242</v>
      </c>
      <c r="I228" s="175">
        <v>510234</v>
      </c>
      <c r="J228" s="175">
        <v>586158</v>
      </c>
      <c r="K228" s="175">
        <v>580187</v>
      </c>
      <c r="L228" s="175">
        <v>649249</v>
      </c>
      <c r="M228" s="175">
        <v>679937</v>
      </c>
      <c r="N228" s="161"/>
      <c r="O228" s="174" t="s">
        <v>76</v>
      </c>
      <c r="P228" s="176">
        <v>3.3</v>
      </c>
      <c r="Q228" s="176">
        <v>3.4</v>
      </c>
      <c r="R228" s="176">
        <v>3.2</v>
      </c>
      <c r="S228" s="176">
        <v>3.4</v>
      </c>
      <c r="T228" s="176">
        <v>3.9</v>
      </c>
      <c r="U228" s="176">
        <v>4.2</v>
      </c>
      <c r="V228" s="176">
        <v>4.3</v>
      </c>
      <c r="W228" s="161"/>
      <c r="X228" s="161"/>
      <c r="Y228" s="174" t="s">
        <v>76</v>
      </c>
      <c r="Z228" s="175">
        <v>28129.53</v>
      </c>
      <c r="AA228" s="175">
        <v>29460.456000000002</v>
      </c>
      <c r="AB228" s="175">
        <v>32654.976000000002</v>
      </c>
      <c r="AC228" s="175">
        <v>39858.743999999999</v>
      </c>
      <c r="AD228" s="175">
        <v>45254.585999999996</v>
      </c>
      <c r="AE228" s="175">
        <v>54536.916000000005</v>
      </c>
      <c r="AF228" s="175">
        <v>58474.582000000002</v>
      </c>
      <c r="AG228" s="161"/>
      <c r="AH228" s="174" t="s">
        <v>76</v>
      </c>
      <c r="AI228" s="177">
        <v>0.34119492072234486</v>
      </c>
      <c r="AJ228" s="177">
        <v>0.33422590462524737</v>
      </c>
      <c r="AK228" s="177">
        <v>0.3421007286085635</v>
      </c>
      <c r="AL228" s="177">
        <v>0.36628396352395171</v>
      </c>
      <c r="AM228" s="177">
        <v>0.34079692582772275</v>
      </c>
      <c r="AN228" s="177">
        <v>0.36121524288945933</v>
      </c>
      <c r="AO228" s="177">
        <v>0.37804416298549121</v>
      </c>
      <c r="AP228" s="161"/>
      <c r="AQ228" s="174" t="s">
        <v>9</v>
      </c>
      <c r="AR228" s="177">
        <v>2.251886476767476E-2</v>
      </c>
      <c r="AS228" s="177">
        <v>2.272736151451682E-2</v>
      </c>
      <c r="AT228" s="177">
        <v>2.1894446630948066E-2</v>
      </c>
      <c r="AU228" s="177">
        <v>2.4907309519628718E-2</v>
      </c>
      <c r="AV228" s="177">
        <v>2.6582160214562375E-2</v>
      </c>
      <c r="AW228" s="177">
        <v>3.0342080402714588E-2</v>
      </c>
      <c r="AX228" s="177">
        <v>3.251179801675224E-2</v>
      </c>
      <c r="AY228" s="161"/>
      <c r="AZ228" s="161"/>
      <c r="BA228" s="161"/>
      <c r="BB228" s="161"/>
      <c r="BC228" s="161"/>
    </row>
    <row r="229" spans="3:55" x14ac:dyDescent="0.25">
      <c r="C229" s="164" t="s">
        <v>11</v>
      </c>
      <c r="D229" s="3" t="s">
        <v>4</v>
      </c>
      <c r="E229" s="8"/>
      <c r="F229" s="5" t="s">
        <v>8</v>
      </c>
      <c r="G229" s="168">
        <v>1159719</v>
      </c>
      <c r="H229" s="168">
        <v>1310242</v>
      </c>
      <c r="I229" s="168">
        <v>1462834</v>
      </c>
      <c r="J229" s="168">
        <v>1537551</v>
      </c>
      <c r="K229" s="168">
        <v>1628916</v>
      </c>
      <c r="L229" s="168">
        <v>1760195</v>
      </c>
      <c r="M229" s="168">
        <v>1840106</v>
      </c>
      <c r="N229" s="161"/>
      <c r="O229" s="167" t="s">
        <v>8</v>
      </c>
      <c r="P229" s="169">
        <v>2</v>
      </c>
      <c r="Q229" s="169">
        <v>2.1</v>
      </c>
      <c r="R229" s="169">
        <v>2.2000000000000002</v>
      </c>
      <c r="S229" s="169">
        <v>1.9</v>
      </c>
      <c r="T229" s="169">
        <v>2.1</v>
      </c>
      <c r="U229" s="169">
        <v>2.9</v>
      </c>
      <c r="V229" s="169">
        <v>2.4</v>
      </c>
      <c r="W229" s="161"/>
      <c r="X229" s="161"/>
      <c r="Y229" s="167" t="s">
        <v>8</v>
      </c>
      <c r="Z229" s="168">
        <v>46388.76</v>
      </c>
      <c r="AA229" s="168">
        <v>55030.164000000004</v>
      </c>
      <c r="AB229" s="168">
        <v>64364.696000000004</v>
      </c>
      <c r="AC229" s="168">
        <v>58426.937999999995</v>
      </c>
      <c r="AD229" s="168">
        <v>68414.472000000009</v>
      </c>
      <c r="AE229" s="168">
        <v>102091.31</v>
      </c>
      <c r="AF229" s="168">
        <v>88325.087999999989</v>
      </c>
      <c r="AG229" s="161"/>
      <c r="AH229" s="167" t="s">
        <v>8</v>
      </c>
      <c r="AI229" s="170">
        <v>1</v>
      </c>
      <c r="AJ229" s="170">
        <v>1</v>
      </c>
      <c r="AK229" s="170">
        <v>1</v>
      </c>
      <c r="AL229" s="170">
        <v>1</v>
      </c>
      <c r="AM229" s="170">
        <v>1</v>
      </c>
      <c r="AN229" s="170">
        <v>1</v>
      </c>
      <c r="AO229" s="170">
        <v>1</v>
      </c>
      <c r="AP229" s="161"/>
      <c r="AQ229" s="167" t="s">
        <v>10</v>
      </c>
      <c r="AR229" s="170">
        <v>0.04</v>
      </c>
      <c r="AS229" s="170">
        <v>4.2000000000000003E-2</v>
      </c>
      <c r="AT229" s="170">
        <v>4.4000000000000004E-2</v>
      </c>
      <c r="AU229" s="170">
        <v>3.7999999999999999E-2</v>
      </c>
      <c r="AV229" s="170">
        <v>4.2000000000000003E-2</v>
      </c>
      <c r="AW229" s="170">
        <v>5.7999999999999996E-2</v>
      </c>
      <c r="AX229" s="170">
        <v>4.8000000000000001E-2</v>
      </c>
      <c r="AY229" s="161"/>
      <c r="AZ229" s="161"/>
      <c r="BA229" s="161"/>
      <c r="BB229" s="161"/>
      <c r="BC229" s="161"/>
    </row>
    <row r="230" spans="3:55" x14ac:dyDescent="0.25">
      <c r="C230" s="171" t="s">
        <v>11</v>
      </c>
      <c r="D230" s="7" t="s">
        <v>4</v>
      </c>
      <c r="E230" s="8"/>
      <c r="F230" s="9" t="s">
        <v>1</v>
      </c>
      <c r="G230" s="175">
        <v>300068</v>
      </c>
      <c r="H230" s="175">
        <v>280381</v>
      </c>
      <c r="I230" s="175">
        <v>304310</v>
      </c>
      <c r="J230" s="175">
        <v>331920</v>
      </c>
      <c r="K230" s="175">
        <v>362567</v>
      </c>
      <c r="L230" s="175">
        <v>367490</v>
      </c>
      <c r="M230" s="175">
        <v>369034</v>
      </c>
      <c r="N230" s="161"/>
      <c r="O230" s="174" t="s">
        <v>1</v>
      </c>
      <c r="P230" s="176">
        <v>3.9</v>
      </c>
      <c r="Q230" s="176">
        <v>4.5</v>
      </c>
      <c r="R230" s="176">
        <v>4.3</v>
      </c>
      <c r="S230" s="176">
        <v>4.5</v>
      </c>
      <c r="T230" s="176">
        <v>4.8</v>
      </c>
      <c r="U230" s="176">
        <v>5.2</v>
      </c>
      <c r="V230" s="176">
        <v>5.2</v>
      </c>
      <c r="W230" s="161"/>
      <c r="X230" s="161"/>
      <c r="Y230" s="174" t="s">
        <v>1</v>
      </c>
      <c r="Z230" s="175">
        <v>23405.304</v>
      </c>
      <c r="AA230" s="175">
        <v>25234.29</v>
      </c>
      <c r="AB230" s="175">
        <v>26170.66</v>
      </c>
      <c r="AC230" s="175">
        <v>29872.799999999999</v>
      </c>
      <c r="AD230" s="175">
        <v>34806.432000000001</v>
      </c>
      <c r="AE230" s="175">
        <v>38218.959999999999</v>
      </c>
      <c r="AF230" s="175">
        <v>38379.536</v>
      </c>
      <c r="AG230" s="161"/>
      <c r="AH230" s="174" t="s">
        <v>1</v>
      </c>
      <c r="AI230" s="177">
        <v>0.25874198836097367</v>
      </c>
      <c r="AJ230" s="177">
        <v>0.21399176640651116</v>
      </c>
      <c r="AK230" s="177">
        <v>0.20802770512580374</v>
      </c>
      <c r="AL230" s="177">
        <v>0.21587576607214981</v>
      </c>
      <c r="AM230" s="177">
        <v>0.22258176603336208</v>
      </c>
      <c r="AN230" s="177">
        <v>0.20877800470970545</v>
      </c>
      <c r="AO230" s="177">
        <v>0.20055040307460548</v>
      </c>
      <c r="AP230" s="161"/>
      <c r="AQ230" s="174" t="s">
        <v>8</v>
      </c>
      <c r="AR230" s="177">
        <v>2.0181875092155948E-2</v>
      </c>
      <c r="AS230" s="177">
        <v>1.9259258976586004E-2</v>
      </c>
      <c r="AT230" s="177">
        <v>1.789038264081912E-2</v>
      </c>
      <c r="AU230" s="177">
        <v>1.9428818946493481E-2</v>
      </c>
      <c r="AV230" s="177">
        <v>2.1367849539202757E-2</v>
      </c>
      <c r="AW230" s="177">
        <v>2.1712912489809368E-2</v>
      </c>
      <c r="AX230" s="177">
        <v>2.0857241919758969E-2</v>
      </c>
      <c r="AY230" s="161"/>
      <c r="AZ230" s="161"/>
      <c r="BA230" s="161"/>
      <c r="BB230" s="161"/>
      <c r="BC230" s="161"/>
    </row>
    <row r="231" spans="3:55" x14ac:dyDescent="0.25">
      <c r="C231" s="171" t="s">
        <v>11</v>
      </c>
      <c r="D231" s="7" t="s">
        <v>4</v>
      </c>
      <c r="E231" s="8"/>
      <c r="F231" s="9" t="s">
        <v>77</v>
      </c>
      <c r="G231" s="175">
        <v>623794</v>
      </c>
      <c r="H231" s="175">
        <v>733157</v>
      </c>
      <c r="I231" s="175">
        <v>829408</v>
      </c>
      <c r="J231" s="175">
        <v>803212</v>
      </c>
      <c r="K231" s="175">
        <v>826460</v>
      </c>
      <c r="L231" s="175">
        <v>883319</v>
      </c>
      <c r="M231" s="175">
        <v>898885</v>
      </c>
      <c r="N231" s="161"/>
      <c r="O231" s="174" t="s">
        <v>77</v>
      </c>
      <c r="P231" s="176">
        <v>2.9</v>
      </c>
      <c r="Q231" s="176">
        <v>3.1</v>
      </c>
      <c r="R231" s="176">
        <v>2.6</v>
      </c>
      <c r="S231" s="176">
        <v>2.8</v>
      </c>
      <c r="T231" s="176">
        <v>3.2</v>
      </c>
      <c r="U231" s="176">
        <v>3.5</v>
      </c>
      <c r="V231" s="176">
        <v>3.5</v>
      </c>
      <c r="W231" s="161"/>
      <c r="X231" s="161"/>
      <c r="Y231" s="174" t="s">
        <v>77</v>
      </c>
      <c r="Z231" s="175">
        <v>36180.051999999996</v>
      </c>
      <c r="AA231" s="175">
        <v>45455.734000000004</v>
      </c>
      <c r="AB231" s="175">
        <v>43129.216000000008</v>
      </c>
      <c r="AC231" s="175">
        <v>44979.871999999996</v>
      </c>
      <c r="AD231" s="175">
        <v>52893.440000000002</v>
      </c>
      <c r="AE231" s="175">
        <v>61832.33</v>
      </c>
      <c r="AF231" s="175">
        <v>62921.95</v>
      </c>
      <c r="AG231" s="161"/>
      <c r="AH231" s="174" t="s">
        <v>77</v>
      </c>
      <c r="AI231" s="177">
        <v>0.53788374597639599</v>
      </c>
      <c r="AJ231" s="177">
        <v>0.55955846324572101</v>
      </c>
      <c r="AK231" s="177">
        <v>0.56698709491302501</v>
      </c>
      <c r="AL231" s="177">
        <v>0.52239698065299944</v>
      </c>
      <c r="AM231" s="177">
        <v>0.50736809019004048</v>
      </c>
      <c r="AN231" s="177">
        <v>0.50183019494999137</v>
      </c>
      <c r="AO231" s="177">
        <v>0.48849631488620765</v>
      </c>
      <c r="AP231" s="161"/>
      <c r="AQ231" s="174" t="s">
        <v>1</v>
      </c>
      <c r="AR231" s="177">
        <v>3.1197257266630966E-2</v>
      </c>
      <c r="AS231" s="177">
        <v>3.4692624721234702E-2</v>
      </c>
      <c r="AT231" s="177">
        <v>2.9483328935477303E-2</v>
      </c>
      <c r="AU231" s="177">
        <v>2.9254230916567966E-2</v>
      </c>
      <c r="AV231" s="177">
        <v>3.2471557772162589E-2</v>
      </c>
      <c r="AW231" s="177">
        <v>3.5128113646499398E-2</v>
      </c>
      <c r="AX231" s="177">
        <v>3.4194742042034536E-2</v>
      </c>
      <c r="AY231" s="161"/>
      <c r="AZ231" s="161"/>
      <c r="BA231" s="161"/>
      <c r="BB231" s="161"/>
      <c r="BC231" s="161"/>
    </row>
    <row r="232" spans="3:55" x14ac:dyDescent="0.25">
      <c r="C232" s="171" t="s">
        <v>11</v>
      </c>
      <c r="D232" s="7" t="s">
        <v>4</v>
      </c>
      <c r="E232" s="8"/>
      <c r="F232" s="9" t="s">
        <v>76</v>
      </c>
      <c r="G232" s="175">
        <v>235857</v>
      </c>
      <c r="H232" s="175">
        <v>296704</v>
      </c>
      <c r="I232" s="175">
        <v>329116</v>
      </c>
      <c r="J232" s="175">
        <v>402419</v>
      </c>
      <c r="K232" s="175">
        <v>439889</v>
      </c>
      <c r="L232" s="175">
        <v>509386</v>
      </c>
      <c r="M232" s="175">
        <v>572187</v>
      </c>
      <c r="N232" s="161"/>
      <c r="O232" s="174" t="s">
        <v>76</v>
      </c>
      <c r="P232" s="176">
        <v>4.8</v>
      </c>
      <c r="Q232" s="176">
        <v>4.5</v>
      </c>
      <c r="R232" s="176">
        <v>4.3</v>
      </c>
      <c r="S232" s="176">
        <v>3.9</v>
      </c>
      <c r="T232" s="176">
        <v>4.5</v>
      </c>
      <c r="U232" s="176">
        <v>4.2</v>
      </c>
      <c r="V232" s="176">
        <v>4.3</v>
      </c>
      <c r="W232" s="161"/>
      <c r="X232" s="161"/>
      <c r="Y232" s="174" t="s">
        <v>76</v>
      </c>
      <c r="Z232" s="175">
        <v>22642.271999999997</v>
      </c>
      <c r="AA232" s="175">
        <v>26703.360000000001</v>
      </c>
      <c r="AB232" s="175">
        <v>28303.976000000002</v>
      </c>
      <c r="AC232" s="175">
        <v>31388.681999999997</v>
      </c>
      <c r="AD232" s="175">
        <v>39590.01</v>
      </c>
      <c r="AE232" s="175">
        <v>42788.424000000006</v>
      </c>
      <c r="AF232" s="175">
        <v>49208.082000000002</v>
      </c>
      <c r="AG232" s="161"/>
      <c r="AH232" s="174" t="s">
        <v>76</v>
      </c>
      <c r="AI232" s="177">
        <v>0.20337426566263034</v>
      </c>
      <c r="AJ232" s="177">
        <v>0.22644977034776781</v>
      </c>
      <c r="AK232" s="177">
        <v>0.22498519996117125</v>
      </c>
      <c r="AL232" s="177">
        <v>0.26172725327485075</v>
      </c>
      <c r="AM232" s="177">
        <v>0.27005014377659742</v>
      </c>
      <c r="AN232" s="177">
        <v>0.28939180034030321</v>
      </c>
      <c r="AO232" s="177">
        <v>0.31095328203918687</v>
      </c>
      <c r="AP232" s="161"/>
      <c r="AQ232" s="174" t="s">
        <v>9</v>
      </c>
      <c r="AR232" s="177">
        <v>1.9523929503612512E-2</v>
      </c>
      <c r="AS232" s="177">
        <v>2.0380479331299103E-2</v>
      </c>
      <c r="AT232" s="177">
        <v>1.9348727196660725E-2</v>
      </c>
      <c r="AU232" s="177">
        <v>2.0414725755438359E-2</v>
      </c>
      <c r="AV232" s="177">
        <v>2.4304512939893764E-2</v>
      </c>
      <c r="AW232" s="177">
        <v>2.4308911228585472E-2</v>
      </c>
      <c r="AX232" s="177">
        <v>2.674198225537007E-2</v>
      </c>
      <c r="AY232" s="161"/>
      <c r="AZ232" s="161"/>
      <c r="BA232" s="161"/>
      <c r="BB232" s="161"/>
      <c r="BC232" s="161"/>
    </row>
    <row r="233" spans="3:55" x14ac:dyDescent="0.25">
      <c r="C233" s="164" t="s">
        <v>7</v>
      </c>
      <c r="D233" s="3" t="s">
        <v>6</v>
      </c>
      <c r="E233" s="4"/>
      <c r="F233" s="5" t="s">
        <v>8</v>
      </c>
      <c r="G233" s="168">
        <v>893265</v>
      </c>
      <c r="H233" s="168">
        <v>945639</v>
      </c>
      <c r="I233" s="168">
        <v>1078910</v>
      </c>
      <c r="J233" s="168">
        <v>1119278</v>
      </c>
      <c r="K233" s="168">
        <v>1245759</v>
      </c>
      <c r="L233" s="168">
        <v>1435902</v>
      </c>
      <c r="M233" s="168">
        <v>1561022</v>
      </c>
      <c r="N233" s="161"/>
      <c r="O233" s="167" t="s">
        <v>8</v>
      </c>
      <c r="P233" s="169">
        <v>2</v>
      </c>
      <c r="Q233" s="169">
        <v>1.9</v>
      </c>
      <c r="R233" s="169">
        <v>1.5</v>
      </c>
      <c r="S233" s="169">
        <v>1.6</v>
      </c>
      <c r="T233" s="169">
        <v>1.7</v>
      </c>
      <c r="U233" s="169">
        <v>1.8</v>
      </c>
      <c r="V233" s="169">
        <v>1.4</v>
      </c>
      <c r="W233" s="161"/>
      <c r="X233" s="161"/>
      <c r="Y233" s="167" t="s">
        <v>8</v>
      </c>
      <c r="Z233" s="168">
        <v>35730.6</v>
      </c>
      <c r="AA233" s="168">
        <v>35934.281999999999</v>
      </c>
      <c r="AB233" s="168">
        <v>32367.3</v>
      </c>
      <c r="AC233" s="168">
        <v>35816.896000000001</v>
      </c>
      <c r="AD233" s="168">
        <v>42355.805999999997</v>
      </c>
      <c r="AE233" s="168">
        <v>51692.472000000002</v>
      </c>
      <c r="AF233" s="168">
        <v>43708.615999999995</v>
      </c>
      <c r="AG233" s="161"/>
      <c r="AH233" s="167" t="s">
        <v>8</v>
      </c>
      <c r="AI233" s="170">
        <v>1</v>
      </c>
      <c r="AJ233" s="170">
        <v>1</v>
      </c>
      <c r="AK233" s="170">
        <v>1</v>
      </c>
      <c r="AL233" s="170">
        <v>1</v>
      </c>
      <c r="AM233" s="170">
        <v>1</v>
      </c>
      <c r="AN233" s="170">
        <v>1</v>
      </c>
      <c r="AO233" s="170">
        <v>1</v>
      </c>
      <c r="AP233" s="161"/>
      <c r="AQ233" s="167" t="s">
        <v>10</v>
      </c>
      <c r="AR233" s="170">
        <v>0.04</v>
      </c>
      <c r="AS233" s="170">
        <v>3.7999999999999999E-2</v>
      </c>
      <c r="AT233" s="170">
        <v>0.03</v>
      </c>
      <c r="AU233" s="170">
        <v>3.2000000000000001E-2</v>
      </c>
      <c r="AV233" s="170">
        <v>3.4000000000000002E-2</v>
      </c>
      <c r="AW233" s="170">
        <v>3.6000000000000004E-2</v>
      </c>
      <c r="AX233" s="170">
        <v>2.7999999999999997E-2</v>
      </c>
      <c r="AY233" s="161"/>
      <c r="AZ233" s="161"/>
      <c r="BA233" s="161"/>
      <c r="BB233" s="161"/>
      <c r="BC233" s="161"/>
    </row>
    <row r="234" spans="3:55" x14ac:dyDescent="0.25">
      <c r="C234" s="171" t="s">
        <v>7</v>
      </c>
      <c r="D234" s="7" t="s">
        <v>6</v>
      </c>
      <c r="E234" s="8"/>
      <c r="F234" s="9" t="s">
        <v>1</v>
      </c>
      <c r="G234" s="175">
        <v>89835</v>
      </c>
      <c r="H234" s="175">
        <v>94174</v>
      </c>
      <c r="I234" s="175">
        <v>103872</v>
      </c>
      <c r="J234" s="175">
        <v>103382</v>
      </c>
      <c r="K234" s="175">
        <v>106234</v>
      </c>
      <c r="L234" s="175">
        <v>125904</v>
      </c>
      <c r="M234" s="175">
        <v>131292</v>
      </c>
      <c r="N234" s="161"/>
      <c r="O234" s="174" t="s">
        <v>1</v>
      </c>
      <c r="P234" s="176">
        <v>6.7</v>
      </c>
      <c r="Q234" s="176">
        <v>6</v>
      </c>
      <c r="R234" s="176">
        <v>5.5</v>
      </c>
      <c r="S234" s="176">
        <v>5.9</v>
      </c>
      <c r="T234" s="176">
        <v>6</v>
      </c>
      <c r="U234" s="176">
        <v>5.7</v>
      </c>
      <c r="V234" s="176">
        <v>5.6</v>
      </c>
      <c r="W234" s="161"/>
      <c r="X234" s="161"/>
      <c r="Y234" s="174" t="s">
        <v>1</v>
      </c>
      <c r="Z234" s="175">
        <v>12037.89</v>
      </c>
      <c r="AA234" s="175">
        <v>11300.88</v>
      </c>
      <c r="AB234" s="175">
        <v>11425.92</v>
      </c>
      <c r="AC234" s="175">
        <v>12199.076000000001</v>
      </c>
      <c r="AD234" s="175">
        <v>12748.08</v>
      </c>
      <c r="AE234" s="175">
        <v>14353.056</v>
      </c>
      <c r="AF234" s="175">
        <v>14704.704</v>
      </c>
      <c r="AG234" s="161"/>
      <c r="AH234" s="174" t="s">
        <v>1</v>
      </c>
      <c r="AI234" s="177">
        <v>0.10056925996204934</v>
      </c>
      <c r="AJ234" s="177">
        <v>9.9587686210065363E-2</v>
      </c>
      <c r="AK234" s="177">
        <v>9.6274944156602496E-2</v>
      </c>
      <c r="AL234" s="177">
        <v>9.2364899515580579E-2</v>
      </c>
      <c r="AM234" s="177">
        <v>8.5276526198084859E-2</v>
      </c>
      <c r="AN234" s="177">
        <v>8.7682864150896087E-2</v>
      </c>
      <c r="AO234" s="177">
        <v>8.4106437961796829E-2</v>
      </c>
      <c r="AP234" s="161"/>
      <c r="AQ234" s="174" t="s">
        <v>8</v>
      </c>
      <c r="AR234" s="177">
        <v>1.3476280834914612E-2</v>
      </c>
      <c r="AS234" s="177">
        <v>1.1950522345207843E-2</v>
      </c>
      <c r="AT234" s="177">
        <v>1.0590243857226274E-2</v>
      </c>
      <c r="AU234" s="177">
        <v>1.089905814283851E-2</v>
      </c>
      <c r="AV234" s="177">
        <v>1.0233183143770183E-2</v>
      </c>
      <c r="AW234" s="177">
        <v>9.9958465132021553E-3</v>
      </c>
      <c r="AX234" s="177">
        <v>9.4199210517212431E-3</v>
      </c>
      <c r="AY234" s="161"/>
      <c r="AZ234" s="161"/>
      <c r="BA234" s="161"/>
      <c r="BB234" s="161"/>
      <c r="BC234" s="161"/>
    </row>
    <row r="235" spans="3:55" x14ac:dyDescent="0.25">
      <c r="C235" s="171" t="s">
        <v>7</v>
      </c>
      <c r="D235" s="7" t="s">
        <v>6</v>
      </c>
      <c r="E235" s="8"/>
      <c r="F235" s="9" t="s">
        <v>77</v>
      </c>
      <c r="G235" s="175">
        <v>477620</v>
      </c>
      <c r="H235" s="175">
        <v>526316</v>
      </c>
      <c r="I235" s="175">
        <v>589790</v>
      </c>
      <c r="J235" s="175">
        <v>643031</v>
      </c>
      <c r="K235" s="175">
        <v>694589</v>
      </c>
      <c r="L235" s="175">
        <v>823700</v>
      </c>
      <c r="M235" s="175">
        <v>907876</v>
      </c>
      <c r="N235" s="161"/>
      <c r="O235" s="174" t="s">
        <v>77</v>
      </c>
      <c r="P235" s="176">
        <v>2.8</v>
      </c>
      <c r="Q235" s="176">
        <v>2.4</v>
      </c>
      <c r="R235" s="176">
        <v>2.2999999999999998</v>
      </c>
      <c r="S235" s="176">
        <v>2.5</v>
      </c>
      <c r="T235" s="176">
        <v>2.6</v>
      </c>
      <c r="U235" s="176">
        <v>2.7</v>
      </c>
      <c r="V235" s="176">
        <v>2.2000000000000002</v>
      </c>
      <c r="W235" s="161"/>
      <c r="X235" s="161"/>
      <c r="Y235" s="174" t="s">
        <v>77</v>
      </c>
      <c r="Z235" s="175">
        <v>26746.720000000001</v>
      </c>
      <c r="AA235" s="175">
        <v>25263.167999999998</v>
      </c>
      <c r="AB235" s="175">
        <v>27130.34</v>
      </c>
      <c r="AC235" s="175">
        <v>32151.55</v>
      </c>
      <c r="AD235" s="175">
        <v>36118.628000000004</v>
      </c>
      <c r="AE235" s="175">
        <v>44479.8</v>
      </c>
      <c r="AF235" s="175">
        <v>39946.544000000002</v>
      </c>
      <c r="AG235" s="161"/>
      <c r="AH235" s="174" t="s">
        <v>77</v>
      </c>
      <c r="AI235" s="177">
        <v>0.53469015353786387</v>
      </c>
      <c r="AJ235" s="177">
        <v>0.55657179959794378</v>
      </c>
      <c r="AK235" s="177">
        <v>0.54665356702597989</v>
      </c>
      <c r="AL235" s="177">
        <v>0.57450517208414709</v>
      </c>
      <c r="AM235" s="177">
        <v>0.55756289940510162</v>
      </c>
      <c r="AN235" s="177">
        <v>0.57364639090968605</v>
      </c>
      <c r="AO235" s="177">
        <v>0.58159077834905593</v>
      </c>
      <c r="AP235" s="161"/>
      <c r="AQ235" s="174" t="s">
        <v>1</v>
      </c>
      <c r="AR235" s="177">
        <v>2.9942648598120375E-2</v>
      </c>
      <c r="AS235" s="177">
        <v>2.6715446380701301E-2</v>
      </c>
      <c r="AT235" s="177">
        <v>2.5146064083195072E-2</v>
      </c>
      <c r="AU235" s="177">
        <v>2.8725258604207354E-2</v>
      </c>
      <c r="AV235" s="177">
        <v>2.8993270769065285E-2</v>
      </c>
      <c r="AW235" s="177">
        <v>3.097690510912305E-2</v>
      </c>
      <c r="AX235" s="177">
        <v>2.5589994247358461E-2</v>
      </c>
      <c r="AY235" s="161"/>
      <c r="AZ235" s="161"/>
      <c r="BA235" s="161"/>
      <c r="BB235" s="161"/>
      <c r="BC235" s="161"/>
    </row>
    <row r="236" spans="3:55" x14ac:dyDescent="0.25">
      <c r="C236" s="171" t="s">
        <v>7</v>
      </c>
      <c r="D236" s="7" t="s">
        <v>6</v>
      </c>
      <c r="E236" s="8"/>
      <c r="F236" s="9" t="s">
        <v>76</v>
      </c>
      <c r="G236" s="175">
        <v>325810</v>
      </c>
      <c r="H236" s="175">
        <v>325149</v>
      </c>
      <c r="I236" s="175">
        <v>385248</v>
      </c>
      <c r="J236" s="175">
        <v>372865</v>
      </c>
      <c r="K236" s="175">
        <v>444936</v>
      </c>
      <c r="L236" s="175">
        <v>486298</v>
      </c>
      <c r="M236" s="175">
        <v>521854</v>
      </c>
      <c r="N236" s="161"/>
      <c r="O236" s="174" t="s">
        <v>76</v>
      </c>
      <c r="P236" s="176">
        <v>3.5</v>
      </c>
      <c r="Q236" s="176">
        <v>3.2</v>
      </c>
      <c r="R236" s="176">
        <v>2.9</v>
      </c>
      <c r="S236" s="176">
        <v>3.1</v>
      </c>
      <c r="T236" s="176">
        <v>2.9</v>
      </c>
      <c r="U236" s="176">
        <v>2.9</v>
      </c>
      <c r="V236" s="176">
        <v>2.7</v>
      </c>
      <c r="W236" s="161"/>
      <c r="X236" s="161"/>
      <c r="Y236" s="174" t="s">
        <v>76</v>
      </c>
      <c r="Z236" s="175">
        <v>22806.7</v>
      </c>
      <c r="AA236" s="175">
        <v>20809.536</v>
      </c>
      <c r="AB236" s="175">
        <v>22344.383999999998</v>
      </c>
      <c r="AC236" s="175">
        <v>23117.63</v>
      </c>
      <c r="AD236" s="175">
        <v>25806.287999999997</v>
      </c>
      <c r="AE236" s="175">
        <v>28205.284</v>
      </c>
      <c r="AF236" s="175">
        <v>28180.116000000002</v>
      </c>
      <c r="AG236" s="161"/>
      <c r="AH236" s="174" t="s">
        <v>76</v>
      </c>
      <c r="AI236" s="177">
        <v>0.36474058650008678</v>
      </c>
      <c r="AJ236" s="177">
        <v>0.3438405141919908</v>
      </c>
      <c r="AK236" s="177">
        <v>0.35707148881741757</v>
      </c>
      <c r="AL236" s="177">
        <v>0.33312992840027233</v>
      </c>
      <c r="AM236" s="177">
        <v>0.35716057439681353</v>
      </c>
      <c r="AN236" s="177">
        <v>0.33867074493941784</v>
      </c>
      <c r="AO236" s="177">
        <v>0.33430278368914723</v>
      </c>
      <c r="AP236" s="161"/>
      <c r="AQ236" s="174" t="s">
        <v>9</v>
      </c>
      <c r="AR236" s="177">
        <v>2.5531841055006072E-2</v>
      </c>
      <c r="AS236" s="177">
        <v>2.2005792908287414E-2</v>
      </c>
      <c r="AT236" s="177">
        <v>2.0710146351410219E-2</v>
      </c>
      <c r="AU236" s="177">
        <v>2.0654055560816884E-2</v>
      </c>
      <c r="AV236" s="177">
        <v>2.0715313315015183E-2</v>
      </c>
      <c r="AW236" s="177">
        <v>1.9642903206486234E-2</v>
      </c>
      <c r="AX236" s="177">
        <v>1.8052350319213952E-2</v>
      </c>
      <c r="AY236" s="161"/>
      <c r="AZ236" s="161"/>
      <c r="BA236" s="161"/>
      <c r="BB236" s="161"/>
      <c r="BC236" s="161"/>
    </row>
    <row r="237" spans="3:55" x14ac:dyDescent="0.25">
      <c r="C237" s="164" t="s">
        <v>12</v>
      </c>
      <c r="D237" s="3" t="s">
        <v>6</v>
      </c>
      <c r="E237" s="8"/>
      <c r="F237" s="5" t="s">
        <v>8</v>
      </c>
      <c r="G237" s="168">
        <v>519143</v>
      </c>
      <c r="H237" s="168">
        <v>528335</v>
      </c>
      <c r="I237" s="168">
        <v>606327</v>
      </c>
      <c r="J237" s="168">
        <v>612117</v>
      </c>
      <c r="K237" s="168">
        <v>689567</v>
      </c>
      <c r="L237" s="168">
        <v>802391</v>
      </c>
      <c r="M237" s="168">
        <v>846450</v>
      </c>
      <c r="N237" s="161"/>
      <c r="O237" s="167" t="s">
        <v>8</v>
      </c>
      <c r="P237" s="169">
        <v>2.6</v>
      </c>
      <c r="Q237" s="169">
        <v>2.4</v>
      </c>
      <c r="R237" s="169">
        <v>2.2999999999999998</v>
      </c>
      <c r="S237" s="169">
        <v>2.5</v>
      </c>
      <c r="T237" s="169">
        <v>2.6</v>
      </c>
      <c r="U237" s="169">
        <v>2.7</v>
      </c>
      <c r="V237" s="169">
        <v>2.2000000000000002</v>
      </c>
      <c r="W237" s="161"/>
      <c r="X237" s="161"/>
      <c r="Y237" s="167" t="s">
        <v>8</v>
      </c>
      <c r="Z237" s="168">
        <v>26995.436000000002</v>
      </c>
      <c r="AA237" s="168">
        <v>25360.080000000002</v>
      </c>
      <c r="AB237" s="168">
        <v>27891.041999999998</v>
      </c>
      <c r="AC237" s="168">
        <v>30605.85</v>
      </c>
      <c r="AD237" s="168">
        <v>35857.483999999997</v>
      </c>
      <c r="AE237" s="168">
        <v>43329.114000000001</v>
      </c>
      <c r="AF237" s="168">
        <v>37243.800000000003</v>
      </c>
      <c r="AG237" s="161"/>
      <c r="AH237" s="167" t="s">
        <v>8</v>
      </c>
      <c r="AI237" s="170">
        <v>1</v>
      </c>
      <c r="AJ237" s="170">
        <v>1</v>
      </c>
      <c r="AK237" s="170">
        <v>1</v>
      </c>
      <c r="AL237" s="170">
        <v>1</v>
      </c>
      <c r="AM237" s="170">
        <v>1</v>
      </c>
      <c r="AN237" s="170">
        <v>1</v>
      </c>
      <c r="AO237" s="170">
        <v>1</v>
      </c>
      <c r="AP237" s="161"/>
      <c r="AQ237" s="167" t="s">
        <v>10</v>
      </c>
      <c r="AR237" s="170">
        <v>5.2000000000000005E-2</v>
      </c>
      <c r="AS237" s="170">
        <v>4.8000000000000001E-2</v>
      </c>
      <c r="AT237" s="170">
        <v>4.5999999999999999E-2</v>
      </c>
      <c r="AU237" s="170">
        <v>0.05</v>
      </c>
      <c r="AV237" s="170">
        <v>5.2000000000000005E-2</v>
      </c>
      <c r="AW237" s="170">
        <v>5.4000000000000006E-2</v>
      </c>
      <c r="AX237" s="170">
        <v>4.4000000000000004E-2</v>
      </c>
      <c r="AY237" s="161"/>
      <c r="AZ237" s="161"/>
      <c r="BA237" s="161"/>
      <c r="BB237" s="161"/>
      <c r="BC237" s="161"/>
    </row>
    <row r="238" spans="3:55" x14ac:dyDescent="0.25">
      <c r="C238" s="171" t="s">
        <v>12</v>
      </c>
      <c r="D238" s="7" t="s">
        <v>6</v>
      </c>
      <c r="E238" s="4"/>
      <c r="F238" s="9" t="s">
        <v>1</v>
      </c>
      <c r="G238" s="175">
        <v>48573</v>
      </c>
      <c r="H238" s="175">
        <v>49173</v>
      </c>
      <c r="I238" s="175">
        <v>59779</v>
      </c>
      <c r="J238" s="175">
        <v>54398</v>
      </c>
      <c r="K238" s="175">
        <v>54219</v>
      </c>
      <c r="L238" s="175">
        <v>71103</v>
      </c>
      <c r="M238" s="175">
        <v>68100</v>
      </c>
      <c r="N238" s="161"/>
      <c r="O238" s="174" t="s">
        <v>1</v>
      </c>
      <c r="P238" s="176">
        <v>9.4</v>
      </c>
      <c r="Q238" s="176">
        <v>8.6</v>
      </c>
      <c r="R238" s="176">
        <v>8</v>
      </c>
      <c r="S238" s="176">
        <v>8.4</v>
      </c>
      <c r="T238" s="176">
        <v>8.6999999999999993</v>
      </c>
      <c r="U238" s="176">
        <v>7.8</v>
      </c>
      <c r="V238" s="176">
        <v>8.1</v>
      </c>
      <c r="W238" s="161"/>
      <c r="X238" s="161"/>
      <c r="Y238" s="174" t="s">
        <v>1</v>
      </c>
      <c r="Z238" s="175">
        <v>9131.7240000000002</v>
      </c>
      <c r="AA238" s="175">
        <v>8457.7559999999994</v>
      </c>
      <c r="AB238" s="175">
        <v>9564.64</v>
      </c>
      <c r="AC238" s="175">
        <v>9138.8639999999996</v>
      </c>
      <c r="AD238" s="175">
        <v>9434.1059999999998</v>
      </c>
      <c r="AE238" s="175">
        <v>11092.068000000001</v>
      </c>
      <c r="AF238" s="175">
        <v>11032.2</v>
      </c>
      <c r="AG238" s="161"/>
      <c r="AH238" s="174" t="s">
        <v>1</v>
      </c>
      <c r="AI238" s="177">
        <v>9.3563815750188295E-2</v>
      </c>
      <c r="AJ238" s="177">
        <v>9.3071630688862178E-2</v>
      </c>
      <c r="AK238" s="177">
        <v>9.8592013880298909E-2</v>
      </c>
      <c r="AL238" s="177">
        <v>8.8868631323750197E-2</v>
      </c>
      <c r="AM238" s="177">
        <v>7.8627602538984612E-2</v>
      </c>
      <c r="AN238" s="177">
        <v>8.861390519086082E-2</v>
      </c>
      <c r="AO238" s="177">
        <v>8.0453659401027819E-2</v>
      </c>
      <c r="AP238" s="161"/>
      <c r="AQ238" s="174" t="s">
        <v>8</v>
      </c>
      <c r="AR238" s="177">
        <v>1.7589997361035403E-2</v>
      </c>
      <c r="AS238" s="177">
        <v>1.6008320478484293E-2</v>
      </c>
      <c r="AT238" s="177">
        <v>1.5774722220847824E-2</v>
      </c>
      <c r="AU238" s="177">
        <v>1.4929930062390033E-2</v>
      </c>
      <c r="AV238" s="177">
        <v>1.3681202841783322E-2</v>
      </c>
      <c r="AW238" s="177">
        <v>1.3823769209774288E-2</v>
      </c>
      <c r="AX238" s="177">
        <v>1.3033492822966506E-2</v>
      </c>
      <c r="AY238" s="161"/>
      <c r="AZ238" s="161"/>
      <c r="BA238" s="161"/>
      <c r="BB238" s="161"/>
      <c r="BC238" s="161"/>
    </row>
    <row r="239" spans="3:55" x14ac:dyDescent="0.25">
      <c r="C239" s="171" t="s">
        <v>12</v>
      </c>
      <c r="D239" s="7" t="s">
        <v>6</v>
      </c>
      <c r="E239" s="8"/>
      <c r="F239" s="9" t="s">
        <v>77</v>
      </c>
      <c r="G239" s="175">
        <v>214254</v>
      </c>
      <c r="H239" s="175">
        <v>235312</v>
      </c>
      <c r="I239" s="175">
        <v>265915</v>
      </c>
      <c r="J239" s="175">
        <v>281655</v>
      </c>
      <c r="K239" s="175">
        <v>319439</v>
      </c>
      <c r="L239" s="175">
        <v>381437</v>
      </c>
      <c r="M239" s="175">
        <v>418227</v>
      </c>
      <c r="N239" s="161"/>
      <c r="O239" s="174" t="s">
        <v>77</v>
      </c>
      <c r="P239" s="176">
        <v>4.3</v>
      </c>
      <c r="Q239" s="176">
        <v>3.9</v>
      </c>
      <c r="R239" s="176">
        <v>3.4</v>
      </c>
      <c r="S239" s="176">
        <v>3.6</v>
      </c>
      <c r="T239" s="176">
        <v>3.4</v>
      </c>
      <c r="U239" s="176">
        <v>3.3</v>
      </c>
      <c r="V239" s="176">
        <v>3.1</v>
      </c>
      <c r="W239" s="161"/>
      <c r="X239" s="161"/>
      <c r="Y239" s="174" t="s">
        <v>77</v>
      </c>
      <c r="Z239" s="175">
        <v>18425.843999999997</v>
      </c>
      <c r="AA239" s="175">
        <v>18354.335999999999</v>
      </c>
      <c r="AB239" s="175">
        <v>18082.22</v>
      </c>
      <c r="AC239" s="175">
        <v>20279.16</v>
      </c>
      <c r="AD239" s="175">
        <v>21721.851999999999</v>
      </c>
      <c r="AE239" s="175">
        <v>25174.841999999997</v>
      </c>
      <c r="AF239" s="175">
        <v>25930.074000000001</v>
      </c>
      <c r="AG239" s="161"/>
      <c r="AH239" s="174" t="s">
        <v>77</v>
      </c>
      <c r="AI239" s="177">
        <v>0.41270709611802531</v>
      </c>
      <c r="AJ239" s="177">
        <v>0.44538408396188023</v>
      </c>
      <c r="AK239" s="177">
        <v>0.4385669778848707</v>
      </c>
      <c r="AL239" s="177">
        <v>0.46013262170467412</v>
      </c>
      <c r="AM239" s="177">
        <v>0.46324577597245808</v>
      </c>
      <c r="AN239" s="177">
        <v>0.47537547155937693</v>
      </c>
      <c r="AO239" s="177">
        <v>0.49409533935849725</v>
      </c>
      <c r="AP239" s="161"/>
      <c r="AQ239" s="174" t="s">
        <v>1</v>
      </c>
      <c r="AR239" s="177">
        <v>3.5492810266150171E-2</v>
      </c>
      <c r="AS239" s="177">
        <v>3.4739958549026652E-2</v>
      </c>
      <c r="AT239" s="177">
        <v>2.9822554496171206E-2</v>
      </c>
      <c r="AU239" s="177">
        <v>3.3129548762736535E-2</v>
      </c>
      <c r="AV239" s="177">
        <v>3.1500712766127148E-2</v>
      </c>
      <c r="AW239" s="177">
        <v>3.1374781122918874E-2</v>
      </c>
      <c r="AX239" s="177">
        <v>3.0633911040226832E-2</v>
      </c>
      <c r="AY239" s="161"/>
      <c r="AZ239" s="161"/>
      <c r="BA239" s="161"/>
      <c r="BB239" s="161"/>
      <c r="BC239" s="161"/>
    </row>
    <row r="240" spans="3:55" x14ac:dyDescent="0.25">
      <c r="C240" s="171" t="s">
        <v>12</v>
      </c>
      <c r="D240" s="7" t="s">
        <v>6</v>
      </c>
      <c r="E240" s="8"/>
      <c r="F240" s="9" t="s">
        <v>76</v>
      </c>
      <c r="G240" s="175">
        <v>256316</v>
      </c>
      <c r="H240" s="175">
        <v>243850</v>
      </c>
      <c r="I240" s="175">
        <v>280633</v>
      </c>
      <c r="J240" s="175">
        <v>276064</v>
      </c>
      <c r="K240" s="175">
        <v>315909</v>
      </c>
      <c r="L240" s="175">
        <v>349851</v>
      </c>
      <c r="M240" s="175">
        <v>360123</v>
      </c>
      <c r="N240" s="161"/>
      <c r="O240" s="174" t="s">
        <v>76</v>
      </c>
      <c r="P240" s="176">
        <v>3.8</v>
      </c>
      <c r="Q240" s="176">
        <v>3.9</v>
      </c>
      <c r="R240" s="176">
        <v>3.4</v>
      </c>
      <c r="S240" s="176">
        <v>3.6</v>
      </c>
      <c r="T240" s="176">
        <v>3.4</v>
      </c>
      <c r="U240" s="176">
        <v>3.6</v>
      </c>
      <c r="V240" s="176">
        <v>3.3</v>
      </c>
      <c r="W240" s="161"/>
      <c r="X240" s="161"/>
      <c r="Y240" s="174" t="s">
        <v>76</v>
      </c>
      <c r="Z240" s="175">
        <v>19480.016</v>
      </c>
      <c r="AA240" s="175">
        <v>19020.3</v>
      </c>
      <c r="AB240" s="175">
        <v>19083.043999999998</v>
      </c>
      <c r="AC240" s="175">
        <v>19876.608</v>
      </c>
      <c r="AD240" s="175">
        <v>21481.811999999998</v>
      </c>
      <c r="AE240" s="175">
        <v>25189.272000000001</v>
      </c>
      <c r="AF240" s="175">
        <v>23768.117999999999</v>
      </c>
      <c r="AG240" s="161"/>
      <c r="AH240" s="174" t="s">
        <v>76</v>
      </c>
      <c r="AI240" s="177">
        <v>0.4937290881317864</v>
      </c>
      <c r="AJ240" s="177">
        <v>0.46154428534925757</v>
      </c>
      <c r="AK240" s="177">
        <v>0.46284100823483038</v>
      </c>
      <c r="AL240" s="177">
        <v>0.45099874697157571</v>
      </c>
      <c r="AM240" s="177">
        <v>0.45812662148855732</v>
      </c>
      <c r="AN240" s="177">
        <v>0.43601062324976225</v>
      </c>
      <c r="AO240" s="177">
        <v>0.42545100124047491</v>
      </c>
      <c r="AP240" s="161"/>
      <c r="AQ240" s="174" t="s">
        <v>9</v>
      </c>
      <c r="AR240" s="177">
        <v>3.7523410698015763E-2</v>
      </c>
      <c r="AS240" s="177">
        <v>3.600045425724209E-2</v>
      </c>
      <c r="AT240" s="177">
        <v>3.1473188559968467E-2</v>
      </c>
      <c r="AU240" s="177">
        <v>3.2471909781953454E-2</v>
      </c>
      <c r="AV240" s="177">
        <v>3.1152610261221896E-2</v>
      </c>
      <c r="AW240" s="177">
        <v>3.1392764873982883E-2</v>
      </c>
      <c r="AX240" s="177">
        <v>2.8079766081871346E-2</v>
      </c>
      <c r="AY240" s="161"/>
      <c r="AZ240" s="161"/>
      <c r="BA240" s="161"/>
      <c r="BB240" s="161"/>
      <c r="BC240" s="161"/>
    </row>
    <row r="241" spans="3:55" x14ac:dyDescent="0.25">
      <c r="C241" s="164" t="s">
        <v>11</v>
      </c>
      <c r="D241" s="3" t="s">
        <v>6</v>
      </c>
      <c r="E241" s="8"/>
      <c r="F241" s="5" t="s">
        <v>8</v>
      </c>
      <c r="G241" s="168">
        <v>374122</v>
      </c>
      <c r="H241" s="168">
        <v>417304</v>
      </c>
      <c r="I241" s="168">
        <v>472583</v>
      </c>
      <c r="J241" s="168">
        <v>507161</v>
      </c>
      <c r="K241" s="168">
        <v>556192</v>
      </c>
      <c r="L241" s="168">
        <v>633511</v>
      </c>
      <c r="M241" s="168">
        <v>714572</v>
      </c>
      <c r="N241" s="161"/>
      <c r="O241" s="167" t="s">
        <v>8</v>
      </c>
      <c r="P241" s="169">
        <v>3.2</v>
      </c>
      <c r="Q241" s="169">
        <v>2.7</v>
      </c>
      <c r="R241" s="169">
        <v>2.6</v>
      </c>
      <c r="S241" s="169">
        <v>2.5</v>
      </c>
      <c r="T241" s="169">
        <v>2.6</v>
      </c>
      <c r="U241" s="169">
        <v>2.7</v>
      </c>
      <c r="V241" s="169">
        <v>2.7</v>
      </c>
      <c r="W241" s="161"/>
      <c r="X241" s="161"/>
      <c r="Y241" s="167" t="s">
        <v>8</v>
      </c>
      <c r="Z241" s="168">
        <v>23943.808000000005</v>
      </c>
      <c r="AA241" s="168">
        <v>22534.416000000001</v>
      </c>
      <c r="AB241" s="168">
        <v>24574.316000000003</v>
      </c>
      <c r="AC241" s="168">
        <v>25358.05</v>
      </c>
      <c r="AD241" s="168">
        <v>28921.984</v>
      </c>
      <c r="AE241" s="168">
        <v>34209.594000000005</v>
      </c>
      <c r="AF241" s="168">
        <v>38586.888000000006</v>
      </c>
      <c r="AG241" s="161"/>
      <c r="AH241" s="167" t="s">
        <v>8</v>
      </c>
      <c r="AI241" s="170">
        <v>1</v>
      </c>
      <c r="AJ241" s="170">
        <v>1</v>
      </c>
      <c r="AK241" s="170">
        <v>1</v>
      </c>
      <c r="AL241" s="170">
        <v>1</v>
      </c>
      <c r="AM241" s="170">
        <v>1</v>
      </c>
      <c r="AN241" s="170">
        <v>1</v>
      </c>
      <c r="AO241" s="170">
        <v>1</v>
      </c>
      <c r="AP241" s="161"/>
      <c r="AQ241" s="167" t="s">
        <v>10</v>
      </c>
      <c r="AR241" s="170">
        <v>6.4000000000000001E-2</v>
      </c>
      <c r="AS241" s="170">
        <v>5.4000000000000006E-2</v>
      </c>
      <c r="AT241" s="170">
        <v>5.2000000000000005E-2</v>
      </c>
      <c r="AU241" s="170">
        <v>0.05</v>
      </c>
      <c r="AV241" s="170">
        <v>5.2000000000000005E-2</v>
      </c>
      <c r="AW241" s="170">
        <v>5.4000000000000006E-2</v>
      </c>
      <c r="AX241" s="170">
        <v>5.4000000000000006E-2</v>
      </c>
      <c r="AY241" s="161"/>
      <c r="AZ241" s="161"/>
      <c r="BA241" s="161"/>
      <c r="BB241" s="161"/>
      <c r="BC241" s="161"/>
    </row>
    <row r="242" spans="3:55" x14ac:dyDescent="0.25">
      <c r="C242" s="171" t="s">
        <v>11</v>
      </c>
      <c r="D242" s="7" t="s">
        <v>6</v>
      </c>
      <c r="E242" s="8"/>
      <c r="F242" s="9" t="s">
        <v>1</v>
      </c>
      <c r="G242" s="175">
        <v>41262</v>
      </c>
      <c r="H242" s="175">
        <v>45001</v>
      </c>
      <c r="I242" s="175">
        <v>44093</v>
      </c>
      <c r="J242" s="175">
        <v>48984</v>
      </c>
      <c r="K242" s="175">
        <v>52015</v>
      </c>
      <c r="L242" s="175">
        <v>54801</v>
      </c>
      <c r="M242" s="175">
        <v>63192</v>
      </c>
      <c r="N242" s="161"/>
      <c r="O242" s="174" t="s">
        <v>1</v>
      </c>
      <c r="P242" s="176">
        <v>10</v>
      </c>
      <c r="Q242" s="176">
        <v>8.6</v>
      </c>
      <c r="R242" s="176">
        <v>8.9</v>
      </c>
      <c r="S242" s="176">
        <v>8.9</v>
      </c>
      <c r="T242" s="176">
        <v>8.6999999999999993</v>
      </c>
      <c r="U242" s="176">
        <v>9.1999999999999993</v>
      </c>
      <c r="V242" s="176">
        <v>8.1</v>
      </c>
      <c r="W242" s="161"/>
      <c r="X242" s="161"/>
      <c r="Y242" s="174" t="s">
        <v>1</v>
      </c>
      <c r="Z242" s="175">
        <v>8252.4</v>
      </c>
      <c r="AA242" s="175">
        <v>7740.1719999999996</v>
      </c>
      <c r="AB242" s="175">
        <v>7848.5540000000001</v>
      </c>
      <c r="AC242" s="175">
        <v>8719.152</v>
      </c>
      <c r="AD242" s="175">
        <v>9050.6099999999988</v>
      </c>
      <c r="AE242" s="175">
        <v>10083.383999999998</v>
      </c>
      <c r="AF242" s="175">
        <v>10237.103999999999</v>
      </c>
      <c r="AG242" s="161"/>
      <c r="AH242" s="174" t="s">
        <v>1</v>
      </c>
      <c r="AI242" s="177">
        <v>0.11029022618290291</v>
      </c>
      <c r="AJ242" s="177">
        <v>0.10783745183367521</v>
      </c>
      <c r="AK242" s="177">
        <v>9.3302128938197101E-2</v>
      </c>
      <c r="AL242" s="177">
        <v>9.6584713729959526E-2</v>
      </c>
      <c r="AM242" s="177">
        <v>9.3519863644209195E-2</v>
      </c>
      <c r="AN242" s="177">
        <v>8.6503628192722781E-2</v>
      </c>
      <c r="AO242" s="177">
        <v>8.8433355910950889E-2</v>
      </c>
      <c r="AP242" s="161"/>
      <c r="AQ242" s="174" t="s">
        <v>8</v>
      </c>
      <c r="AR242" s="177">
        <v>2.205804523658058E-2</v>
      </c>
      <c r="AS242" s="177">
        <v>1.8548041715392136E-2</v>
      </c>
      <c r="AT242" s="177">
        <v>1.6607778950999085E-2</v>
      </c>
      <c r="AU242" s="177">
        <v>1.7192079043932794E-2</v>
      </c>
      <c r="AV242" s="177">
        <v>1.6272456274092399E-2</v>
      </c>
      <c r="AW242" s="177">
        <v>1.5916667587460992E-2</v>
      </c>
      <c r="AX242" s="177">
        <v>1.4326203657574043E-2</v>
      </c>
      <c r="AY242" s="161"/>
      <c r="AZ242" s="161"/>
      <c r="BA242" s="161"/>
      <c r="BB242" s="161"/>
      <c r="BC242" s="161"/>
    </row>
    <row r="243" spans="3:55" x14ac:dyDescent="0.25">
      <c r="C243" s="171" t="s">
        <v>11</v>
      </c>
      <c r="D243" s="7" t="s">
        <v>6</v>
      </c>
      <c r="E243" s="4"/>
      <c r="F243" s="9" t="s">
        <v>77</v>
      </c>
      <c r="G243" s="175">
        <v>263366</v>
      </c>
      <c r="H243" s="175">
        <v>291004</v>
      </c>
      <c r="I243" s="175">
        <v>323875</v>
      </c>
      <c r="J243" s="175">
        <v>361376</v>
      </c>
      <c r="K243" s="175">
        <v>375150</v>
      </c>
      <c r="L243" s="175">
        <v>442263</v>
      </c>
      <c r="M243" s="175">
        <v>489649</v>
      </c>
      <c r="N243" s="161"/>
      <c r="O243" s="174" t="s">
        <v>77</v>
      </c>
      <c r="P243" s="176">
        <v>3.8</v>
      </c>
      <c r="Q243" s="176">
        <v>3.5</v>
      </c>
      <c r="R243" s="176">
        <v>3.1</v>
      </c>
      <c r="S243" s="176">
        <v>3.1</v>
      </c>
      <c r="T243" s="176">
        <v>3.1</v>
      </c>
      <c r="U243" s="176">
        <v>3.1</v>
      </c>
      <c r="V243" s="176">
        <v>2.9</v>
      </c>
      <c r="W243" s="161"/>
      <c r="X243" s="161"/>
      <c r="Y243" s="174" t="s">
        <v>77</v>
      </c>
      <c r="Z243" s="175">
        <v>20015.815999999999</v>
      </c>
      <c r="AA243" s="175">
        <v>20370.28</v>
      </c>
      <c r="AB243" s="175">
        <v>20080.25</v>
      </c>
      <c r="AC243" s="175">
        <v>22405.312000000002</v>
      </c>
      <c r="AD243" s="175">
        <v>23259.3</v>
      </c>
      <c r="AE243" s="175">
        <v>27420.306</v>
      </c>
      <c r="AF243" s="175">
        <v>28399.641999999996</v>
      </c>
      <c r="AG243" s="161"/>
      <c r="AH243" s="174" t="s">
        <v>77</v>
      </c>
      <c r="AI243" s="177">
        <v>0.70395753256958959</v>
      </c>
      <c r="AJ243" s="177">
        <v>0.69734294423250198</v>
      </c>
      <c r="AK243" s="177">
        <v>0.68532934955341174</v>
      </c>
      <c r="AL243" s="177">
        <v>0.71254690325163017</v>
      </c>
      <c r="AM243" s="177">
        <v>0.67449729589781948</v>
      </c>
      <c r="AN243" s="177">
        <v>0.69811416060652454</v>
      </c>
      <c r="AO243" s="177">
        <v>0.68523395822954158</v>
      </c>
      <c r="AP243" s="161"/>
      <c r="AQ243" s="174" t="s">
        <v>1</v>
      </c>
      <c r="AR243" s="177">
        <v>5.350077247528881E-2</v>
      </c>
      <c r="AS243" s="177">
        <v>4.8814006096275141E-2</v>
      </c>
      <c r="AT243" s="177">
        <v>4.2490419672311527E-2</v>
      </c>
      <c r="AU243" s="177">
        <v>4.4177908001601068E-2</v>
      </c>
      <c r="AV243" s="177">
        <v>4.181883234566481E-2</v>
      </c>
      <c r="AW243" s="177">
        <v>4.328307795760452E-2</v>
      </c>
      <c r="AX243" s="177">
        <v>3.9743569577313412E-2</v>
      </c>
      <c r="AY243" s="161"/>
      <c r="AZ243" s="161"/>
      <c r="BA243" s="161"/>
      <c r="BB243" s="161"/>
      <c r="BC243" s="161"/>
    </row>
    <row r="244" spans="3:55" x14ac:dyDescent="0.25">
      <c r="C244" s="171" t="s">
        <v>11</v>
      </c>
      <c r="D244" s="7" t="s">
        <v>6</v>
      </c>
      <c r="E244" s="8"/>
      <c r="F244" s="9" t="s">
        <v>76</v>
      </c>
      <c r="G244" s="175">
        <v>69494</v>
      </c>
      <c r="H244" s="175">
        <v>81299</v>
      </c>
      <c r="I244" s="175">
        <v>104615</v>
      </c>
      <c r="J244" s="175">
        <v>96801</v>
      </c>
      <c r="K244" s="175">
        <v>129027</v>
      </c>
      <c r="L244" s="175">
        <v>136447</v>
      </c>
      <c r="M244" s="175">
        <v>161731</v>
      </c>
      <c r="N244" s="161"/>
      <c r="O244" s="174" t="s">
        <v>76</v>
      </c>
      <c r="P244" s="176">
        <v>7.8</v>
      </c>
      <c r="Q244" s="176">
        <v>6.4</v>
      </c>
      <c r="R244" s="176">
        <v>5.5</v>
      </c>
      <c r="S244" s="176">
        <v>6.2</v>
      </c>
      <c r="T244" s="176">
        <v>5.4</v>
      </c>
      <c r="U244" s="176">
        <v>5.7</v>
      </c>
      <c r="V244" s="176">
        <v>5.0999999999999996</v>
      </c>
      <c r="W244" s="161"/>
      <c r="X244" s="161"/>
      <c r="Y244" s="174" t="s">
        <v>76</v>
      </c>
      <c r="Z244" s="175">
        <v>10841.063999999998</v>
      </c>
      <c r="AA244" s="175">
        <v>10406.272000000001</v>
      </c>
      <c r="AB244" s="175">
        <v>11507.65</v>
      </c>
      <c r="AC244" s="175">
        <v>12003.324000000001</v>
      </c>
      <c r="AD244" s="175">
        <v>13934.916000000001</v>
      </c>
      <c r="AE244" s="175">
        <v>15554.958000000001</v>
      </c>
      <c r="AF244" s="175">
        <v>16496.561999999998</v>
      </c>
      <c r="AG244" s="161"/>
      <c r="AH244" s="174" t="s">
        <v>76</v>
      </c>
      <c r="AI244" s="177">
        <v>0.1857522412475075</v>
      </c>
      <c r="AJ244" s="177">
        <v>0.19481960393382283</v>
      </c>
      <c r="AK244" s="177">
        <v>0.22136852150839112</v>
      </c>
      <c r="AL244" s="177">
        <v>0.19086838301841033</v>
      </c>
      <c r="AM244" s="177">
        <v>0.23198284045797135</v>
      </c>
      <c r="AN244" s="177">
        <v>0.21538221120075263</v>
      </c>
      <c r="AO244" s="177">
        <v>0.2263326858595075</v>
      </c>
      <c r="AP244" s="161"/>
      <c r="AQ244" s="174" t="s">
        <v>9</v>
      </c>
      <c r="AR244" s="177">
        <v>2.8977349634611169E-2</v>
      </c>
      <c r="AS244" s="177">
        <v>2.4936909303529323E-2</v>
      </c>
      <c r="AT244" s="177">
        <v>2.4350537365923023E-2</v>
      </c>
      <c r="AU244" s="177">
        <v>2.3667679494282882E-2</v>
      </c>
      <c r="AV244" s="177">
        <v>2.5054146769460908E-2</v>
      </c>
      <c r="AW244" s="177">
        <v>2.4553572076885799E-2</v>
      </c>
      <c r="AX244" s="177">
        <v>2.3085933957669762E-2</v>
      </c>
      <c r="AY244" s="161"/>
      <c r="AZ244" s="161"/>
      <c r="BA244" s="161"/>
      <c r="BB244" s="161"/>
      <c r="BC244" s="161"/>
    </row>
    <row r="245" spans="3:55" x14ac:dyDescent="0.25">
      <c r="C245" s="164" t="s">
        <v>7</v>
      </c>
      <c r="D245" s="3" t="s">
        <v>13</v>
      </c>
      <c r="E245" s="4"/>
      <c r="F245" s="5" t="s">
        <v>8</v>
      </c>
      <c r="G245" s="168">
        <v>9214837</v>
      </c>
      <c r="H245" s="168">
        <v>9527611</v>
      </c>
      <c r="I245" s="168">
        <v>10315085</v>
      </c>
      <c r="J245" s="168">
        <v>10460874</v>
      </c>
      <c r="K245" s="168">
        <v>10753597</v>
      </c>
      <c r="L245" s="168">
        <v>11372952</v>
      </c>
      <c r="M245" s="168">
        <v>11486223</v>
      </c>
      <c r="N245" s="161"/>
      <c r="O245" s="167" t="s">
        <v>8</v>
      </c>
      <c r="P245" s="169">
        <v>0.6</v>
      </c>
      <c r="Q245" s="169">
        <v>0.6</v>
      </c>
      <c r="R245" s="169">
        <v>0.6</v>
      </c>
      <c r="S245" s="169">
        <v>0.6</v>
      </c>
      <c r="T245" s="169">
        <v>0.7</v>
      </c>
      <c r="U245" s="169">
        <v>0.7</v>
      </c>
      <c r="V245" s="169">
        <v>0.8</v>
      </c>
      <c r="W245" s="161"/>
      <c r="X245" s="161"/>
      <c r="Y245" s="167" t="s">
        <v>8</v>
      </c>
      <c r="Z245" s="168">
        <v>110578.04400000001</v>
      </c>
      <c r="AA245" s="168">
        <v>114331.33199999999</v>
      </c>
      <c r="AB245" s="168">
        <v>123781.02</v>
      </c>
      <c r="AC245" s="168">
        <v>125530.48799999998</v>
      </c>
      <c r="AD245" s="168">
        <v>150550.35799999998</v>
      </c>
      <c r="AE245" s="168">
        <v>159221.32799999998</v>
      </c>
      <c r="AF245" s="168">
        <v>183779.568</v>
      </c>
      <c r="AG245" s="161"/>
      <c r="AH245" s="167" t="s">
        <v>8</v>
      </c>
      <c r="AI245" s="170">
        <v>1</v>
      </c>
      <c r="AJ245" s="170">
        <v>1</v>
      </c>
      <c r="AK245" s="170">
        <v>1</v>
      </c>
      <c r="AL245" s="170">
        <v>1</v>
      </c>
      <c r="AM245" s="170">
        <v>1</v>
      </c>
      <c r="AN245" s="170">
        <v>1</v>
      </c>
      <c r="AO245" s="170">
        <v>1</v>
      </c>
      <c r="AP245" s="161"/>
      <c r="AQ245" s="167" t="s">
        <v>10</v>
      </c>
      <c r="AR245" s="170">
        <v>1.2E-2</v>
      </c>
      <c r="AS245" s="170">
        <v>1.2E-2</v>
      </c>
      <c r="AT245" s="170">
        <v>1.2E-2</v>
      </c>
      <c r="AU245" s="170">
        <v>1.2E-2</v>
      </c>
      <c r="AV245" s="170">
        <v>1.3999999999999999E-2</v>
      </c>
      <c r="AW245" s="170">
        <v>1.3999999999999999E-2</v>
      </c>
      <c r="AX245" s="170">
        <v>1.6E-2</v>
      </c>
      <c r="AY245" s="161"/>
      <c r="AZ245" s="161"/>
      <c r="BA245" s="161"/>
      <c r="BB245" s="161"/>
      <c r="BC245" s="161"/>
    </row>
    <row r="246" spans="3:55" x14ac:dyDescent="0.25">
      <c r="C246" s="171" t="s">
        <v>7</v>
      </c>
      <c r="D246" s="7" t="s">
        <v>13</v>
      </c>
      <c r="E246" s="8"/>
      <c r="F246" s="9" t="s">
        <v>1</v>
      </c>
      <c r="G246" s="175">
        <v>2375488</v>
      </c>
      <c r="H246" s="175">
        <v>2115199</v>
      </c>
      <c r="I246" s="175">
        <v>2123156</v>
      </c>
      <c r="J246" s="175">
        <v>2120764</v>
      </c>
      <c r="K246" s="175">
        <v>1998578</v>
      </c>
      <c r="L246" s="175">
        <v>2104656</v>
      </c>
      <c r="M246" s="175">
        <v>1929238</v>
      </c>
      <c r="N246" s="161"/>
      <c r="O246" s="174" t="s">
        <v>1</v>
      </c>
      <c r="P246" s="176">
        <v>1.4</v>
      </c>
      <c r="Q246" s="176">
        <v>1.6</v>
      </c>
      <c r="R246" s="176">
        <v>1.5</v>
      </c>
      <c r="S246" s="176">
        <v>1.6</v>
      </c>
      <c r="T246" s="176">
        <v>2.1</v>
      </c>
      <c r="U246" s="176">
        <v>1.9</v>
      </c>
      <c r="V246" s="176">
        <v>2.2999999999999998</v>
      </c>
      <c r="W246" s="161"/>
      <c r="X246" s="161"/>
      <c r="Y246" s="174" t="s">
        <v>1</v>
      </c>
      <c r="Z246" s="175">
        <v>66513.66399999999</v>
      </c>
      <c r="AA246" s="175">
        <v>67686.368000000002</v>
      </c>
      <c r="AB246" s="175">
        <v>63694.68</v>
      </c>
      <c r="AC246" s="175">
        <v>67864.448000000004</v>
      </c>
      <c r="AD246" s="175">
        <v>83940.275999999998</v>
      </c>
      <c r="AE246" s="175">
        <v>79976.928</v>
      </c>
      <c r="AF246" s="175">
        <v>88744.947999999989</v>
      </c>
      <c r="AG246" s="161"/>
      <c r="AH246" s="174" t="s">
        <v>1</v>
      </c>
      <c r="AI246" s="177">
        <v>0.25778947582035361</v>
      </c>
      <c r="AJ246" s="177">
        <v>0.22200727968427761</v>
      </c>
      <c r="AK246" s="177">
        <v>0.20583019916946879</v>
      </c>
      <c r="AL246" s="177">
        <v>0.2027329647599235</v>
      </c>
      <c r="AM246" s="177">
        <v>0.18585204559925392</v>
      </c>
      <c r="AN246" s="177">
        <v>0.18505802187505935</v>
      </c>
      <c r="AO246" s="177">
        <v>0.16796104341697005</v>
      </c>
      <c r="AP246" s="161"/>
      <c r="AQ246" s="174" t="s">
        <v>8</v>
      </c>
      <c r="AR246" s="177">
        <v>7.2181053229699007E-3</v>
      </c>
      <c r="AS246" s="177">
        <v>7.1042329498968836E-3</v>
      </c>
      <c r="AT246" s="177">
        <v>6.1749059750840643E-3</v>
      </c>
      <c r="AU246" s="177">
        <v>6.4874548723175525E-3</v>
      </c>
      <c r="AV246" s="177">
        <v>7.8057859151686648E-3</v>
      </c>
      <c r="AW246" s="177">
        <v>7.0322048312522548E-3</v>
      </c>
      <c r="AX246" s="177">
        <v>7.7262079971806216E-3</v>
      </c>
      <c r="AY246" s="161"/>
      <c r="AZ246" s="161"/>
      <c r="BA246" s="161"/>
      <c r="BB246" s="161"/>
      <c r="BC246" s="161"/>
    </row>
    <row r="247" spans="3:55" x14ac:dyDescent="0.25">
      <c r="C247" s="171" t="s">
        <v>7</v>
      </c>
      <c r="D247" s="7" t="s">
        <v>13</v>
      </c>
      <c r="E247" s="8"/>
      <c r="F247" s="9" t="s">
        <v>77</v>
      </c>
      <c r="G247" s="175">
        <v>3383206</v>
      </c>
      <c r="H247" s="175">
        <v>3753277</v>
      </c>
      <c r="I247" s="175">
        <v>3993347</v>
      </c>
      <c r="J247" s="175">
        <v>3893425</v>
      </c>
      <c r="K247" s="175">
        <v>4014953</v>
      </c>
      <c r="L247" s="175">
        <v>4226368</v>
      </c>
      <c r="M247" s="175">
        <v>4365656</v>
      </c>
      <c r="N247" s="161"/>
      <c r="O247" s="174" t="s">
        <v>77</v>
      </c>
      <c r="P247" s="176">
        <v>1.1000000000000001</v>
      </c>
      <c r="Q247" s="176">
        <v>1.2</v>
      </c>
      <c r="R247" s="176">
        <v>1.2</v>
      </c>
      <c r="S247" s="176">
        <v>1.3</v>
      </c>
      <c r="T247" s="176">
        <v>1.2</v>
      </c>
      <c r="U247" s="176">
        <v>1.3</v>
      </c>
      <c r="V247" s="176">
        <v>1.4</v>
      </c>
      <c r="W247" s="161"/>
      <c r="X247" s="161"/>
      <c r="Y247" s="174" t="s">
        <v>77</v>
      </c>
      <c r="Z247" s="175">
        <v>74430.532000000007</v>
      </c>
      <c r="AA247" s="175">
        <v>90078.647999999986</v>
      </c>
      <c r="AB247" s="175">
        <v>95840.327999999994</v>
      </c>
      <c r="AC247" s="175">
        <v>101229.05</v>
      </c>
      <c r="AD247" s="175">
        <v>96358.871999999988</v>
      </c>
      <c r="AE247" s="175">
        <v>109885.56800000001</v>
      </c>
      <c r="AF247" s="175">
        <v>122238.36799999999</v>
      </c>
      <c r="AG247" s="161"/>
      <c r="AH247" s="174" t="s">
        <v>77</v>
      </c>
      <c r="AI247" s="177">
        <v>0.36714767716455537</v>
      </c>
      <c r="AJ247" s="177">
        <v>0.39393684313937671</v>
      </c>
      <c r="AK247" s="177">
        <v>0.38713660624221713</v>
      </c>
      <c r="AL247" s="177">
        <v>0.37218926449166678</v>
      </c>
      <c r="AM247" s="177">
        <v>0.37335907231784865</v>
      </c>
      <c r="AN247" s="177">
        <v>0.37161574233321304</v>
      </c>
      <c r="AO247" s="177">
        <v>0.38007759382696993</v>
      </c>
      <c r="AP247" s="161"/>
      <c r="AQ247" s="174" t="s">
        <v>1</v>
      </c>
      <c r="AR247" s="177">
        <v>8.0772488976202182E-3</v>
      </c>
      <c r="AS247" s="177">
        <v>9.4544842353450412E-3</v>
      </c>
      <c r="AT247" s="177">
        <v>9.2912785498132106E-3</v>
      </c>
      <c r="AU247" s="177">
        <v>9.6769208767833372E-3</v>
      </c>
      <c r="AV247" s="177">
        <v>8.9606177356283678E-3</v>
      </c>
      <c r="AW247" s="177">
        <v>9.6620093006635384E-3</v>
      </c>
      <c r="AX247" s="177">
        <v>1.0642172627155158E-2</v>
      </c>
      <c r="AY247" s="161"/>
      <c r="AZ247" s="161"/>
      <c r="BA247" s="161"/>
      <c r="BB247" s="161"/>
      <c r="BC247" s="161"/>
    </row>
    <row r="248" spans="3:55" x14ac:dyDescent="0.25">
      <c r="C248" s="171" t="s">
        <v>7</v>
      </c>
      <c r="D248" s="7" t="s">
        <v>13</v>
      </c>
      <c r="E248" s="8"/>
      <c r="F248" s="9" t="s">
        <v>76</v>
      </c>
      <c r="G248" s="175">
        <v>3456143</v>
      </c>
      <c r="H248" s="175">
        <v>3659135</v>
      </c>
      <c r="I248" s="175">
        <v>4198582</v>
      </c>
      <c r="J248" s="175">
        <v>4446685</v>
      </c>
      <c r="K248" s="175">
        <v>4740066</v>
      </c>
      <c r="L248" s="175">
        <v>5041928</v>
      </c>
      <c r="M248" s="175">
        <v>5191329</v>
      </c>
      <c r="N248" s="161"/>
      <c r="O248" s="174" t="s">
        <v>76</v>
      </c>
      <c r="P248" s="176">
        <v>1.1000000000000001</v>
      </c>
      <c r="Q248" s="176">
        <v>1.2</v>
      </c>
      <c r="R248" s="176">
        <v>1</v>
      </c>
      <c r="S248" s="176">
        <v>1.1000000000000001</v>
      </c>
      <c r="T248" s="176">
        <v>1.2</v>
      </c>
      <c r="U248" s="176">
        <v>1.2</v>
      </c>
      <c r="V248" s="176">
        <v>1.2</v>
      </c>
      <c r="W248" s="161"/>
      <c r="X248" s="161"/>
      <c r="Y248" s="174" t="s">
        <v>76</v>
      </c>
      <c r="Z248" s="175">
        <v>76035.146000000008</v>
      </c>
      <c r="AA248" s="175">
        <v>87819.24</v>
      </c>
      <c r="AB248" s="175">
        <v>83971.64</v>
      </c>
      <c r="AC248" s="175">
        <v>97827.07</v>
      </c>
      <c r="AD248" s="175">
        <v>113761.584</v>
      </c>
      <c r="AE248" s="175">
        <v>121006.272</v>
      </c>
      <c r="AF248" s="175">
        <v>124591.89599999999</v>
      </c>
      <c r="AG248" s="161"/>
      <c r="AH248" s="174" t="s">
        <v>76</v>
      </c>
      <c r="AI248" s="177">
        <v>0.37506284701509096</v>
      </c>
      <c r="AJ248" s="177">
        <v>0.38405587717634565</v>
      </c>
      <c r="AK248" s="177">
        <v>0.40703319458831411</v>
      </c>
      <c r="AL248" s="177">
        <v>0.42507777074840974</v>
      </c>
      <c r="AM248" s="177">
        <v>0.44078888208289746</v>
      </c>
      <c r="AN248" s="177">
        <v>0.44332623579172759</v>
      </c>
      <c r="AO248" s="177">
        <v>0.45196136275606003</v>
      </c>
      <c r="AP248" s="161"/>
      <c r="AQ248" s="174" t="s">
        <v>9</v>
      </c>
      <c r="AR248" s="177">
        <v>8.2513826343320017E-3</v>
      </c>
      <c r="AS248" s="177">
        <v>9.2173410522322953E-3</v>
      </c>
      <c r="AT248" s="177">
        <v>8.1406638917662817E-3</v>
      </c>
      <c r="AU248" s="177">
        <v>9.351710956465014E-3</v>
      </c>
      <c r="AV248" s="177">
        <v>1.057893316998954E-2</v>
      </c>
      <c r="AW248" s="177">
        <v>1.0639829659001461E-2</v>
      </c>
      <c r="AX248" s="177">
        <v>1.084707270614544E-2</v>
      </c>
      <c r="AY248" s="161"/>
      <c r="AZ248" s="161"/>
      <c r="BA248" s="161"/>
      <c r="BB248" s="161"/>
      <c r="BC248" s="161"/>
    </row>
    <row r="249" spans="3:55" x14ac:dyDescent="0.25">
      <c r="C249" s="164" t="s">
        <v>12</v>
      </c>
      <c r="D249" s="3" t="s">
        <v>13</v>
      </c>
      <c r="E249" s="8"/>
      <c r="F249" s="5" t="s">
        <v>8</v>
      </c>
      <c r="G249" s="168">
        <v>4694105</v>
      </c>
      <c r="H249" s="168">
        <v>4801876</v>
      </c>
      <c r="I249" s="168">
        <v>5242360</v>
      </c>
      <c r="J249" s="168">
        <v>5307858</v>
      </c>
      <c r="K249" s="168">
        <v>5518189</v>
      </c>
      <c r="L249" s="168">
        <v>5802566</v>
      </c>
      <c r="M249" s="168">
        <v>5795246</v>
      </c>
      <c r="N249" s="161"/>
      <c r="O249" s="167" t="s">
        <v>8</v>
      </c>
      <c r="P249" s="169">
        <v>1</v>
      </c>
      <c r="Q249" s="169">
        <v>1</v>
      </c>
      <c r="R249" s="169">
        <v>0.9</v>
      </c>
      <c r="S249" s="169">
        <v>0.9</v>
      </c>
      <c r="T249" s="169">
        <v>1.1000000000000001</v>
      </c>
      <c r="U249" s="169">
        <v>1.2</v>
      </c>
      <c r="V249" s="169">
        <v>1.2</v>
      </c>
      <c r="W249" s="161"/>
      <c r="X249" s="161"/>
      <c r="Y249" s="167" t="s">
        <v>8</v>
      </c>
      <c r="Z249" s="168">
        <v>93882.1</v>
      </c>
      <c r="AA249" s="168">
        <v>96037.52</v>
      </c>
      <c r="AB249" s="168">
        <v>94362.48</v>
      </c>
      <c r="AC249" s="168">
        <v>95541.444000000003</v>
      </c>
      <c r="AD249" s="168">
        <v>121400.15800000001</v>
      </c>
      <c r="AE249" s="168">
        <v>139261.584</v>
      </c>
      <c r="AF249" s="168">
        <v>139085.90400000001</v>
      </c>
      <c r="AG249" s="161"/>
      <c r="AH249" s="167" t="s">
        <v>8</v>
      </c>
      <c r="AI249" s="170">
        <v>1</v>
      </c>
      <c r="AJ249" s="170">
        <v>1</v>
      </c>
      <c r="AK249" s="170">
        <v>1</v>
      </c>
      <c r="AL249" s="170">
        <v>1</v>
      </c>
      <c r="AM249" s="170">
        <v>1</v>
      </c>
      <c r="AN249" s="170">
        <v>1</v>
      </c>
      <c r="AO249" s="170">
        <v>1</v>
      </c>
      <c r="AP249" s="161"/>
      <c r="AQ249" s="167" t="s">
        <v>10</v>
      </c>
      <c r="AR249" s="170">
        <v>0.02</v>
      </c>
      <c r="AS249" s="170">
        <v>0.02</v>
      </c>
      <c r="AT249" s="170">
        <v>1.8000000000000002E-2</v>
      </c>
      <c r="AU249" s="170">
        <v>1.8000000000000002E-2</v>
      </c>
      <c r="AV249" s="170">
        <v>2.2000000000000002E-2</v>
      </c>
      <c r="AW249" s="170">
        <v>2.4E-2</v>
      </c>
      <c r="AX249" s="170">
        <v>2.4E-2</v>
      </c>
      <c r="AY249" s="161"/>
      <c r="AZ249" s="161"/>
      <c r="BA249" s="161"/>
      <c r="BB249" s="161"/>
      <c r="BC249" s="161"/>
    </row>
    <row r="250" spans="3:55" x14ac:dyDescent="0.25">
      <c r="C250" s="171" t="s">
        <v>12</v>
      </c>
      <c r="D250" s="7" t="s">
        <v>13</v>
      </c>
      <c r="E250" s="4"/>
      <c r="F250" s="9" t="s">
        <v>1</v>
      </c>
      <c r="G250" s="175">
        <v>1123513</v>
      </c>
      <c r="H250" s="175">
        <v>978299</v>
      </c>
      <c r="I250" s="175">
        <v>993540</v>
      </c>
      <c r="J250" s="175">
        <v>943440</v>
      </c>
      <c r="K250" s="175">
        <v>890392</v>
      </c>
      <c r="L250" s="175">
        <v>937210</v>
      </c>
      <c r="M250" s="175">
        <v>823031</v>
      </c>
      <c r="N250" s="161"/>
      <c r="O250" s="174" t="s">
        <v>1</v>
      </c>
      <c r="P250" s="176">
        <v>2.1</v>
      </c>
      <c r="Q250" s="176">
        <v>2.6</v>
      </c>
      <c r="R250" s="176">
        <v>3.2</v>
      </c>
      <c r="S250" s="176">
        <v>2.7</v>
      </c>
      <c r="T250" s="176">
        <v>3</v>
      </c>
      <c r="U250" s="176">
        <v>3.2</v>
      </c>
      <c r="V250" s="176">
        <v>3.3</v>
      </c>
      <c r="W250" s="161"/>
      <c r="X250" s="161"/>
      <c r="Y250" s="174" t="s">
        <v>1</v>
      </c>
      <c r="Z250" s="175">
        <v>47187.546000000002</v>
      </c>
      <c r="AA250" s="175">
        <v>50871.547999999995</v>
      </c>
      <c r="AB250" s="175">
        <v>63586.559999999998</v>
      </c>
      <c r="AC250" s="175">
        <v>50945.760000000002</v>
      </c>
      <c r="AD250" s="175">
        <v>53423.519999999997</v>
      </c>
      <c r="AE250" s="175">
        <v>59981.440000000002</v>
      </c>
      <c r="AF250" s="175">
        <v>54320.045999999995</v>
      </c>
      <c r="AG250" s="161"/>
      <c r="AH250" s="174" t="s">
        <v>1</v>
      </c>
      <c r="AI250" s="177">
        <v>0.2393455195399336</v>
      </c>
      <c r="AJ250" s="177">
        <v>0.20373266614964652</v>
      </c>
      <c r="AK250" s="177">
        <v>0.18952151321160698</v>
      </c>
      <c r="AL250" s="177">
        <v>0.1777440165128758</v>
      </c>
      <c r="AM250" s="177">
        <v>0.16135583612667126</v>
      </c>
      <c r="AN250" s="177">
        <v>0.16151647391860774</v>
      </c>
      <c r="AO250" s="177">
        <v>0.14201830258801784</v>
      </c>
      <c r="AP250" s="161"/>
      <c r="AQ250" s="174" t="s">
        <v>8</v>
      </c>
      <c r="AR250" s="177">
        <v>1.0052511820677212E-2</v>
      </c>
      <c r="AS250" s="177">
        <v>1.059409863978162E-2</v>
      </c>
      <c r="AT250" s="177">
        <v>1.2129376845542848E-2</v>
      </c>
      <c r="AU250" s="177">
        <v>9.5981768916952939E-3</v>
      </c>
      <c r="AV250" s="177">
        <v>9.6813501676002757E-3</v>
      </c>
      <c r="AW250" s="177">
        <v>1.0337054330790896E-2</v>
      </c>
      <c r="AX250" s="177">
        <v>9.3732079708091776E-3</v>
      </c>
      <c r="AY250" s="161"/>
      <c r="AZ250" s="161"/>
      <c r="BA250" s="161"/>
      <c r="BB250" s="161"/>
      <c r="BC250" s="161"/>
    </row>
    <row r="251" spans="3:55" x14ac:dyDescent="0.25">
      <c r="C251" s="171" t="s">
        <v>12</v>
      </c>
      <c r="D251" s="7" t="s">
        <v>13</v>
      </c>
      <c r="E251" s="8"/>
      <c r="F251" s="9" t="s">
        <v>77</v>
      </c>
      <c r="G251" s="175">
        <v>1618825</v>
      </c>
      <c r="H251" s="175">
        <v>1776249</v>
      </c>
      <c r="I251" s="175">
        <v>1903923</v>
      </c>
      <c r="J251" s="175">
        <v>1840787</v>
      </c>
      <c r="K251" s="175">
        <v>1967532</v>
      </c>
      <c r="L251" s="175">
        <v>2036323</v>
      </c>
      <c r="M251" s="175">
        <v>2075818</v>
      </c>
      <c r="N251" s="161"/>
      <c r="O251" s="174" t="s">
        <v>77</v>
      </c>
      <c r="P251" s="176">
        <v>1.7</v>
      </c>
      <c r="Q251" s="176">
        <v>1.8</v>
      </c>
      <c r="R251" s="176">
        <v>1.8</v>
      </c>
      <c r="S251" s="176">
        <v>1.9</v>
      </c>
      <c r="T251" s="176">
        <v>2.1</v>
      </c>
      <c r="U251" s="176">
        <v>1.9</v>
      </c>
      <c r="V251" s="176">
        <v>2</v>
      </c>
      <c r="W251" s="161"/>
      <c r="X251" s="161"/>
      <c r="Y251" s="174" t="s">
        <v>77</v>
      </c>
      <c r="Z251" s="175">
        <v>55040.05</v>
      </c>
      <c r="AA251" s="175">
        <v>63944.964000000007</v>
      </c>
      <c r="AB251" s="175">
        <v>68541.228000000003</v>
      </c>
      <c r="AC251" s="175">
        <v>69949.906000000003</v>
      </c>
      <c r="AD251" s="175">
        <v>82636.343999999997</v>
      </c>
      <c r="AE251" s="175">
        <v>77380.27399999999</v>
      </c>
      <c r="AF251" s="175">
        <v>83032.72</v>
      </c>
      <c r="AG251" s="161"/>
      <c r="AH251" s="174" t="s">
        <v>77</v>
      </c>
      <c r="AI251" s="177">
        <v>0.34486339781491893</v>
      </c>
      <c r="AJ251" s="177">
        <v>0.36990730289578488</v>
      </c>
      <c r="AK251" s="177">
        <v>0.36318051411959501</v>
      </c>
      <c r="AL251" s="177">
        <v>0.34680411570919945</v>
      </c>
      <c r="AM251" s="177">
        <v>0.35655393463326462</v>
      </c>
      <c r="AN251" s="177">
        <v>0.35093491396737236</v>
      </c>
      <c r="AO251" s="177">
        <v>0.3581932501226005</v>
      </c>
      <c r="AP251" s="161"/>
      <c r="AQ251" s="174" t="s">
        <v>1</v>
      </c>
      <c r="AR251" s="177">
        <v>1.1725355525707243E-2</v>
      </c>
      <c r="AS251" s="177">
        <v>1.3316662904248256E-2</v>
      </c>
      <c r="AT251" s="177">
        <v>1.3074498508305421E-2</v>
      </c>
      <c r="AU251" s="177">
        <v>1.3178556396949578E-2</v>
      </c>
      <c r="AV251" s="177">
        <v>1.4975265254597114E-2</v>
      </c>
      <c r="AW251" s="177">
        <v>1.3335526730760151E-2</v>
      </c>
      <c r="AX251" s="177">
        <v>1.432773000490402E-2</v>
      </c>
      <c r="AY251" s="161"/>
      <c r="AZ251" s="161"/>
      <c r="BA251" s="161"/>
      <c r="BB251" s="161"/>
      <c r="BC251" s="161"/>
    </row>
    <row r="252" spans="3:55" x14ac:dyDescent="0.25">
      <c r="C252" s="171" t="s">
        <v>12</v>
      </c>
      <c r="D252" s="7" t="s">
        <v>13</v>
      </c>
      <c r="E252" s="8"/>
      <c r="F252" s="9" t="s">
        <v>76</v>
      </c>
      <c r="G252" s="175">
        <v>1951767</v>
      </c>
      <c r="H252" s="175">
        <v>2047328</v>
      </c>
      <c r="I252" s="175">
        <v>2344897</v>
      </c>
      <c r="J252" s="175">
        <v>2523631</v>
      </c>
      <c r="K252" s="175">
        <v>2660265</v>
      </c>
      <c r="L252" s="175">
        <v>2829033</v>
      </c>
      <c r="M252" s="175">
        <v>2896397</v>
      </c>
      <c r="N252" s="161"/>
      <c r="O252" s="174" t="s">
        <v>76</v>
      </c>
      <c r="P252" s="176">
        <v>1.7</v>
      </c>
      <c r="Q252" s="176">
        <v>1.6</v>
      </c>
      <c r="R252" s="176">
        <v>1.5</v>
      </c>
      <c r="S252" s="176">
        <v>1.6</v>
      </c>
      <c r="T252" s="176">
        <v>1.8</v>
      </c>
      <c r="U252" s="176">
        <v>1.9</v>
      </c>
      <c r="V252" s="176">
        <v>2</v>
      </c>
      <c r="W252" s="161"/>
      <c r="X252" s="161"/>
      <c r="Y252" s="174" t="s">
        <v>76</v>
      </c>
      <c r="Z252" s="175">
        <v>66360.077999999994</v>
      </c>
      <c r="AA252" s="175">
        <v>65514.496000000006</v>
      </c>
      <c r="AB252" s="175">
        <v>70346.91</v>
      </c>
      <c r="AC252" s="175">
        <v>80756.191999999995</v>
      </c>
      <c r="AD252" s="175">
        <v>95769.54</v>
      </c>
      <c r="AE252" s="175">
        <v>107503.254</v>
      </c>
      <c r="AF252" s="175">
        <v>115855.88</v>
      </c>
      <c r="AG252" s="161"/>
      <c r="AH252" s="174" t="s">
        <v>76</v>
      </c>
      <c r="AI252" s="177">
        <v>0.41579108264514747</v>
      </c>
      <c r="AJ252" s="177">
        <v>0.42636003095456859</v>
      </c>
      <c r="AK252" s="177">
        <v>0.44729797266879801</v>
      </c>
      <c r="AL252" s="177">
        <v>0.47545186777792475</v>
      </c>
      <c r="AM252" s="177">
        <v>0.48209022924006406</v>
      </c>
      <c r="AN252" s="177">
        <v>0.4875486121140199</v>
      </c>
      <c r="AO252" s="177">
        <v>0.49978844728938165</v>
      </c>
      <c r="AP252" s="161"/>
      <c r="AQ252" s="174" t="s">
        <v>9</v>
      </c>
      <c r="AR252" s="177">
        <v>1.4136896809935013E-2</v>
      </c>
      <c r="AS252" s="177">
        <v>1.3643520990546196E-2</v>
      </c>
      <c r="AT252" s="177">
        <v>1.3418939180063941E-2</v>
      </c>
      <c r="AU252" s="177">
        <v>1.5214459768893594E-2</v>
      </c>
      <c r="AV252" s="177">
        <v>1.7355248252642307E-2</v>
      </c>
      <c r="AW252" s="177">
        <v>1.8526847260332754E-2</v>
      </c>
      <c r="AX252" s="177">
        <v>1.9991537891575265E-2</v>
      </c>
      <c r="AY252" s="161"/>
      <c r="AZ252" s="161"/>
      <c r="BA252" s="161"/>
      <c r="BB252" s="161"/>
      <c r="BC252" s="161"/>
    </row>
    <row r="253" spans="3:55" x14ac:dyDescent="0.25">
      <c r="C253" s="164" t="s">
        <v>11</v>
      </c>
      <c r="D253" s="3" t="s">
        <v>13</v>
      </c>
      <c r="E253" s="8"/>
      <c r="F253" s="5" t="s">
        <v>8</v>
      </c>
      <c r="G253" s="168">
        <v>4520732</v>
      </c>
      <c r="H253" s="168">
        <v>4725735</v>
      </c>
      <c r="I253" s="168">
        <v>5072725</v>
      </c>
      <c r="J253" s="168">
        <v>5153016</v>
      </c>
      <c r="K253" s="168">
        <v>5235408</v>
      </c>
      <c r="L253" s="168">
        <v>5570386</v>
      </c>
      <c r="M253" s="168">
        <v>5690977</v>
      </c>
      <c r="N253" s="161"/>
      <c r="O253" s="167" t="s">
        <v>8</v>
      </c>
      <c r="P253" s="169">
        <v>1</v>
      </c>
      <c r="Q253" s="169">
        <v>1</v>
      </c>
      <c r="R253" s="169">
        <v>0.9</v>
      </c>
      <c r="S253" s="169">
        <v>0.9</v>
      </c>
      <c r="T253" s="169">
        <v>1.1000000000000001</v>
      </c>
      <c r="U253" s="169">
        <v>1.2</v>
      </c>
      <c r="V253" s="169">
        <v>1.2</v>
      </c>
      <c r="W253" s="161"/>
      <c r="X253" s="161"/>
      <c r="Y253" s="167" t="s">
        <v>8</v>
      </c>
      <c r="Z253" s="168">
        <v>90414.64</v>
      </c>
      <c r="AA253" s="168">
        <v>94514.7</v>
      </c>
      <c r="AB253" s="168">
        <v>91309.05</v>
      </c>
      <c r="AC253" s="168">
        <v>92754.288</v>
      </c>
      <c r="AD253" s="168">
        <v>115178.97600000001</v>
      </c>
      <c r="AE253" s="168">
        <v>133689.264</v>
      </c>
      <c r="AF253" s="168">
        <v>136583.44799999997</v>
      </c>
      <c r="AG253" s="161"/>
      <c r="AH253" s="167" t="s">
        <v>8</v>
      </c>
      <c r="AI253" s="170">
        <v>1</v>
      </c>
      <c r="AJ253" s="170">
        <v>1</v>
      </c>
      <c r="AK253" s="170">
        <v>1</v>
      </c>
      <c r="AL253" s="170">
        <v>1</v>
      </c>
      <c r="AM253" s="170">
        <v>1</v>
      </c>
      <c r="AN253" s="170">
        <v>1</v>
      </c>
      <c r="AO253" s="170">
        <v>1</v>
      </c>
      <c r="AP253" s="161"/>
      <c r="AQ253" s="167" t="s">
        <v>10</v>
      </c>
      <c r="AR253" s="170">
        <v>0.02</v>
      </c>
      <c r="AS253" s="170">
        <v>0.02</v>
      </c>
      <c r="AT253" s="170">
        <v>1.8000000000000002E-2</v>
      </c>
      <c r="AU253" s="170">
        <v>1.8000000000000002E-2</v>
      </c>
      <c r="AV253" s="170">
        <v>2.2000000000000002E-2</v>
      </c>
      <c r="AW253" s="170">
        <v>2.4E-2</v>
      </c>
      <c r="AX253" s="170">
        <v>2.4E-2</v>
      </c>
      <c r="AY253" s="161"/>
      <c r="AZ253" s="161"/>
      <c r="BA253" s="161"/>
      <c r="BB253" s="161"/>
      <c r="BC253" s="161"/>
    </row>
    <row r="254" spans="3:55" x14ac:dyDescent="0.25">
      <c r="C254" s="171" t="s">
        <v>11</v>
      </c>
      <c r="D254" s="7" t="s">
        <v>13</v>
      </c>
      <c r="E254" s="8"/>
      <c r="F254" s="9" t="s">
        <v>1</v>
      </c>
      <c r="G254" s="175">
        <v>1251975</v>
      </c>
      <c r="H254" s="175">
        <v>1136900</v>
      </c>
      <c r="I254" s="175">
        <v>1129616</v>
      </c>
      <c r="J254" s="175">
        <v>1177324</v>
      </c>
      <c r="K254" s="175">
        <v>1108186</v>
      </c>
      <c r="L254" s="175">
        <v>1167446</v>
      </c>
      <c r="M254" s="175">
        <v>1106207</v>
      </c>
      <c r="N254" s="161"/>
      <c r="O254" s="174" t="s">
        <v>1</v>
      </c>
      <c r="P254" s="176">
        <v>2.1</v>
      </c>
      <c r="Q254" s="176">
        <v>2.2999999999999998</v>
      </c>
      <c r="R254" s="176">
        <v>2.2000000000000002</v>
      </c>
      <c r="S254" s="176">
        <v>2.4</v>
      </c>
      <c r="T254" s="176">
        <v>2.6</v>
      </c>
      <c r="U254" s="176">
        <v>2.8</v>
      </c>
      <c r="V254" s="176">
        <v>2.8</v>
      </c>
      <c r="W254" s="161"/>
      <c r="X254" s="161"/>
      <c r="Y254" s="174" t="s">
        <v>1</v>
      </c>
      <c r="Z254" s="175">
        <v>52582.95</v>
      </c>
      <c r="AA254" s="175">
        <v>52297.4</v>
      </c>
      <c r="AB254" s="175">
        <v>49703.104000000007</v>
      </c>
      <c r="AC254" s="175">
        <v>56511.552000000003</v>
      </c>
      <c r="AD254" s="175">
        <v>57625.671999999999</v>
      </c>
      <c r="AE254" s="175">
        <v>65376.975999999995</v>
      </c>
      <c r="AF254" s="175">
        <v>61947.59199999999</v>
      </c>
      <c r="AG254" s="161"/>
      <c r="AH254" s="174" t="s">
        <v>1</v>
      </c>
      <c r="AI254" s="177">
        <v>0.27694076976914356</v>
      </c>
      <c r="AJ254" s="177">
        <v>0.24057633362852551</v>
      </c>
      <c r="AK254" s="177">
        <v>0.22268425747502574</v>
      </c>
      <c r="AL254" s="177">
        <v>0.22847280117119761</v>
      </c>
      <c r="AM254" s="177">
        <v>0.21167137308114287</v>
      </c>
      <c r="AN254" s="177">
        <v>0.20958080822406203</v>
      </c>
      <c r="AO254" s="177">
        <v>0.19437910221742241</v>
      </c>
      <c r="AP254" s="161"/>
      <c r="AQ254" s="174" t="s">
        <v>8</v>
      </c>
      <c r="AR254" s="177">
        <v>1.1631512330304031E-2</v>
      </c>
      <c r="AS254" s="177">
        <v>1.1066511346912174E-2</v>
      </c>
      <c r="AT254" s="177">
        <v>9.7981073289011341E-3</v>
      </c>
      <c r="AU254" s="177">
        <v>1.0966694456217485E-2</v>
      </c>
      <c r="AV254" s="177">
        <v>1.100691140021943E-2</v>
      </c>
      <c r="AW254" s="177">
        <v>1.1736525260547472E-2</v>
      </c>
      <c r="AX254" s="177">
        <v>1.0885229724175653E-2</v>
      </c>
      <c r="AY254" s="161"/>
      <c r="AZ254" s="161"/>
      <c r="BA254" s="161"/>
      <c r="BB254" s="161"/>
      <c r="BC254" s="161"/>
    </row>
    <row r="255" spans="3:55" x14ac:dyDescent="0.25">
      <c r="C255" s="171" t="s">
        <v>11</v>
      </c>
      <c r="D255" s="7" t="s">
        <v>13</v>
      </c>
      <c r="E255" s="4"/>
      <c r="F255" s="9" t="s">
        <v>77</v>
      </c>
      <c r="G255" s="175">
        <v>1764381</v>
      </c>
      <c r="H255" s="175">
        <v>1977028</v>
      </c>
      <c r="I255" s="175">
        <v>2089424</v>
      </c>
      <c r="J255" s="175">
        <v>2052638</v>
      </c>
      <c r="K255" s="175">
        <v>2047421</v>
      </c>
      <c r="L255" s="175">
        <v>2190045</v>
      </c>
      <c r="M255" s="175">
        <v>2289838</v>
      </c>
      <c r="N255" s="161"/>
      <c r="O255" s="174" t="s">
        <v>77</v>
      </c>
      <c r="P255" s="176">
        <v>1.7</v>
      </c>
      <c r="Q255" s="176">
        <v>1.8</v>
      </c>
      <c r="R255" s="176">
        <v>1.5</v>
      </c>
      <c r="S255" s="176">
        <v>1.6</v>
      </c>
      <c r="T255" s="176">
        <v>1.8</v>
      </c>
      <c r="U255" s="176">
        <v>1.9</v>
      </c>
      <c r="V255" s="176">
        <v>2</v>
      </c>
      <c r="W255" s="161"/>
      <c r="X255" s="161"/>
      <c r="Y255" s="174" t="s">
        <v>77</v>
      </c>
      <c r="Z255" s="175">
        <v>59988.953999999998</v>
      </c>
      <c r="AA255" s="175">
        <v>71173.008000000002</v>
      </c>
      <c r="AB255" s="175">
        <v>62682.720000000001</v>
      </c>
      <c r="AC255" s="175">
        <v>65684.416000000012</v>
      </c>
      <c r="AD255" s="175">
        <v>73707.156000000003</v>
      </c>
      <c r="AE255" s="175">
        <v>83221.710000000006</v>
      </c>
      <c r="AF255" s="175">
        <v>91593.52</v>
      </c>
      <c r="AG255" s="161"/>
      <c r="AH255" s="174" t="s">
        <v>77</v>
      </c>
      <c r="AI255" s="177">
        <v>0.39028657305940717</v>
      </c>
      <c r="AJ255" s="177">
        <v>0.41835354712018341</v>
      </c>
      <c r="AK255" s="177">
        <v>0.41189380461191966</v>
      </c>
      <c r="AL255" s="177">
        <v>0.39833720679307033</v>
      </c>
      <c r="AM255" s="177">
        <v>0.39107190881780368</v>
      </c>
      <c r="AN255" s="177">
        <v>0.39315857105773283</v>
      </c>
      <c r="AO255" s="177">
        <v>0.40236289832132516</v>
      </c>
      <c r="AP255" s="161"/>
      <c r="AQ255" s="174" t="s">
        <v>1</v>
      </c>
      <c r="AR255" s="177">
        <v>1.3269743484019842E-2</v>
      </c>
      <c r="AS255" s="177">
        <v>1.5060727696326603E-2</v>
      </c>
      <c r="AT255" s="177">
        <v>1.235681413835759E-2</v>
      </c>
      <c r="AU255" s="177">
        <v>1.2746790617378252E-2</v>
      </c>
      <c r="AV255" s="177">
        <v>1.4078588717440933E-2</v>
      </c>
      <c r="AW255" s="177">
        <v>1.4940025700193846E-2</v>
      </c>
      <c r="AX255" s="177">
        <v>1.6094515932853007E-2</v>
      </c>
      <c r="AY255" s="161"/>
      <c r="AZ255" s="161"/>
      <c r="BA255" s="161"/>
      <c r="BB255" s="161"/>
      <c r="BC255" s="161"/>
    </row>
    <row r="256" spans="3:55" x14ac:dyDescent="0.25">
      <c r="C256" s="171" t="s">
        <v>11</v>
      </c>
      <c r="D256" s="7" t="s">
        <v>13</v>
      </c>
      <c r="E256" s="8"/>
      <c r="F256" s="9" t="s">
        <v>76</v>
      </c>
      <c r="G256" s="175">
        <v>1504376</v>
      </c>
      <c r="H256" s="175">
        <v>1611807</v>
      </c>
      <c r="I256" s="175">
        <v>1853685</v>
      </c>
      <c r="J256" s="175">
        <v>1923054</v>
      </c>
      <c r="K256" s="175">
        <v>2079801</v>
      </c>
      <c r="L256" s="175">
        <v>2212895</v>
      </c>
      <c r="M256" s="175">
        <v>2294932</v>
      </c>
      <c r="N256" s="161"/>
      <c r="O256" s="174" t="s">
        <v>76</v>
      </c>
      <c r="P256" s="176">
        <v>1.7</v>
      </c>
      <c r="Q256" s="176">
        <v>1.8</v>
      </c>
      <c r="R256" s="176">
        <v>1.8</v>
      </c>
      <c r="S256" s="176">
        <v>1.9</v>
      </c>
      <c r="T256" s="176">
        <v>1.8</v>
      </c>
      <c r="U256" s="176">
        <v>1.9</v>
      </c>
      <c r="V256" s="176">
        <v>2</v>
      </c>
      <c r="W256" s="161"/>
      <c r="X256" s="161"/>
      <c r="Y256" s="174" t="s">
        <v>76</v>
      </c>
      <c r="Z256" s="175">
        <v>51148.783999999992</v>
      </c>
      <c r="AA256" s="175">
        <v>58025.052000000003</v>
      </c>
      <c r="AB256" s="175">
        <v>66732.66</v>
      </c>
      <c r="AC256" s="175">
        <v>73076.051999999996</v>
      </c>
      <c r="AD256" s="175">
        <v>74872.83600000001</v>
      </c>
      <c r="AE256" s="175">
        <v>84090.01</v>
      </c>
      <c r="AF256" s="175">
        <v>91797.28</v>
      </c>
      <c r="AG256" s="161"/>
      <c r="AH256" s="174" t="s">
        <v>76</v>
      </c>
      <c r="AI256" s="177">
        <v>0.33277265717144922</v>
      </c>
      <c r="AJ256" s="177">
        <v>0.34107011925129105</v>
      </c>
      <c r="AK256" s="177">
        <v>0.36542193791305461</v>
      </c>
      <c r="AL256" s="177">
        <v>0.37318999203573211</v>
      </c>
      <c r="AM256" s="177">
        <v>0.39725671810105345</v>
      </c>
      <c r="AN256" s="177">
        <v>0.39726062071820517</v>
      </c>
      <c r="AO256" s="177">
        <v>0.40325799946125246</v>
      </c>
      <c r="AP256" s="161"/>
      <c r="AQ256" s="174" t="s">
        <v>9</v>
      </c>
      <c r="AR256" s="177">
        <v>1.1314270343829274E-2</v>
      </c>
      <c r="AS256" s="177">
        <v>1.2278524293046478E-2</v>
      </c>
      <c r="AT256" s="177">
        <v>1.3155189764869965E-2</v>
      </c>
      <c r="AU256" s="177">
        <v>1.4181219697357819E-2</v>
      </c>
      <c r="AV256" s="177">
        <v>1.4301241851637924E-2</v>
      </c>
      <c r="AW256" s="177">
        <v>1.5095903587291798E-2</v>
      </c>
      <c r="AX256" s="177">
        <v>1.6130319978450099E-2</v>
      </c>
      <c r="AY256" s="161"/>
      <c r="AZ256" s="161"/>
      <c r="BA256" s="161"/>
      <c r="BB256" s="161"/>
      <c r="BC256" s="161"/>
    </row>
    <row r="261" spans="3:52" s="126" customFormat="1" ht="23.25" x14ac:dyDescent="0.25">
      <c r="E261" s="126" t="s">
        <v>79</v>
      </c>
      <c r="G261" s="18" t="s">
        <v>97</v>
      </c>
      <c r="N261" s="134"/>
      <c r="O261" s="137"/>
      <c r="P261" s="137"/>
      <c r="Q261" s="137"/>
      <c r="R261" s="137"/>
      <c r="S261" s="137"/>
      <c r="T261" s="137"/>
    </row>
    <row r="263" spans="3:52" x14ac:dyDescent="0.25">
      <c r="G263" t="s">
        <v>25</v>
      </c>
      <c r="O263" t="s">
        <v>26</v>
      </c>
      <c r="Y263" t="s">
        <v>27</v>
      </c>
      <c r="AH263" t="s">
        <v>28</v>
      </c>
      <c r="AQ263" t="s">
        <v>29</v>
      </c>
    </row>
    <row r="264" spans="3:52" s="126" customFormat="1" x14ac:dyDescent="0.25">
      <c r="F264" s="135" t="s">
        <v>24</v>
      </c>
      <c r="G264" s="139" t="s">
        <v>15</v>
      </c>
      <c r="H264" s="139" t="s">
        <v>16</v>
      </c>
      <c r="I264" s="139" t="s">
        <v>17</v>
      </c>
      <c r="J264" s="139" t="s">
        <v>18</v>
      </c>
      <c r="K264" s="139" t="s">
        <v>19</v>
      </c>
      <c r="L264" s="139" t="s">
        <v>14</v>
      </c>
      <c r="M264" s="139" t="s">
        <v>20</v>
      </c>
      <c r="O264" s="135" t="s">
        <v>24</v>
      </c>
      <c r="P264" s="135" t="s">
        <v>15</v>
      </c>
      <c r="Q264" s="135" t="s">
        <v>16</v>
      </c>
      <c r="R264" s="135" t="s">
        <v>17</v>
      </c>
      <c r="S264" s="135" t="s">
        <v>18</v>
      </c>
      <c r="T264" s="135" t="s">
        <v>19</v>
      </c>
      <c r="U264" s="135" t="s">
        <v>14</v>
      </c>
      <c r="V264" s="135" t="s">
        <v>99</v>
      </c>
      <c r="Y264" s="135" t="s">
        <v>24</v>
      </c>
      <c r="Z264" s="139" t="s">
        <v>15</v>
      </c>
      <c r="AA264" s="139" t="s">
        <v>16</v>
      </c>
      <c r="AB264" s="139" t="s">
        <v>17</v>
      </c>
      <c r="AC264" s="139" t="s">
        <v>18</v>
      </c>
      <c r="AD264" s="139" t="s">
        <v>19</v>
      </c>
      <c r="AE264" s="139" t="s">
        <v>14</v>
      </c>
      <c r="AF264" s="139" t="s">
        <v>20</v>
      </c>
      <c r="AH264" s="135" t="s">
        <v>24</v>
      </c>
      <c r="AI264" s="139" t="s">
        <v>15</v>
      </c>
      <c r="AJ264" s="139" t="s">
        <v>16</v>
      </c>
      <c r="AK264" s="139" t="s">
        <v>17</v>
      </c>
      <c r="AL264" s="139" t="s">
        <v>18</v>
      </c>
      <c r="AM264" s="139" t="s">
        <v>19</v>
      </c>
      <c r="AN264" s="139" t="s">
        <v>14</v>
      </c>
      <c r="AO264" s="139" t="s">
        <v>20</v>
      </c>
      <c r="AQ264" s="135" t="s">
        <v>24</v>
      </c>
      <c r="AR264" s="139" t="s">
        <v>15</v>
      </c>
      <c r="AS264" s="139" t="s">
        <v>16</v>
      </c>
      <c r="AT264" s="139" t="s">
        <v>17</v>
      </c>
      <c r="AU264" s="139" t="s">
        <v>18</v>
      </c>
      <c r="AV264" s="139" t="s">
        <v>19</v>
      </c>
      <c r="AW264" s="139" t="s">
        <v>14</v>
      </c>
      <c r="AX264" s="139" t="s">
        <v>20</v>
      </c>
    </row>
    <row r="265" spans="3:52" s="126" customFormat="1" x14ac:dyDescent="0.25">
      <c r="C265" s="164" t="s">
        <v>7</v>
      </c>
      <c r="D265" s="128" t="s">
        <v>0</v>
      </c>
      <c r="E265" s="129"/>
      <c r="F265" s="130" t="s">
        <v>8</v>
      </c>
      <c r="G265" s="168">
        <v>784777</v>
      </c>
      <c r="H265" s="168">
        <v>922493</v>
      </c>
      <c r="I265" s="168">
        <v>929555</v>
      </c>
      <c r="J265" s="168">
        <v>887354</v>
      </c>
      <c r="K265" s="168">
        <v>929985</v>
      </c>
      <c r="L265" s="168">
        <v>843147</v>
      </c>
      <c r="M265" s="168">
        <v>836127</v>
      </c>
      <c r="N265" s="161"/>
      <c r="O265" s="167" t="s">
        <v>8</v>
      </c>
      <c r="P265" s="169">
        <v>2</v>
      </c>
      <c r="Q265" s="169">
        <v>2.1</v>
      </c>
      <c r="R265" s="169">
        <v>2.1</v>
      </c>
      <c r="S265" s="169">
        <v>2.2999999999999998</v>
      </c>
      <c r="T265" s="169">
        <v>2.4</v>
      </c>
      <c r="U265" s="169">
        <v>2.5</v>
      </c>
      <c r="V265" s="169">
        <v>2.5</v>
      </c>
      <c r="W265" s="161"/>
      <c r="X265" s="161"/>
      <c r="Y265" s="167" t="s">
        <v>8</v>
      </c>
      <c r="Z265" s="168">
        <v>31391.08</v>
      </c>
      <c r="AA265" s="168">
        <v>38744.705999999998</v>
      </c>
      <c r="AB265" s="168">
        <v>39041.31</v>
      </c>
      <c r="AC265" s="168">
        <v>40818.284</v>
      </c>
      <c r="AD265" s="168">
        <v>44639.28</v>
      </c>
      <c r="AE265" s="168">
        <v>42157.35</v>
      </c>
      <c r="AF265" s="168">
        <v>41806.35</v>
      </c>
      <c r="AG265" s="161"/>
      <c r="AH265" s="167" t="s">
        <v>8</v>
      </c>
      <c r="AI265" s="170">
        <v>1</v>
      </c>
      <c r="AJ265" s="170">
        <v>1</v>
      </c>
      <c r="AK265" s="170">
        <v>1</v>
      </c>
      <c r="AL265" s="170">
        <v>1</v>
      </c>
      <c r="AM265" s="170">
        <v>1</v>
      </c>
      <c r="AN265" s="170">
        <v>1</v>
      </c>
      <c r="AO265" s="170">
        <v>1</v>
      </c>
      <c r="AP265" s="161"/>
      <c r="AQ265" s="167" t="s">
        <v>8</v>
      </c>
      <c r="AR265" s="170">
        <v>0.04</v>
      </c>
      <c r="AS265" s="170">
        <v>4.2000000000000003E-2</v>
      </c>
      <c r="AT265" s="170">
        <v>4.2000000000000003E-2</v>
      </c>
      <c r="AU265" s="170">
        <v>4.5999999999999999E-2</v>
      </c>
      <c r="AV265" s="170">
        <v>4.8000000000000001E-2</v>
      </c>
      <c r="AW265" s="170">
        <v>0.05</v>
      </c>
      <c r="AX265" s="170">
        <v>0.05</v>
      </c>
      <c r="AY265" s="161"/>
      <c r="AZ265" s="161"/>
    </row>
    <row r="266" spans="3:52" s="126" customFormat="1" x14ac:dyDescent="0.25">
      <c r="C266" s="171" t="s">
        <v>7</v>
      </c>
      <c r="D266" s="132" t="s">
        <v>0</v>
      </c>
      <c r="E266" s="133"/>
      <c r="F266" s="134" t="s">
        <v>1</v>
      </c>
      <c r="G266" s="175">
        <v>215142</v>
      </c>
      <c r="H266" s="175">
        <v>192350</v>
      </c>
      <c r="I266" s="175">
        <v>156655</v>
      </c>
      <c r="J266" s="175">
        <v>142259</v>
      </c>
      <c r="K266" s="175">
        <v>147051</v>
      </c>
      <c r="L266" s="175">
        <v>121065</v>
      </c>
      <c r="M266" s="175">
        <v>96397</v>
      </c>
      <c r="N266" s="161"/>
      <c r="O266" s="174" t="s">
        <v>1</v>
      </c>
      <c r="P266" s="176">
        <v>4.2</v>
      </c>
      <c r="Q266" s="176">
        <v>5.3</v>
      </c>
      <c r="R266" s="176">
        <v>5.3</v>
      </c>
      <c r="S266" s="176">
        <v>6.3</v>
      </c>
      <c r="T266" s="176">
        <v>6.6</v>
      </c>
      <c r="U266" s="176">
        <v>7.7</v>
      </c>
      <c r="V266" s="176">
        <v>7.8</v>
      </c>
      <c r="W266" s="161"/>
      <c r="X266" s="161"/>
      <c r="Y266" s="174" t="s">
        <v>1</v>
      </c>
      <c r="Z266" s="175">
        <v>18071.928</v>
      </c>
      <c r="AA266" s="175">
        <v>20389.099999999999</v>
      </c>
      <c r="AB266" s="175">
        <v>16605.43</v>
      </c>
      <c r="AC266" s="175">
        <v>17924.633999999998</v>
      </c>
      <c r="AD266" s="175">
        <v>19410.732</v>
      </c>
      <c r="AE266" s="175">
        <v>18644.009999999998</v>
      </c>
      <c r="AF266" s="175">
        <v>15037.931999999999</v>
      </c>
      <c r="AG266" s="161"/>
      <c r="AH266" s="174" t="s">
        <v>1</v>
      </c>
      <c r="AI266" s="177">
        <v>0.27414411992196508</v>
      </c>
      <c r="AJ266" s="177">
        <v>0.20851106729265154</v>
      </c>
      <c r="AK266" s="177">
        <v>0.16852687576313397</v>
      </c>
      <c r="AL266" s="177">
        <v>0.16031820445955053</v>
      </c>
      <c r="AM266" s="177">
        <v>0.15812190519201921</v>
      </c>
      <c r="AN266" s="177">
        <v>0.14358706133094229</v>
      </c>
      <c r="AO266" s="177">
        <v>0.11528990213209238</v>
      </c>
      <c r="AP266" s="161"/>
      <c r="AQ266" s="174" t="s">
        <v>1</v>
      </c>
      <c r="AR266" s="177">
        <v>2.3028106073445066E-2</v>
      </c>
      <c r="AS266" s="177">
        <v>2.2102173133021062E-2</v>
      </c>
      <c r="AT266" s="177">
        <v>1.78638488308922E-2</v>
      </c>
      <c r="AU266" s="177">
        <v>2.0200093761903366E-2</v>
      </c>
      <c r="AV266" s="177">
        <v>2.0872091485346536E-2</v>
      </c>
      <c r="AW266" s="177">
        <v>2.211240744496511E-2</v>
      </c>
      <c r="AX266" s="177">
        <v>1.7985224732606411E-2</v>
      </c>
      <c r="AY266" s="161"/>
      <c r="AZ266" s="161"/>
    </row>
    <row r="267" spans="3:52" s="126" customFormat="1" x14ac:dyDescent="0.25">
      <c r="C267" s="171" t="s">
        <v>7</v>
      </c>
      <c r="D267" s="132" t="s">
        <v>0</v>
      </c>
      <c r="E267" s="133"/>
      <c r="F267" s="134" t="s">
        <v>77</v>
      </c>
      <c r="G267" s="175">
        <v>122184</v>
      </c>
      <c r="H267" s="175">
        <v>129140</v>
      </c>
      <c r="I267" s="175">
        <v>121802</v>
      </c>
      <c r="J267" s="175">
        <v>107544</v>
      </c>
      <c r="K267" s="175">
        <v>101802</v>
      </c>
      <c r="L267" s="175">
        <v>89938</v>
      </c>
      <c r="M267" s="175">
        <v>74061</v>
      </c>
      <c r="N267" s="161"/>
      <c r="O267" s="174" t="s">
        <v>77</v>
      </c>
      <c r="P267" s="176">
        <v>6.1</v>
      </c>
      <c r="Q267" s="176">
        <v>5.8</v>
      </c>
      <c r="R267" s="176">
        <v>6.5</v>
      </c>
      <c r="S267" s="176">
        <v>7.1</v>
      </c>
      <c r="T267" s="176">
        <v>7.4</v>
      </c>
      <c r="U267" s="176">
        <v>8.3000000000000007</v>
      </c>
      <c r="V267" s="176">
        <v>9.1</v>
      </c>
      <c r="W267" s="161"/>
      <c r="X267" s="161"/>
      <c r="Y267" s="174" t="s">
        <v>77</v>
      </c>
      <c r="Z267" s="175">
        <v>14906.447999999999</v>
      </c>
      <c r="AA267" s="175">
        <v>14980.24</v>
      </c>
      <c r="AB267" s="175">
        <v>15834.26</v>
      </c>
      <c r="AC267" s="175">
        <v>15271.247999999998</v>
      </c>
      <c r="AD267" s="175">
        <v>15066.696000000002</v>
      </c>
      <c r="AE267" s="175">
        <v>14929.708000000001</v>
      </c>
      <c r="AF267" s="175">
        <v>13479.101999999999</v>
      </c>
      <c r="AG267" s="161"/>
      <c r="AH267" s="174" t="s">
        <v>77</v>
      </c>
      <c r="AI267" s="177">
        <v>0.1556926362520818</v>
      </c>
      <c r="AJ267" s="177">
        <v>0.13999022214802714</v>
      </c>
      <c r="AK267" s="177">
        <v>0.1310325908633701</v>
      </c>
      <c r="AL267" s="177">
        <v>0.12119627566901146</v>
      </c>
      <c r="AM267" s="177">
        <v>0.10946628171422119</v>
      </c>
      <c r="AN267" s="177">
        <v>0.10666941826277031</v>
      </c>
      <c r="AO267" s="177">
        <v>8.8576256956180099E-2</v>
      </c>
      <c r="AP267" s="161"/>
      <c r="AQ267" s="174" t="s">
        <v>77</v>
      </c>
      <c r="AR267" s="177">
        <v>1.8994501622753977E-2</v>
      </c>
      <c r="AS267" s="177">
        <v>1.6238865769171149E-2</v>
      </c>
      <c r="AT267" s="177">
        <v>1.7034236812238111E-2</v>
      </c>
      <c r="AU267" s="177">
        <v>1.7209871144999625E-2</v>
      </c>
      <c r="AV267" s="177">
        <v>1.6201009693704738E-2</v>
      </c>
      <c r="AW267" s="177">
        <v>1.7707123431619873E-2</v>
      </c>
      <c r="AX267" s="177">
        <v>1.6120878766024777E-2</v>
      </c>
      <c r="AY267" s="161"/>
      <c r="AZ267" s="161"/>
    </row>
    <row r="268" spans="3:52" s="126" customFormat="1" x14ac:dyDescent="0.25">
      <c r="C268" s="171" t="s">
        <v>7</v>
      </c>
      <c r="D268" s="132" t="s">
        <v>0</v>
      </c>
      <c r="E268" s="133"/>
      <c r="F268" s="134" t="s">
        <v>76</v>
      </c>
      <c r="G268" s="175">
        <v>447451</v>
      </c>
      <c r="H268" s="175">
        <v>601003</v>
      </c>
      <c r="I268" s="175">
        <v>651098</v>
      </c>
      <c r="J268" s="175">
        <v>637551</v>
      </c>
      <c r="K268" s="175">
        <v>681132</v>
      </c>
      <c r="L268" s="175">
        <v>632144</v>
      </c>
      <c r="M268" s="175">
        <v>665669</v>
      </c>
      <c r="N268" s="161"/>
      <c r="O268" s="174" t="s">
        <v>76</v>
      </c>
      <c r="P268" s="176">
        <v>2.9</v>
      </c>
      <c r="Q268" s="176">
        <v>2.7</v>
      </c>
      <c r="R268" s="176">
        <v>2.8</v>
      </c>
      <c r="S268" s="176">
        <v>3</v>
      </c>
      <c r="T268" s="176">
        <v>3.1</v>
      </c>
      <c r="U268" s="176">
        <v>3.1</v>
      </c>
      <c r="V268" s="176">
        <v>3.2</v>
      </c>
      <c r="W268" s="161"/>
      <c r="X268" s="161"/>
      <c r="Y268" s="174" t="s">
        <v>76</v>
      </c>
      <c r="Z268" s="175">
        <v>25952.157999999999</v>
      </c>
      <c r="AA268" s="175">
        <v>32454.162</v>
      </c>
      <c r="AB268" s="175">
        <v>36461.487999999998</v>
      </c>
      <c r="AC268" s="175">
        <v>38253.06</v>
      </c>
      <c r="AD268" s="175">
        <v>42230.184000000001</v>
      </c>
      <c r="AE268" s="175">
        <v>39192.928</v>
      </c>
      <c r="AF268" s="175">
        <v>42602.816000000006</v>
      </c>
      <c r="AG268" s="161"/>
      <c r="AH268" s="174" t="s">
        <v>76</v>
      </c>
      <c r="AI268" s="177">
        <v>0.57016324382595307</v>
      </c>
      <c r="AJ268" s="177">
        <v>0.65149871055932129</v>
      </c>
      <c r="AK268" s="177">
        <v>0.70044053337349588</v>
      </c>
      <c r="AL268" s="177">
        <v>0.71848551987143805</v>
      </c>
      <c r="AM268" s="177">
        <v>0.73241181309375958</v>
      </c>
      <c r="AN268" s="177">
        <v>0.74974352040628744</v>
      </c>
      <c r="AO268" s="177">
        <v>0.79613384091172756</v>
      </c>
      <c r="AP268" s="161"/>
      <c r="AQ268" s="174" t="s">
        <v>76</v>
      </c>
      <c r="AR268" s="177">
        <v>3.3069468141905277E-2</v>
      </c>
      <c r="AS268" s="177">
        <v>3.5180930370203353E-2</v>
      </c>
      <c r="AT268" s="177">
        <v>3.9224669868915762E-2</v>
      </c>
      <c r="AU268" s="177">
        <v>4.3109131192286279E-2</v>
      </c>
      <c r="AV268" s="177">
        <v>4.5409532411813093E-2</v>
      </c>
      <c r="AW268" s="177">
        <v>4.6484098265189823E-2</v>
      </c>
      <c r="AX268" s="177">
        <v>5.0952565818350566E-2</v>
      </c>
      <c r="AY268" s="161"/>
      <c r="AZ268" s="161"/>
    </row>
    <row r="269" spans="3:52" s="126" customFormat="1" x14ac:dyDescent="0.25">
      <c r="C269" s="164" t="s">
        <v>12</v>
      </c>
      <c r="D269" s="128" t="s">
        <v>0</v>
      </c>
      <c r="E269" s="133"/>
      <c r="F269" s="130" t="s">
        <v>8</v>
      </c>
      <c r="G269" s="168">
        <v>414069</v>
      </c>
      <c r="H269" s="168">
        <v>460037</v>
      </c>
      <c r="I269" s="168">
        <v>482850</v>
      </c>
      <c r="J269" s="168">
        <v>463180</v>
      </c>
      <c r="K269" s="168">
        <v>472323</v>
      </c>
      <c r="L269" s="168">
        <v>435554</v>
      </c>
      <c r="M269" s="168">
        <v>428804</v>
      </c>
      <c r="N269" s="161"/>
      <c r="O269" s="167" t="s">
        <v>8</v>
      </c>
      <c r="P269" s="169">
        <v>2.9</v>
      </c>
      <c r="Q269" s="169">
        <v>2.9</v>
      </c>
      <c r="R269" s="169">
        <v>2.9</v>
      </c>
      <c r="S269" s="169">
        <v>3.3</v>
      </c>
      <c r="T269" s="169">
        <v>3.3</v>
      </c>
      <c r="U269" s="169">
        <v>3.6</v>
      </c>
      <c r="V269" s="169">
        <v>3.6</v>
      </c>
      <c r="W269" s="161"/>
      <c r="X269" s="161"/>
      <c r="Y269" s="167" t="s">
        <v>8</v>
      </c>
      <c r="Z269" s="168">
        <v>24016.001999999997</v>
      </c>
      <c r="AA269" s="168">
        <v>26682.146000000001</v>
      </c>
      <c r="AB269" s="168">
        <v>28005.3</v>
      </c>
      <c r="AC269" s="168">
        <v>30569.88</v>
      </c>
      <c r="AD269" s="168">
        <v>31173.317999999999</v>
      </c>
      <c r="AE269" s="168">
        <v>31359.888000000003</v>
      </c>
      <c r="AF269" s="168">
        <v>30873.888000000003</v>
      </c>
      <c r="AG269" s="161"/>
      <c r="AH269" s="167" t="s">
        <v>8</v>
      </c>
      <c r="AI269" s="170">
        <v>1</v>
      </c>
      <c r="AJ269" s="170">
        <v>1</v>
      </c>
      <c r="AK269" s="170">
        <v>1</v>
      </c>
      <c r="AL269" s="170">
        <v>1</v>
      </c>
      <c r="AM269" s="170">
        <v>1</v>
      </c>
      <c r="AN269" s="170">
        <v>1</v>
      </c>
      <c r="AO269" s="170">
        <v>1</v>
      </c>
      <c r="AP269" s="161"/>
      <c r="AQ269" s="167" t="s">
        <v>8</v>
      </c>
      <c r="AR269" s="170">
        <v>5.7999999999999996E-2</v>
      </c>
      <c r="AS269" s="170">
        <v>5.7999999999999996E-2</v>
      </c>
      <c r="AT269" s="170">
        <v>5.7999999999999996E-2</v>
      </c>
      <c r="AU269" s="170">
        <v>6.6000000000000003E-2</v>
      </c>
      <c r="AV269" s="170">
        <v>6.6000000000000003E-2</v>
      </c>
      <c r="AW269" s="170">
        <v>7.2000000000000008E-2</v>
      </c>
      <c r="AX269" s="170">
        <v>7.2000000000000008E-2</v>
      </c>
      <c r="AY269" s="161"/>
      <c r="AZ269" s="161"/>
    </row>
    <row r="270" spans="3:52" s="126" customFormat="1" x14ac:dyDescent="0.25">
      <c r="C270" s="171" t="s">
        <v>12</v>
      </c>
      <c r="D270" s="132" t="s">
        <v>0</v>
      </c>
      <c r="E270" s="129"/>
      <c r="F270" s="134" t="s">
        <v>1</v>
      </c>
      <c r="G270" s="175">
        <v>121074</v>
      </c>
      <c r="H270" s="175">
        <v>92499</v>
      </c>
      <c r="I270" s="175">
        <v>81339</v>
      </c>
      <c r="J270" s="175">
        <v>67379</v>
      </c>
      <c r="K270" s="175">
        <v>63987</v>
      </c>
      <c r="L270" s="175">
        <v>60978</v>
      </c>
      <c r="M270" s="175">
        <v>49806</v>
      </c>
      <c r="N270" s="161"/>
      <c r="O270" s="174" t="s">
        <v>1</v>
      </c>
      <c r="P270" s="176">
        <v>6.1</v>
      </c>
      <c r="Q270" s="176">
        <v>6.9</v>
      </c>
      <c r="R270" s="176">
        <v>7.3</v>
      </c>
      <c r="S270" s="176">
        <v>8.9</v>
      </c>
      <c r="T270" s="176">
        <v>9.6999999999999993</v>
      </c>
      <c r="U270" s="176">
        <v>10</v>
      </c>
      <c r="V270" s="176">
        <v>11.4</v>
      </c>
      <c r="W270" s="161"/>
      <c r="X270" s="161"/>
      <c r="Y270" s="174" t="s">
        <v>1</v>
      </c>
      <c r="Z270" s="175">
        <v>14771.027999999998</v>
      </c>
      <c r="AA270" s="175">
        <v>12764.861999999999</v>
      </c>
      <c r="AB270" s="175">
        <v>11875.493999999999</v>
      </c>
      <c r="AC270" s="175">
        <v>11993.462</v>
      </c>
      <c r="AD270" s="175">
        <v>12413.477999999997</v>
      </c>
      <c r="AE270" s="175">
        <v>12195.6</v>
      </c>
      <c r="AF270" s="175">
        <v>11355.768</v>
      </c>
      <c r="AG270" s="161"/>
      <c r="AH270" s="174" t="s">
        <v>1</v>
      </c>
      <c r="AI270" s="177">
        <v>0.29240054193866238</v>
      </c>
      <c r="AJ270" s="177">
        <v>0.20106860969878509</v>
      </c>
      <c r="AK270" s="177">
        <v>0.1684560422491457</v>
      </c>
      <c r="AL270" s="177">
        <v>0.14547044345610777</v>
      </c>
      <c r="AM270" s="177">
        <v>0.135472970827167</v>
      </c>
      <c r="AN270" s="177">
        <v>0.14000101020768951</v>
      </c>
      <c r="AO270" s="177">
        <v>0.11615096874096324</v>
      </c>
      <c r="AP270" s="161"/>
      <c r="AQ270" s="174" t="s">
        <v>1</v>
      </c>
      <c r="AR270" s="177">
        <v>3.5672866116516808E-2</v>
      </c>
      <c r="AS270" s="177">
        <v>2.7747468138432346E-2</v>
      </c>
      <c r="AT270" s="177">
        <v>2.4594582168375272E-2</v>
      </c>
      <c r="AU270" s="177">
        <v>2.5893738935187184E-2</v>
      </c>
      <c r="AV270" s="177">
        <v>2.6281756340470395E-2</v>
      </c>
      <c r="AW270" s="177">
        <v>2.8000202041537903E-2</v>
      </c>
      <c r="AX270" s="177">
        <v>2.6482420872939619E-2</v>
      </c>
      <c r="AY270" s="161"/>
      <c r="AZ270" s="161"/>
    </row>
    <row r="271" spans="3:52" s="126" customFormat="1" x14ac:dyDescent="0.25">
      <c r="C271" s="171" t="s">
        <v>12</v>
      </c>
      <c r="D271" s="132" t="s">
        <v>0</v>
      </c>
      <c r="E271" s="133"/>
      <c r="F271" s="134" t="s">
        <v>77</v>
      </c>
      <c r="G271" s="175">
        <v>69572</v>
      </c>
      <c r="H271" s="175">
        <v>69925</v>
      </c>
      <c r="I271" s="175">
        <v>70237</v>
      </c>
      <c r="J271" s="175">
        <v>61483</v>
      </c>
      <c r="K271" s="175">
        <v>57309</v>
      </c>
      <c r="L271" s="175">
        <v>47007</v>
      </c>
      <c r="M271" s="175">
        <v>34626</v>
      </c>
      <c r="N271" s="161"/>
      <c r="O271" s="174" t="s">
        <v>77</v>
      </c>
      <c r="P271" s="176">
        <v>7.6</v>
      </c>
      <c r="Q271" s="176">
        <v>8.1999999999999993</v>
      </c>
      <c r="R271" s="176">
        <v>7.8</v>
      </c>
      <c r="S271" s="176">
        <v>9.3000000000000007</v>
      </c>
      <c r="T271" s="176">
        <v>10.199999999999999</v>
      </c>
      <c r="U271" s="176">
        <v>11.6</v>
      </c>
      <c r="V271" s="176">
        <v>14</v>
      </c>
      <c r="W271" s="161"/>
      <c r="X271" s="161"/>
      <c r="Y271" s="174" t="s">
        <v>77</v>
      </c>
      <c r="Z271" s="175">
        <v>10574.944</v>
      </c>
      <c r="AA271" s="175">
        <v>11467.7</v>
      </c>
      <c r="AB271" s="175">
        <v>10956.972</v>
      </c>
      <c r="AC271" s="175">
        <v>11435.838</v>
      </c>
      <c r="AD271" s="175">
        <v>11691.035999999998</v>
      </c>
      <c r="AE271" s="175">
        <v>10905.624</v>
      </c>
      <c r="AF271" s="175">
        <v>9695.2800000000007</v>
      </c>
      <c r="AG271" s="161"/>
      <c r="AH271" s="174" t="s">
        <v>77</v>
      </c>
      <c r="AI271" s="177">
        <v>0.16802030579444488</v>
      </c>
      <c r="AJ271" s="177">
        <v>0.15199864358736362</v>
      </c>
      <c r="AK271" s="177">
        <v>0.14546339442891168</v>
      </c>
      <c r="AL271" s="177">
        <v>0.1327410509952934</v>
      </c>
      <c r="AM271" s="177">
        <v>0.12133434111826018</v>
      </c>
      <c r="AN271" s="177">
        <v>0.10792462013894948</v>
      </c>
      <c r="AO271" s="177">
        <v>8.075017956922044E-2</v>
      </c>
      <c r="AP271" s="161"/>
      <c r="AQ271" s="174" t="s">
        <v>77</v>
      </c>
      <c r="AR271" s="177">
        <v>2.5539086480755618E-2</v>
      </c>
      <c r="AS271" s="177">
        <v>2.4927777548327631E-2</v>
      </c>
      <c r="AT271" s="177">
        <v>2.2692289530910223E-2</v>
      </c>
      <c r="AU271" s="177">
        <v>2.4689835485124573E-2</v>
      </c>
      <c r="AV271" s="177">
        <v>2.4752205588125076E-2</v>
      </c>
      <c r="AW271" s="177">
        <v>2.5038511872236279E-2</v>
      </c>
      <c r="AX271" s="177">
        <v>2.2610050279381722E-2</v>
      </c>
      <c r="AY271" s="161"/>
      <c r="AZ271" s="161"/>
    </row>
    <row r="272" spans="3:52" s="126" customFormat="1" x14ac:dyDescent="0.25">
      <c r="C272" s="171" t="s">
        <v>12</v>
      </c>
      <c r="D272" s="132" t="s">
        <v>0</v>
      </c>
      <c r="E272" s="133"/>
      <c r="F272" s="134" t="s">
        <v>76</v>
      </c>
      <c r="G272" s="175">
        <v>223423</v>
      </c>
      <c r="H272" s="175">
        <v>297613</v>
      </c>
      <c r="I272" s="175">
        <v>331274</v>
      </c>
      <c r="J272" s="175">
        <v>334318</v>
      </c>
      <c r="K272" s="175">
        <v>351027</v>
      </c>
      <c r="L272" s="175">
        <v>327569</v>
      </c>
      <c r="M272" s="175">
        <v>344372</v>
      </c>
      <c r="N272" s="161"/>
      <c r="O272" s="174" t="s">
        <v>76</v>
      </c>
      <c r="P272" s="176">
        <v>4.2</v>
      </c>
      <c r="Q272" s="176">
        <v>4</v>
      </c>
      <c r="R272" s="176">
        <v>3.7</v>
      </c>
      <c r="S272" s="176">
        <v>4</v>
      </c>
      <c r="T272" s="176">
        <v>3.8</v>
      </c>
      <c r="U272" s="176">
        <v>4.3</v>
      </c>
      <c r="V272" s="176">
        <v>4.3</v>
      </c>
      <c r="W272" s="161"/>
      <c r="X272" s="161"/>
      <c r="Y272" s="174" t="s">
        <v>76</v>
      </c>
      <c r="Z272" s="175">
        <v>18767.532000000003</v>
      </c>
      <c r="AA272" s="175">
        <v>23809.040000000001</v>
      </c>
      <c r="AB272" s="175">
        <v>24514.276000000002</v>
      </c>
      <c r="AC272" s="175">
        <v>26745.439999999999</v>
      </c>
      <c r="AD272" s="175">
        <v>26678.051999999996</v>
      </c>
      <c r="AE272" s="175">
        <v>28170.933999999997</v>
      </c>
      <c r="AF272" s="175">
        <v>29615.991999999998</v>
      </c>
      <c r="AG272" s="161"/>
      <c r="AH272" s="174" t="s">
        <v>76</v>
      </c>
      <c r="AI272" s="177">
        <v>0.53957915226689268</v>
      </c>
      <c r="AJ272" s="177">
        <v>0.64693274671385126</v>
      </c>
      <c r="AK272" s="177">
        <v>0.68608056332194267</v>
      </c>
      <c r="AL272" s="177">
        <v>0.72178850554859886</v>
      </c>
      <c r="AM272" s="177">
        <v>0.74319268805457284</v>
      </c>
      <c r="AN272" s="177">
        <v>0.75207436965336105</v>
      </c>
      <c r="AO272" s="177">
        <v>0.80309885168981632</v>
      </c>
      <c r="AP272" s="161"/>
      <c r="AQ272" s="174" t="s">
        <v>76</v>
      </c>
      <c r="AR272" s="177">
        <v>4.5324648790418989E-2</v>
      </c>
      <c r="AS272" s="177">
        <v>5.1754619737108098E-2</v>
      </c>
      <c r="AT272" s="177">
        <v>5.0769961685823761E-2</v>
      </c>
      <c r="AU272" s="177">
        <v>5.7743080443887908E-2</v>
      </c>
      <c r="AV272" s="177">
        <v>5.6482644292147534E-2</v>
      </c>
      <c r="AW272" s="177">
        <v>6.4678395790189039E-2</v>
      </c>
      <c r="AX272" s="177">
        <v>6.9066501245324194E-2</v>
      </c>
      <c r="AY272" s="161"/>
      <c r="AZ272" s="161"/>
    </row>
    <row r="273" spans="3:52" s="126" customFormat="1" x14ac:dyDescent="0.25">
      <c r="C273" s="164" t="s">
        <v>11</v>
      </c>
      <c r="D273" s="128" t="s">
        <v>0</v>
      </c>
      <c r="E273" s="133"/>
      <c r="F273" s="130" t="s">
        <v>8</v>
      </c>
      <c r="G273" s="168">
        <v>370708</v>
      </c>
      <c r="H273" s="168">
        <v>462456</v>
      </c>
      <c r="I273" s="168">
        <v>446705</v>
      </c>
      <c r="J273" s="168">
        <v>424174</v>
      </c>
      <c r="K273" s="168">
        <v>457662</v>
      </c>
      <c r="L273" s="168">
        <v>407593</v>
      </c>
      <c r="M273" s="168">
        <v>407323</v>
      </c>
      <c r="N273" s="161"/>
      <c r="O273" s="167" t="s">
        <v>8</v>
      </c>
      <c r="P273" s="169">
        <v>3.1</v>
      </c>
      <c r="Q273" s="169">
        <v>2.9</v>
      </c>
      <c r="R273" s="169">
        <v>3.1</v>
      </c>
      <c r="S273" s="169">
        <v>3.3</v>
      </c>
      <c r="T273" s="169">
        <v>3.3</v>
      </c>
      <c r="U273" s="169">
        <v>3.6</v>
      </c>
      <c r="V273" s="169">
        <v>3.6</v>
      </c>
      <c r="W273" s="161"/>
      <c r="X273" s="161"/>
      <c r="Y273" s="167" t="s">
        <v>8</v>
      </c>
      <c r="Z273" s="168">
        <v>22983.896000000001</v>
      </c>
      <c r="AA273" s="168">
        <v>26822.447999999997</v>
      </c>
      <c r="AB273" s="168">
        <v>27695.71</v>
      </c>
      <c r="AC273" s="168">
        <v>27995.484</v>
      </c>
      <c r="AD273" s="168">
        <v>30205.691999999995</v>
      </c>
      <c r="AE273" s="168">
        <v>29346.696</v>
      </c>
      <c r="AF273" s="168">
        <v>29327.256000000001</v>
      </c>
      <c r="AG273" s="161"/>
      <c r="AH273" s="167" t="s">
        <v>8</v>
      </c>
      <c r="AI273" s="170">
        <v>1</v>
      </c>
      <c r="AJ273" s="170">
        <v>1</v>
      </c>
      <c r="AK273" s="170">
        <v>1</v>
      </c>
      <c r="AL273" s="170">
        <v>1</v>
      </c>
      <c r="AM273" s="170">
        <v>1</v>
      </c>
      <c r="AN273" s="170">
        <v>1</v>
      </c>
      <c r="AO273" s="170">
        <v>1</v>
      </c>
      <c r="AP273" s="161"/>
      <c r="AQ273" s="167" t="s">
        <v>8</v>
      </c>
      <c r="AR273" s="170">
        <v>6.2E-2</v>
      </c>
      <c r="AS273" s="170">
        <v>5.7999999999999996E-2</v>
      </c>
      <c r="AT273" s="170">
        <v>6.2E-2</v>
      </c>
      <c r="AU273" s="170">
        <v>6.6000000000000003E-2</v>
      </c>
      <c r="AV273" s="170">
        <v>6.6000000000000003E-2</v>
      </c>
      <c r="AW273" s="170">
        <v>7.2000000000000008E-2</v>
      </c>
      <c r="AX273" s="170">
        <v>7.2000000000000008E-2</v>
      </c>
      <c r="AY273" s="161"/>
      <c r="AZ273" s="161"/>
    </row>
    <row r="274" spans="3:52" s="126" customFormat="1" x14ac:dyDescent="0.25">
      <c r="C274" s="171" t="s">
        <v>11</v>
      </c>
      <c r="D274" s="132" t="s">
        <v>0</v>
      </c>
      <c r="E274" s="133"/>
      <c r="F274" s="134" t="s">
        <v>1</v>
      </c>
      <c r="G274" s="175">
        <v>94068</v>
      </c>
      <c r="H274" s="175">
        <v>99851</v>
      </c>
      <c r="I274" s="175">
        <v>75316</v>
      </c>
      <c r="J274" s="175">
        <v>74880</v>
      </c>
      <c r="K274" s="175">
        <v>83064</v>
      </c>
      <c r="L274" s="175">
        <v>60087</v>
      </c>
      <c r="M274" s="175">
        <v>46591</v>
      </c>
      <c r="N274" s="161"/>
      <c r="O274" s="174" t="s">
        <v>1</v>
      </c>
      <c r="P274" s="176">
        <v>6.4</v>
      </c>
      <c r="Q274" s="176">
        <v>6.7</v>
      </c>
      <c r="R274" s="176">
        <v>7.5</v>
      </c>
      <c r="S274" s="176">
        <v>8.4</v>
      </c>
      <c r="T274" s="176">
        <v>8.3000000000000007</v>
      </c>
      <c r="U274" s="176">
        <v>10</v>
      </c>
      <c r="V274" s="176">
        <v>11.4</v>
      </c>
      <c r="W274" s="161"/>
      <c r="X274" s="161"/>
      <c r="Y274" s="174" t="s">
        <v>1</v>
      </c>
      <c r="Z274" s="175">
        <v>12040.704000000002</v>
      </c>
      <c r="AA274" s="175">
        <v>13380.034000000001</v>
      </c>
      <c r="AB274" s="175">
        <v>11297.4</v>
      </c>
      <c r="AC274" s="175">
        <v>12579.84</v>
      </c>
      <c r="AD274" s="175">
        <v>13788.624000000002</v>
      </c>
      <c r="AE274" s="175">
        <v>12017.4</v>
      </c>
      <c r="AF274" s="175">
        <v>10622.748</v>
      </c>
      <c r="AG274" s="161"/>
      <c r="AH274" s="174" t="s">
        <v>1</v>
      </c>
      <c r="AI274" s="177">
        <v>0.25375227942207884</v>
      </c>
      <c r="AJ274" s="177">
        <v>0.21591459511823827</v>
      </c>
      <c r="AK274" s="177">
        <v>0.16860344074948791</v>
      </c>
      <c r="AL274" s="177">
        <v>0.17653132912436878</v>
      </c>
      <c r="AM274" s="177">
        <v>0.18149638816419103</v>
      </c>
      <c r="AN274" s="177">
        <v>0.14741911661878393</v>
      </c>
      <c r="AO274" s="177">
        <v>0.11438342543877954</v>
      </c>
      <c r="AP274" s="161"/>
      <c r="AQ274" s="174" t="s">
        <v>1</v>
      </c>
      <c r="AR274" s="177">
        <v>3.2480291766026091E-2</v>
      </c>
      <c r="AS274" s="177">
        <v>2.8932555745843927E-2</v>
      </c>
      <c r="AT274" s="177">
        <v>2.5290516112423184E-2</v>
      </c>
      <c r="AU274" s="177">
        <v>2.9657263292893959E-2</v>
      </c>
      <c r="AV274" s="177">
        <v>3.0128400435255713E-2</v>
      </c>
      <c r="AW274" s="177">
        <v>2.9483823323756785E-2</v>
      </c>
      <c r="AX274" s="177">
        <v>2.6079421000041732E-2</v>
      </c>
      <c r="AY274" s="161"/>
      <c r="AZ274" s="161"/>
    </row>
    <row r="275" spans="3:52" s="126" customFormat="1" x14ac:dyDescent="0.25">
      <c r="C275" s="171" t="s">
        <v>11</v>
      </c>
      <c r="D275" s="132" t="s">
        <v>0</v>
      </c>
      <c r="E275" s="129"/>
      <c r="F275" s="134" t="s">
        <v>77</v>
      </c>
      <c r="G275" s="175">
        <v>52612</v>
      </c>
      <c r="H275" s="175">
        <v>59215</v>
      </c>
      <c r="I275" s="175">
        <v>51565</v>
      </c>
      <c r="J275" s="175">
        <v>46061</v>
      </c>
      <c r="K275" s="175">
        <v>44493</v>
      </c>
      <c r="L275" s="175">
        <v>42931</v>
      </c>
      <c r="M275" s="175">
        <v>39435</v>
      </c>
      <c r="N275" s="161"/>
      <c r="O275" s="174" t="s">
        <v>77</v>
      </c>
      <c r="P275" s="176">
        <v>8.8000000000000007</v>
      </c>
      <c r="Q275" s="176">
        <v>8.9</v>
      </c>
      <c r="R275" s="176">
        <v>9.4</v>
      </c>
      <c r="S275" s="176">
        <v>10.7</v>
      </c>
      <c r="T275" s="176">
        <v>11.9</v>
      </c>
      <c r="U275" s="176">
        <v>12.3</v>
      </c>
      <c r="V275" s="176">
        <v>12.9</v>
      </c>
      <c r="W275" s="161"/>
      <c r="X275" s="161"/>
      <c r="Y275" s="174" t="s">
        <v>77</v>
      </c>
      <c r="Z275" s="175">
        <v>9259.7120000000014</v>
      </c>
      <c r="AA275" s="175">
        <v>10540.27</v>
      </c>
      <c r="AB275" s="175">
        <v>9694.2199999999993</v>
      </c>
      <c r="AC275" s="175">
        <v>9857.0539999999983</v>
      </c>
      <c r="AD275" s="175">
        <v>10589.334000000001</v>
      </c>
      <c r="AE275" s="175">
        <v>10561.026000000002</v>
      </c>
      <c r="AF275" s="175">
        <v>10174.23</v>
      </c>
      <c r="AG275" s="161"/>
      <c r="AH275" s="174" t="s">
        <v>77</v>
      </c>
      <c r="AI275" s="177">
        <v>0.14192302297225848</v>
      </c>
      <c r="AJ275" s="177">
        <v>0.12804461397408617</v>
      </c>
      <c r="AK275" s="177">
        <v>0.11543412319092018</v>
      </c>
      <c r="AL275" s="177">
        <v>0.1085898711377878</v>
      </c>
      <c r="AM275" s="177">
        <v>9.7218034269832318E-2</v>
      </c>
      <c r="AN275" s="177">
        <v>0.10532810916772369</v>
      </c>
      <c r="AO275" s="177">
        <v>9.6815058319810077E-2</v>
      </c>
      <c r="AP275" s="161"/>
      <c r="AQ275" s="174" t="s">
        <v>77</v>
      </c>
      <c r="AR275" s="177">
        <v>2.4978452043117497E-2</v>
      </c>
      <c r="AS275" s="177">
        <v>2.2791941287387339E-2</v>
      </c>
      <c r="AT275" s="177">
        <v>2.1701615159892995E-2</v>
      </c>
      <c r="AU275" s="177">
        <v>2.3238232423486591E-2</v>
      </c>
      <c r="AV275" s="177">
        <v>2.3137892156220096E-2</v>
      </c>
      <c r="AW275" s="177">
        <v>2.5910714855260027E-2</v>
      </c>
      <c r="AX275" s="177">
        <v>2.4978285046511003E-2</v>
      </c>
      <c r="AY275" s="161"/>
      <c r="AZ275" s="161"/>
    </row>
    <row r="276" spans="3:52" s="126" customFormat="1" x14ac:dyDescent="0.25">
      <c r="C276" s="171" t="s">
        <v>11</v>
      </c>
      <c r="D276" s="132" t="s">
        <v>0</v>
      </c>
      <c r="E276" s="133"/>
      <c r="F276" s="134" t="s">
        <v>76</v>
      </c>
      <c r="G276" s="175">
        <v>224028</v>
      </c>
      <c r="H276" s="175">
        <v>303390</v>
      </c>
      <c r="I276" s="175">
        <v>319824</v>
      </c>
      <c r="J276" s="175">
        <v>303233</v>
      </c>
      <c r="K276" s="175">
        <v>330105</v>
      </c>
      <c r="L276" s="175">
        <v>304575</v>
      </c>
      <c r="M276" s="175">
        <v>321297</v>
      </c>
      <c r="N276" s="161"/>
      <c r="O276" s="174" t="s">
        <v>76</v>
      </c>
      <c r="P276" s="176">
        <v>4.2</v>
      </c>
      <c r="Q276" s="176">
        <v>3.7</v>
      </c>
      <c r="R276" s="176">
        <v>3.7</v>
      </c>
      <c r="S276" s="176">
        <v>4</v>
      </c>
      <c r="T276" s="176">
        <v>4.2</v>
      </c>
      <c r="U276" s="176">
        <v>4.3</v>
      </c>
      <c r="V276" s="176">
        <v>4.3</v>
      </c>
      <c r="W276" s="161"/>
      <c r="X276" s="161"/>
      <c r="Y276" s="174" t="s">
        <v>76</v>
      </c>
      <c r="Z276" s="175">
        <v>18818.352000000003</v>
      </c>
      <c r="AA276" s="175">
        <v>22450.86</v>
      </c>
      <c r="AB276" s="175">
        <v>23666.976000000002</v>
      </c>
      <c r="AC276" s="175">
        <v>24258.639999999999</v>
      </c>
      <c r="AD276" s="175">
        <v>27728.82</v>
      </c>
      <c r="AE276" s="175">
        <v>26193.45</v>
      </c>
      <c r="AF276" s="175">
        <v>27631.541999999998</v>
      </c>
      <c r="AG276" s="161"/>
      <c r="AH276" s="174" t="s">
        <v>76</v>
      </c>
      <c r="AI276" s="177">
        <v>0.60432469760566265</v>
      </c>
      <c r="AJ276" s="177">
        <v>0.65604079090767553</v>
      </c>
      <c r="AK276" s="177">
        <v>0.71596243605959187</v>
      </c>
      <c r="AL276" s="177">
        <v>0.71487879973784341</v>
      </c>
      <c r="AM276" s="177">
        <v>0.72128557756597667</v>
      </c>
      <c r="AN276" s="177">
        <v>0.74725277421349234</v>
      </c>
      <c r="AO276" s="177">
        <v>0.78880151624141037</v>
      </c>
      <c r="AP276" s="161"/>
      <c r="AQ276" s="174" t="s">
        <v>76</v>
      </c>
      <c r="AR276" s="177">
        <v>5.0763274598875661E-2</v>
      </c>
      <c r="AS276" s="177">
        <v>4.8547018527167987E-2</v>
      </c>
      <c r="AT276" s="177">
        <v>5.2981220268409804E-2</v>
      </c>
      <c r="AU276" s="177">
        <v>5.7190303979027475E-2</v>
      </c>
      <c r="AV276" s="177">
        <v>6.0587988515542042E-2</v>
      </c>
      <c r="AW276" s="177">
        <v>6.4263738582360341E-2</v>
      </c>
      <c r="AX276" s="177">
        <v>6.783693039676128E-2</v>
      </c>
      <c r="AY276" s="161"/>
      <c r="AZ276" s="161"/>
    </row>
    <row r="277" spans="3:52" s="126" customFormat="1" x14ac:dyDescent="0.25">
      <c r="C277" s="164" t="s">
        <v>7</v>
      </c>
      <c r="D277" s="128" t="s">
        <v>2</v>
      </c>
      <c r="E277" s="133"/>
      <c r="F277" s="130" t="s">
        <v>8</v>
      </c>
      <c r="G277" s="168">
        <v>903228</v>
      </c>
      <c r="H277" s="168">
        <v>1100239</v>
      </c>
      <c r="I277" s="168">
        <v>1091362</v>
      </c>
      <c r="J277" s="168">
        <v>1195563</v>
      </c>
      <c r="K277" s="168">
        <v>1103373</v>
      </c>
      <c r="L277" s="168">
        <v>1192354</v>
      </c>
      <c r="M277" s="168">
        <v>1323815</v>
      </c>
      <c r="N277" s="161"/>
      <c r="O277" s="167" t="s">
        <v>8</v>
      </c>
      <c r="P277" s="169">
        <v>3.1</v>
      </c>
      <c r="Q277" s="169">
        <v>2.2999999999999998</v>
      </c>
      <c r="R277" s="169">
        <v>2</v>
      </c>
      <c r="S277" s="169">
        <v>2.2999999999999998</v>
      </c>
      <c r="T277" s="169">
        <v>2.4</v>
      </c>
      <c r="U277" s="169">
        <v>2.6</v>
      </c>
      <c r="V277" s="169">
        <v>2.7</v>
      </c>
      <c r="W277" s="161"/>
      <c r="X277" s="161"/>
      <c r="Y277" s="167" t="s">
        <v>8</v>
      </c>
      <c r="Z277" s="168">
        <v>56000.136000000006</v>
      </c>
      <c r="AA277" s="168">
        <v>50610.993999999992</v>
      </c>
      <c r="AB277" s="168">
        <v>43654.48</v>
      </c>
      <c r="AC277" s="168">
        <v>54995.898000000001</v>
      </c>
      <c r="AD277" s="168">
        <v>52961.903999999995</v>
      </c>
      <c r="AE277" s="168">
        <v>62002.407999999996</v>
      </c>
      <c r="AF277" s="168">
        <v>71486.010000000009</v>
      </c>
      <c r="AG277" s="161"/>
      <c r="AH277" s="167" t="s">
        <v>8</v>
      </c>
      <c r="AI277" s="170">
        <v>1</v>
      </c>
      <c r="AJ277" s="170">
        <v>1</v>
      </c>
      <c r="AK277" s="170">
        <v>1</v>
      </c>
      <c r="AL277" s="170">
        <v>1</v>
      </c>
      <c r="AM277" s="170">
        <v>1</v>
      </c>
      <c r="AN277" s="170">
        <v>1</v>
      </c>
      <c r="AO277" s="170">
        <v>1</v>
      </c>
      <c r="AP277" s="161"/>
      <c r="AQ277" s="167" t="s">
        <v>8</v>
      </c>
      <c r="AR277" s="170">
        <v>6.2E-2</v>
      </c>
      <c r="AS277" s="170">
        <v>4.5999999999999999E-2</v>
      </c>
      <c r="AT277" s="170">
        <v>0.04</v>
      </c>
      <c r="AU277" s="170">
        <v>4.5999999999999999E-2</v>
      </c>
      <c r="AV277" s="170">
        <v>4.8000000000000001E-2</v>
      </c>
      <c r="AW277" s="170">
        <v>5.2000000000000005E-2</v>
      </c>
      <c r="AX277" s="170">
        <v>5.4000000000000006E-2</v>
      </c>
      <c r="AY277" s="161"/>
      <c r="AZ277" s="161"/>
    </row>
    <row r="278" spans="3:52" s="126" customFormat="1" x14ac:dyDescent="0.25">
      <c r="C278" s="171" t="s">
        <v>7</v>
      </c>
      <c r="D278" s="132" t="s">
        <v>2</v>
      </c>
      <c r="E278" s="133"/>
      <c r="F278" s="134" t="s">
        <v>1</v>
      </c>
      <c r="G278" s="175">
        <v>385191</v>
      </c>
      <c r="H278" s="175">
        <v>441033</v>
      </c>
      <c r="I278" s="175">
        <v>441905</v>
      </c>
      <c r="J278" s="175">
        <v>453752</v>
      </c>
      <c r="K278" s="175">
        <v>416221</v>
      </c>
      <c r="L278" s="175">
        <v>425105</v>
      </c>
      <c r="M278" s="175">
        <v>423096</v>
      </c>
      <c r="N278" s="161"/>
      <c r="O278" s="174" t="s">
        <v>1</v>
      </c>
      <c r="P278" s="176">
        <v>3.8</v>
      </c>
      <c r="Q278" s="176">
        <v>4.0999999999999996</v>
      </c>
      <c r="R278" s="176">
        <v>3.5</v>
      </c>
      <c r="S278" s="176">
        <v>3.6</v>
      </c>
      <c r="T278" s="176">
        <v>4.2</v>
      </c>
      <c r="U278" s="176">
        <v>4.5</v>
      </c>
      <c r="V278" s="176">
        <v>4.7</v>
      </c>
      <c r="W278" s="161"/>
      <c r="X278" s="161"/>
      <c r="Y278" s="174" t="s">
        <v>1</v>
      </c>
      <c r="Z278" s="175">
        <v>29274.516</v>
      </c>
      <c r="AA278" s="175">
        <v>36164.705999999998</v>
      </c>
      <c r="AB278" s="175">
        <v>30933.35</v>
      </c>
      <c r="AC278" s="175">
        <v>32670.144</v>
      </c>
      <c r="AD278" s="175">
        <v>34962.564000000006</v>
      </c>
      <c r="AE278" s="175">
        <v>38259.449999999997</v>
      </c>
      <c r="AF278" s="175">
        <v>39771.024000000005</v>
      </c>
      <c r="AG278" s="161"/>
      <c r="AH278" s="174" t="s">
        <v>1</v>
      </c>
      <c r="AI278" s="177">
        <v>0.426460428596102</v>
      </c>
      <c r="AJ278" s="177">
        <v>0.40085199670253463</v>
      </c>
      <c r="AK278" s="177">
        <v>0.40491147758488932</v>
      </c>
      <c r="AL278" s="177">
        <v>0.37952997876314337</v>
      </c>
      <c r="AM278" s="177">
        <v>0.37722601513722015</v>
      </c>
      <c r="AN278" s="177">
        <v>0.35652583041613478</v>
      </c>
      <c r="AO278" s="177">
        <v>0.31960356998523209</v>
      </c>
      <c r="AP278" s="161"/>
      <c r="AQ278" s="174" t="s">
        <v>1</v>
      </c>
      <c r="AR278" s="177">
        <v>3.2410992573303751E-2</v>
      </c>
      <c r="AS278" s="177">
        <v>3.2869863729607839E-2</v>
      </c>
      <c r="AT278" s="177">
        <v>2.8343803430942255E-2</v>
      </c>
      <c r="AU278" s="177">
        <v>2.7326158470946323E-2</v>
      </c>
      <c r="AV278" s="177">
        <v>3.1686985271526497E-2</v>
      </c>
      <c r="AW278" s="177">
        <v>3.2087324737452134E-2</v>
      </c>
      <c r="AX278" s="177">
        <v>3.0042735578611816E-2</v>
      </c>
      <c r="AY278" s="161"/>
      <c r="AZ278" s="161"/>
    </row>
    <row r="279" spans="3:52" s="126" customFormat="1" x14ac:dyDescent="0.25">
      <c r="C279" s="171" t="s">
        <v>7</v>
      </c>
      <c r="D279" s="132" t="s">
        <v>2</v>
      </c>
      <c r="E279" s="133"/>
      <c r="F279" s="134" t="s">
        <v>77</v>
      </c>
      <c r="G279" s="175">
        <v>218993</v>
      </c>
      <c r="H279" s="175">
        <v>279464</v>
      </c>
      <c r="I279" s="175">
        <v>259738</v>
      </c>
      <c r="J279" s="175">
        <v>316258</v>
      </c>
      <c r="K279" s="175">
        <v>255629</v>
      </c>
      <c r="L279" s="175">
        <v>286856</v>
      </c>
      <c r="M279" s="175">
        <v>313121</v>
      </c>
      <c r="N279" s="161"/>
      <c r="O279" s="174" t="s">
        <v>77</v>
      </c>
      <c r="P279" s="176">
        <v>5.0999999999999996</v>
      </c>
      <c r="Q279" s="176">
        <v>5.0999999999999996</v>
      </c>
      <c r="R279" s="176">
        <v>4.5</v>
      </c>
      <c r="S279" s="176">
        <v>4.5</v>
      </c>
      <c r="T279" s="176">
        <v>6.1</v>
      </c>
      <c r="U279" s="176">
        <v>5.7</v>
      </c>
      <c r="V279" s="176">
        <v>5.4</v>
      </c>
      <c r="W279" s="161"/>
      <c r="X279" s="161"/>
      <c r="Y279" s="174" t="s">
        <v>77</v>
      </c>
      <c r="Z279" s="175">
        <v>22337.285999999996</v>
      </c>
      <c r="AA279" s="175">
        <v>28505.327999999998</v>
      </c>
      <c r="AB279" s="175">
        <v>23376.42</v>
      </c>
      <c r="AC279" s="175">
        <v>28463.22</v>
      </c>
      <c r="AD279" s="175">
        <v>31186.737999999998</v>
      </c>
      <c r="AE279" s="175">
        <v>32701.583999999999</v>
      </c>
      <c r="AF279" s="175">
        <v>33817.067999999999</v>
      </c>
      <c r="AG279" s="161"/>
      <c r="AH279" s="174" t="s">
        <v>77</v>
      </c>
      <c r="AI279" s="177">
        <v>0.24245594689270039</v>
      </c>
      <c r="AJ279" s="177">
        <v>0.25400299389496284</v>
      </c>
      <c r="AK279" s="177">
        <v>0.23799435934181326</v>
      </c>
      <c r="AL279" s="177">
        <v>0.26452641977043451</v>
      </c>
      <c r="AM279" s="177">
        <v>0.23167958614176712</v>
      </c>
      <c r="AN279" s="177">
        <v>0.24057955942614359</v>
      </c>
      <c r="AO279" s="177">
        <v>0.23652927335012822</v>
      </c>
      <c r="AP279" s="161"/>
      <c r="AQ279" s="174" t="s">
        <v>77</v>
      </c>
      <c r="AR279" s="177">
        <v>2.4730506583055437E-2</v>
      </c>
      <c r="AS279" s="177">
        <v>2.5908305377286209E-2</v>
      </c>
      <c r="AT279" s="177">
        <v>2.1419492340763194E-2</v>
      </c>
      <c r="AU279" s="177">
        <v>2.3807377779339105E-2</v>
      </c>
      <c r="AV279" s="177">
        <v>2.826490950929559E-2</v>
      </c>
      <c r="AW279" s="177">
        <v>2.7426069774580369E-2</v>
      </c>
      <c r="AX279" s="177">
        <v>2.5545161521813849E-2</v>
      </c>
      <c r="AY279" s="161"/>
      <c r="AZ279" s="161"/>
    </row>
    <row r="280" spans="3:52" s="126" customFormat="1" x14ac:dyDescent="0.25">
      <c r="C280" s="171" t="s">
        <v>7</v>
      </c>
      <c r="D280" s="132" t="s">
        <v>2</v>
      </c>
      <c r="E280" s="133"/>
      <c r="F280" s="134" t="s">
        <v>76</v>
      </c>
      <c r="G280" s="175">
        <v>299044</v>
      </c>
      <c r="H280" s="175">
        <v>379742</v>
      </c>
      <c r="I280" s="175">
        <v>389719</v>
      </c>
      <c r="J280" s="175">
        <v>425553</v>
      </c>
      <c r="K280" s="175">
        <v>431523</v>
      </c>
      <c r="L280" s="175">
        <v>480393</v>
      </c>
      <c r="M280" s="175">
        <v>587598</v>
      </c>
      <c r="N280" s="161"/>
      <c r="O280" s="174" t="s">
        <v>76</v>
      </c>
      <c r="P280" s="176">
        <v>4.5</v>
      </c>
      <c r="Q280" s="176">
        <v>4.3</v>
      </c>
      <c r="R280" s="176">
        <v>3.8</v>
      </c>
      <c r="S280" s="176">
        <v>3.9</v>
      </c>
      <c r="T280" s="176">
        <v>3.9</v>
      </c>
      <c r="U280" s="176">
        <v>4.5</v>
      </c>
      <c r="V280" s="176">
        <v>4.0999999999999996</v>
      </c>
      <c r="W280" s="161"/>
      <c r="X280" s="161"/>
      <c r="Y280" s="174" t="s">
        <v>76</v>
      </c>
      <c r="Z280" s="175">
        <v>26913.96</v>
      </c>
      <c r="AA280" s="175">
        <v>32657.811999999998</v>
      </c>
      <c r="AB280" s="175">
        <v>29618.644</v>
      </c>
      <c r="AC280" s="175">
        <v>33193.133999999998</v>
      </c>
      <c r="AD280" s="175">
        <v>33658.794000000002</v>
      </c>
      <c r="AE280" s="175">
        <v>43235.37</v>
      </c>
      <c r="AF280" s="175">
        <v>48183.035999999993</v>
      </c>
      <c r="AG280" s="161"/>
      <c r="AH280" s="174" t="s">
        <v>76</v>
      </c>
      <c r="AI280" s="177">
        <v>0.33108362451119761</v>
      </c>
      <c r="AJ280" s="177">
        <v>0.34514500940250253</v>
      </c>
      <c r="AK280" s="177">
        <v>0.35709416307329739</v>
      </c>
      <c r="AL280" s="177">
        <v>0.35594360146642212</v>
      </c>
      <c r="AM280" s="177">
        <v>0.39109439872101276</v>
      </c>
      <c r="AN280" s="177">
        <v>0.4028946101577216</v>
      </c>
      <c r="AO280" s="177">
        <v>0.44386715666463972</v>
      </c>
      <c r="AP280" s="161"/>
      <c r="AQ280" s="174" t="s">
        <v>76</v>
      </c>
      <c r="AR280" s="177">
        <v>2.9797526206007782E-2</v>
      </c>
      <c r="AS280" s="177">
        <v>2.9682470808615219E-2</v>
      </c>
      <c r="AT280" s="177">
        <v>2.7139156393570597E-2</v>
      </c>
      <c r="AU280" s="177">
        <v>2.7763600914380925E-2</v>
      </c>
      <c r="AV280" s="177">
        <v>3.0505363100238995E-2</v>
      </c>
      <c r="AW280" s="177">
        <v>3.6260514914194943E-2</v>
      </c>
      <c r="AX280" s="177">
        <v>3.6397106846500459E-2</v>
      </c>
      <c r="AY280" s="161"/>
      <c r="AZ280" s="161"/>
    </row>
    <row r="281" spans="3:52" s="126" customFormat="1" x14ac:dyDescent="0.25">
      <c r="C281" s="164" t="s">
        <v>12</v>
      </c>
      <c r="D281" s="128" t="s">
        <v>2</v>
      </c>
      <c r="E281" s="129"/>
      <c r="F281" s="130" t="s">
        <v>8</v>
      </c>
      <c r="G281" s="168">
        <v>491138</v>
      </c>
      <c r="H281" s="168">
        <v>555408</v>
      </c>
      <c r="I281" s="168">
        <v>540091</v>
      </c>
      <c r="J281" s="168">
        <v>596145</v>
      </c>
      <c r="K281" s="168">
        <v>576288</v>
      </c>
      <c r="L281" s="168">
        <v>597910</v>
      </c>
      <c r="M281" s="168">
        <v>683563</v>
      </c>
      <c r="N281" s="161"/>
      <c r="O281" s="167" t="s">
        <v>8</v>
      </c>
      <c r="P281" s="169">
        <v>3.2</v>
      </c>
      <c r="Q281" s="169">
        <v>3.5</v>
      </c>
      <c r="R281" s="169">
        <v>3.1</v>
      </c>
      <c r="S281" s="169">
        <v>3.4</v>
      </c>
      <c r="T281" s="169">
        <v>3.6</v>
      </c>
      <c r="U281" s="169">
        <v>3.9</v>
      </c>
      <c r="V281" s="169">
        <v>4.0999999999999996</v>
      </c>
      <c r="W281" s="161"/>
      <c r="X281" s="161"/>
      <c r="Y281" s="167" t="s">
        <v>8</v>
      </c>
      <c r="Z281" s="168">
        <v>31432.832000000002</v>
      </c>
      <c r="AA281" s="168">
        <v>38878.559999999998</v>
      </c>
      <c r="AB281" s="168">
        <v>33485.642</v>
      </c>
      <c r="AC281" s="168">
        <v>40537.86</v>
      </c>
      <c r="AD281" s="168">
        <v>41492.736000000004</v>
      </c>
      <c r="AE281" s="168">
        <v>46636.98</v>
      </c>
      <c r="AF281" s="168">
        <v>56052.165999999997</v>
      </c>
      <c r="AG281" s="161"/>
      <c r="AH281" s="167" t="s">
        <v>8</v>
      </c>
      <c r="AI281" s="170">
        <v>1</v>
      </c>
      <c r="AJ281" s="170">
        <v>1</v>
      </c>
      <c r="AK281" s="170">
        <v>1</v>
      </c>
      <c r="AL281" s="170">
        <v>1</v>
      </c>
      <c r="AM281" s="170">
        <v>1</v>
      </c>
      <c r="AN281" s="170">
        <v>1</v>
      </c>
      <c r="AO281" s="170">
        <v>1</v>
      </c>
      <c r="AP281" s="161"/>
      <c r="AQ281" s="167" t="s">
        <v>8</v>
      </c>
      <c r="AR281" s="170">
        <v>6.4000000000000001E-2</v>
      </c>
      <c r="AS281" s="170">
        <v>7.0000000000000007E-2</v>
      </c>
      <c r="AT281" s="170">
        <v>6.2E-2</v>
      </c>
      <c r="AU281" s="170">
        <v>6.8000000000000005E-2</v>
      </c>
      <c r="AV281" s="170">
        <v>7.2000000000000008E-2</v>
      </c>
      <c r="AW281" s="170">
        <v>7.8E-2</v>
      </c>
      <c r="AX281" s="170">
        <v>8.199999999999999E-2</v>
      </c>
      <c r="AY281" s="161"/>
      <c r="AZ281" s="161"/>
    </row>
    <row r="282" spans="3:52" s="126" customFormat="1" x14ac:dyDescent="0.25">
      <c r="C282" s="171" t="s">
        <v>12</v>
      </c>
      <c r="D282" s="132" t="s">
        <v>2</v>
      </c>
      <c r="E282" s="133"/>
      <c r="F282" s="134" t="s">
        <v>1</v>
      </c>
      <c r="G282" s="175">
        <v>182900</v>
      </c>
      <c r="H282" s="175">
        <v>200240</v>
      </c>
      <c r="I282" s="175">
        <v>191860</v>
      </c>
      <c r="J282" s="175">
        <v>201063</v>
      </c>
      <c r="K282" s="175">
        <v>186417</v>
      </c>
      <c r="L282" s="175">
        <v>190085</v>
      </c>
      <c r="M282" s="175">
        <v>174270</v>
      </c>
      <c r="N282" s="161"/>
      <c r="O282" s="174" t="s">
        <v>1</v>
      </c>
      <c r="P282" s="176">
        <v>5.9</v>
      </c>
      <c r="Q282" s="176">
        <v>5.9</v>
      </c>
      <c r="R282" s="176">
        <v>5.9</v>
      </c>
      <c r="S282" s="176">
        <v>5.7</v>
      </c>
      <c r="T282" s="176">
        <v>7</v>
      </c>
      <c r="U282" s="176">
        <v>7.6</v>
      </c>
      <c r="V282" s="176">
        <v>7.7</v>
      </c>
      <c r="W282" s="161"/>
      <c r="X282" s="161"/>
      <c r="Y282" s="174" t="s">
        <v>1</v>
      </c>
      <c r="Z282" s="175">
        <v>21582.2</v>
      </c>
      <c r="AA282" s="175">
        <v>23628.32</v>
      </c>
      <c r="AB282" s="175">
        <v>22639.48</v>
      </c>
      <c r="AC282" s="175">
        <v>22921.182000000001</v>
      </c>
      <c r="AD282" s="175">
        <v>26098.38</v>
      </c>
      <c r="AE282" s="175">
        <v>28892.92</v>
      </c>
      <c r="AF282" s="175">
        <v>26837.58</v>
      </c>
      <c r="AG282" s="161"/>
      <c r="AH282" s="174" t="s">
        <v>1</v>
      </c>
      <c r="AI282" s="177">
        <v>0.37240042513509442</v>
      </c>
      <c r="AJ282" s="177">
        <v>0.3605277561720393</v>
      </c>
      <c r="AK282" s="177">
        <v>0.355236432378988</v>
      </c>
      <c r="AL282" s="177">
        <v>0.33727197242281659</v>
      </c>
      <c r="AM282" s="177">
        <v>0.32347888555722137</v>
      </c>
      <c r="AN282" s="177">
        <v>0.31791573982706428</v>
      </c>
      <c r="AO282" s="177">
        <v>0.25494358237645981</v>
      </c>
      <c r="AP282" s="161"/>
      <c r="AQ282" s="174" t="s">
        <v>1</v>
      </c>
      <c r="AR282" s="177">
        <v>4.3943250165941146E-2</v>
      </c>
      <c r="AS282" s="177">
        <v>4.254227522830064E-2</v>
      </c>
      <c r="AT282" s="177">
        <v>4.1917899020720586E-2</v>
      </c>
      <c r="AU282" s="177">
        <v>3.8449004856201091E-2</v>
      </c>
      <c r="AV282" s="177">
        <v>4.5287043978010991E-2</v>
      </c>
      <c r="AW282" s="177">
        <v>4.8323192453713769E-2</v>
      </c>
      <c r="AX282" s="177">
        <v>3.9261311685974812E-2</v>
      </c>
      <c r="AY282" s="161"/>
      <c r="AZ282" s="161"/>
    </row>
    <row r="283" spans="3:52" s="126" customFormat="1" x14ac:dyDescent="0.25">
      <c r="C283" s="171" t="s">
        <v>12</v>
      </c>
      <c r="D283" s="132" t="s">
        <v>2</v>
      </c>
      <c r="E283" s="133"/>
      <c r="F283" s="134" t="s">
        <v>77</v>
      </c>
      <c r="G283" s="175">
        <v>117430</v>
      </c>
      <c r="H283" s="175">
        <v>143647</v>
      </c>
      <c r="I283" s="175">
        <v>130864</v>
      </c>
      <c r="J283" s="175">
        <v>158157</v>
      </c>
      <c r="K283" s="175">
        <v>128707</v>
      </c>
      <c r="L283" s="175">
        <v>128759</v>
      </c>
      <c r="M283" s="175">
        <v>159768</v>
      </c>
      <c r="N283" s="161"/>
      <c r="O283" s="174" t="s">
        <v>77</v>
      </c>
      <c r="P283" s="176">
        <v>7.3</v>
      </c>
      <c r="Q283" s="176">
        <v>7.4</v>
      </c>
      <c r="R283" s="176">
        <v>6.5</v>
      </c>
      <c r="S283" s="176">
        <v>6.6</v>
      </c>
      <c r="T283" s="176">
        <v>7.7</v>
      </c>
      <c r="U283" s="176">
        <v>8.3000000000000007</v>
      </c>
      <c r="V283" s="176">
        <v>7.7</v>
      </c>
      <c r="W283" s="161"/>
      <c r="X283" s="161"/>
      <c r="Y283" s="174" t="s">
        <v>77</v>
      </c>
      <c r="Z283" s="175">
        <v>17144.78</v>
      </c>
      <c r="AA283" s="175">
        <v>21259.756000000001</v>
      </c>
      <c r="AB283" s="175">
        <v>17012.32</v>
      </c>
      <c r="AC283" s="175">
        <v>20876.723999999998</v>
      </c>
      <c r="AD283" s="175">
        <v>19820.878000000001</v>
      </c>
      <c r="AE283" s="175">
        <v>21373.994000000002</v>
      </c>
      <c r="AF283" s="175">
        <v>24604.272000000001</v>
      </c>
      <c r="AG283" s="161"/>
      <c r="AH283" s="174" t="s">
        <v>77</v>
      </c>
      <c r="AI283" s="177">
        <v>0.23909776885518938</v>
      </c>
      <c r="AJ283" s="177">
        <v>0.2586332930026215</v>
      </c>
      <c r="AK283" s="177">
        <v>0.24229990871908622</v>
      </c>
      <c r="AL283" s="177">
        <v>0.26529954960621999</v>
      </c>
      <c r="AM283" s="177">
        <v>0.22333798378588485</v>
      </c>
      <c r="AN283" s="177">
        <v>0.21534846381562442</v>
      </c>
      <c r="AO283" s="177">
        <v>0.23372827376554905</v>
      </c>
      <c r="AP283" s="161"/>
      <c r="AQ283" s="174" t="s">
        <v>77</v>
      </c>
      <c r="AR283" s="177">
        <v>3.4908274252857648E-2</v>
      </c>
      <c r="AS283" s="177">
        <v>3.8277727364387983E-2</v>
      </c>
      <c r="AT283" s="177">
        <v>3.1498988133481204E-2</v>
      </c>
      <c r="AU283" s="177">
        <v>3.501954054802104E-2</v>
      </c>
      <c r="AV283" s="177">
        <v>3.4394049503026269E-2</v>
      </c>
      <c r="AW283" s="177">
        <v>3.5747844993393653E-2</v>
      </c>
      <c r="AX283" s="177">
        <v>3.5994154159894556E-2</v>
      </c>
      <c r="AY283" s="161"/>
      <c r="AZ283" s="161"/>
    </row>
    <row r="284" spans="3:52" s="126" customFormat="1" x14ac:dyDescent="0.25">
      <c r="C284" s="171" t="s">
        <v>12</v>
      </c>
      <c r="D284" s="132" t="s">
        <v>2</v>
      </c>
      <c r="E284" s="133"/>
      <c r="F284" s="134" t="s">
        <v>76</v>
      </c>
      <c r="G284" s="175">
        <v>190808</v>
      </c>
      <c r="H284" s="175">
        <v>211521</v>
      </c>
      <c r="I284" s="175">
        <v>217367</v>
      </c>
      <c r="J284" s="175">
        <v>236925</v>
      </c>
      <c r="K284" s="175">
        <v>261164</v>
      </c>
      <c r="L284" s="175">
        <v>279066</v>
      </c>
      <c r="M284" s="175">
        <v>349525</v>
      </c>
      <c r="N284" s="161"/>
      <c r="O284" s="174" t="s">
        <v>76</v>
      </c>
      <c r="P284" s="176">
        <v>5.9</v>
      </c>
      <c r="Q284" s="176">
        <v>5.9</v>
      </c>
      <c r="R284" s="176">
        <v>5.0999999999999996</v>
      </c>
      <c r="S284" s="176">
        <v>5.7</v>
      </c>
      <c r="T284" s="176">
        <v>5.3</v>
      </c>
      <c r="U284" s="176">
        <v>5.7</v>
      </c>
      <c r="V284" s="176">
        <v>5.4</v>
      </c>
      <c r="W284" s="161"/>
      <c r="X284" s="161"/>
      <c r="Y284" s="174" t="s">
        <v>76</v>
      </c>
      <c r="Z284" s="175">
        <v>22515.343999999997</v>
      </c>
      <c r="AA284" s="175">
        <v>24959.478000000003</v>
      </c>
      <c r="AB284" s="175">
        <v>22171.433999999997</v>
      </c>
      <c r="AC284" s="175">
        <v>27009.45</v>
      </c>
      <c r="AD284" s="175">
        <v>27683.383999999998</v>
      </c>
      <c r="AE284" s="175">
        <v>31813.523999999998</v>
      </c>
      <c r="AF284" s="175">
        <v>37748.700000000004</v>
      </c>
      <c r="AG284" s="161"/>
      <c r="AH284" s="174" t="s">
        <v>76</v>
      </c>
      <c r="AI284" s="177">
        <v>0.38850180600971623</v>
      </c>
      <c r="AJ284" s="177">
        <v>0.3808389508253392</v>
      </c>
      <c r="AK284" s="177">
        <v>0.40246365890192581</v>
      </c>
      <c r="AL284" s="177">
        <v>0.39742847797096342</v>
      </c>
      <c r="AM284" s="177">
        <v>0.45318313065689375</v>
      </c>
      <c r="AN284" s="177">
        <v>0.46673579635731133</v>
      </c>
      <c r="AO284" s="177">
        <v>0.51132814385799119</v>
      </c>
      <c r="AP284" s="161"/>
      <c r="AQ284" s="174" t="s">
        <v>76</v>
      </c>
      <c r="AR284" s="177">
        <v>4.5843213109146512E-2</v>
      </c>
      <c r="AS284" s="177">
        <v>4.493899619739003E-2</v>
      </c>
      <c r="AT284" s="177">
        <v>4.1051293207996428E-2</v>
      </c>
      <c r="AU284" s="177">
        <v>4.5306846488689836E-2</v>
      </c>
      <c r="AV284" s="177">
        <v>4.8037411849630736E-2</v>
      </c>
      <c r="AW284" s="177">
        <v>5.3207880784733493E-2</v>
      </c>
      <c r="AX284" s="177">
        <v>5.5223439536663053E-2</v>
      </c>
      <c r="AY284" s="161"/>
      <c r="AZ284" s="161"/>
    </row>
    <row r="285" spans="3:52" s="126" customFormat="1" x14ac:dyDescent="0.25">
      <c r="C285" s="164" t="s">
        <v>11</v>
      </c>
      <c r="D285" s="128" t="s">
        <v>2</v>
      </c>
      <c r="E285" s="133"/>
      <c r="F285" s="130" t="s">
        <v>8</v>
      </c>
      <c r="G285" s="168">
        <v>412090</v>
      </c>
      <c r="H285" s="168">
        <v>544831</v>
      </c>
      <c r="I285" s="168">
        <v>551271</v>
      </c>
      <c r="J285" s="168">
        <v>599418</v>
      </c>
      <c r="K285" s="168">
        <v>527085</v>
      </c>
      <c r="L285" s="168">
        <v>594444</v>
      </c>
      <c r="M285" s="168">
        <v>640252</v>
      </c>
      <c r="N285" s="161"/>
      <c r="O285" s="167" t="s">
        <v>8</v>
      </c>
      <c r="P285" s="169">
        <v>3.5</v>
      </c>
      <c r="Q285" s="169">
        <v>3.5</v>
      </c>
      <c r="R285" s="169">
        <v>3.1</v>
      </c>
      <c r="S285" s="169">
        <v>3.4</v>
      </c>
      <c r="T285" s="169">
        <v>3.6</v>
      </c>
      <c r="U285" s="169">
        <v>3.9</v>
      </c>
      <c r="V285" s="169">
        <v>4.0999999999999996</v>
      </c>
      <c r="W285" s="161"/>
      <c r="X285" s="161"/>
      <c r="Y285" s="167" t="s">
        <v>8</v>
      </c>
      <c r="Z285" s="168">
        <v>28846.3</v>
      </c>
      <c r="AA285" s="168">
        <v>38138.17</v>
      </c>
      <c r="AB285" s="168">
        <v>34178.802000000003</v>
      </c>
      <c r="AC285" s="168">
        <v>40760.423999999999</v>
      </c>
      <c r="AD285" s="168">
        <v>37950.120000000003</v>
      </c>
      <c r="AE285" s="168">
        <v>46366.632000000005</v>
      </c>
      <c r="AF285" s="168">
        <v>52500.663999999997</v>
      </c>
      <c r="AG285" s="161"/>
      <c r="AH285" s="167" t="s">
        <v>8</v>
      </c>
      <c r="AI285" s="170">
        <v>1</v>
      </c>
      <c r="AJ285" s="170">
        <v>1</v>
      </c>
      <c r="AK285" s="170">
        <v>1</v>
      </c>
      <c r="AL285" s="170">
        <v>1</v>
      </c>
      <c r="AM285" s="170">
        <v>1</v>
      </c>
      <c r="AN285" s="170">
        <v>1</v>
      </c>
      <c r="AO285" s="170">
        <v>1</v>
      </c>
      <c r="AP285" s="161"/>
      <c r="AQ285" s="167" t="s">
        <v>8</v>
      </c>
      <c r="AR285" s="170">
        <v>7.0000000000000007E-2</v>
      </c>
      <c r="AS285" s="170">
        <v>7.0000000000000007E-2</v>
      </c>
      <c r="AT285" s="170">
        <v>6.2E-2</v>
      </c>
      <c r="AU285" s="170">
        <v>6.8000000000000005E-2</v>
      </c>
      <c r="AV285" s="170">
        <v>7.2000000000000008E-2</v>
      </c>
      <c r="AW285" s="170">
        <v>7.8E-2</v>
      </c>
      <c r="AX285" s="170">
        <v>8.199999999999999E-2</v>
      </c>
      <c r="AY285" s="161"/>
      <c r="AZ285" s="161"/>
    </row>
    <row r="286" spans="3:52" s="126" customFormat="1" x14ac:dyDescent="0.25">
      <c r="C286" s="171" t="s">
        <v>11</v>
      </c>
      <c r="D286" s="132" t="s">
        <v>2</v>
      </c>
      <c r="E286" s="129"/>
      <c r="F286" s="134" t="s">
        <v>1</v>
      </c>
      <c r="G286" s="175">
        <v>202291</v>
      </c>
      <c r="H286" s="175">
        <v>240793</v>
      </c>
      <c r="I286" s="175">
        <v>250045</v>
      </c>
      <c r="J286" s="175">
        <v>252689</v>
      </c>
      <c r="K286" s="175">
        <v>229804</v>
      </c>
      <c r="L286" s="175">
        <v>235020</v>
      </c>
      <c r="M286" s="175">
        <v>248826</v>
      </c>
      <c r="N286" s="161"/>
      <c r="O286" s="174" t="s">
        <v>1</v>
      </c>
      <c r="P286" s="176">
        <v>5.0999999999999996</v>
      </c>
      <c r="Q286" s="176">
        <v>5.9</v>
      </c>
      <c r="R286" s="176">
        <v>4.5</v>
      </c>
      <c r="S286" s="176">
        <v>5.7</v>
      </c>
      <c r="T286" s="176">
        <v>6.1</v>
      </c>
      <c r="U286" s="176">
        <v>6.6</v>
      </c>
      <c r="V286" s="176">
        <v>6.7</v>
      </c>
      <c r="W286" s="161"/>
      <c r="X286" s="161"/>
      <c r="Y286" s="174" t="s">
        <v>1</v>
      </c>
      <c r="Z286" s="175">
        <v>20633.682000000001</v>
      </c>
      <c r="AA286" s="175">
        <v>28413.574000000004</v>
      </c>
      <c r="AB286" s="175">
        <v>22504.05</v>
      </c>
      <c r="AC286" s="175">
        <v>28806.546000000002</v>
      </c>
      <c r="AD286" s="175">
        <v>28036.088</v>
      </c>
      <c r="AE286" s="175">
        <v>31022.639999999999</v>
      </c>
      <c r="AF286" s="175">
        <v>33342.684000000001</v>
      </c>
      <c r="AG286" s="161"/>
      <c r="AH286" s="174" t="s">
        <v>1</v>
      </c>
      <c r="AI286" s="177">
        <v>0.49089033948894661</v>
      </c>
      <c r="AJ286" s="177">
        <v>0.44195906620585101</v>
      </c>
      <c r="AK286" s="177">
        <v>0.45357909267855556</v>
      </c>
      <c r="AL286" s="177">
        <v>0.42155724385987742</v>
      </c>
      <c r="AM286" s="177">
        <v>0.43599040003035566</v>
      </c>
      <c r="AN286" s="177">
        <v>0.39536104326059307</v>
      </c>
      <c r="AO286" s="177">
        <v>0.38863759894541522</v>
      </c>
      <c r="AP286" s="161"/>
      <c r="AQ286" s="174" t="s">
        <v>1</v>
      </c>
      <c r="AR286" s="177">
        <v>5.0070814627872551E-2</v>
      </c>
      <c r="AS286" s="177">
        <v>5.215116981229042E-2</v>
      </c>
      <c r="AT286" s="177">
        <v>4.0822118341070003E-2</v>
      </c>
      <c r="AU286" s="177">
        <v>4.8057525800026021E-2</v>
      </c>
      <c r="AV286" s="177">
        <v>5.3190828803703391E-2</v>
      </c>
      <c r="AW286" s="177">
        <v>5.218765771039828E-2</v>
      </c>
      <c r="AX286" s="177">
        <v>5.2077438258685646E-2</v>
      </c>
      <c r="AY286" s="161"/>
      <c r="AZ286" s="161"/>
    </row>
    <row r="287" spans="3:52" s="126" customFormat="1" x14ac:dyDescent="0.25">
      <c r="C287" s="171" t="s">
        <v>11</v>
      </c>
      <c r="D287" s="132" t="s">
        <v>2</v>
      </c>
      <c r="E287" s="133"/>
      <c r="F287" s="134" t="s">
        <v>77</v>
      </c>
      <c r="G287" s="175">
        <v>101563</v>
      </c>
      <c r="H287" s="175">
        <v>135817</v>
      </c>
      <c r="I287" s="175">
        <v>128874</v>
      </c>
      <c r="J287" s="175">
        <v>158101</v>
      </c>
      <c r="K287" s="175">
        <v>126922</v>
      </c>
      <c r="L287" s="175">
        <v>158097</v>
      </c>
      <c r="M287" s="175">
        <v>153353</v>
      </c>
      <c r="N287" s="161"/>
      <c r="O287" s="174" t="s">
        <v>77</v>
      </c>
      <c r="P287" s="176">
        <v>7.3</v>
      </c>
      <c r="Q287" s="176">
        <v>7.4</v>
      </c>
      <c r="R287" s="176">
        <v>6.5</v>
      </c>
      <c r="S287" s="176">
        <v>6.6</v>
      </c>
      <c r="T287" s="176">
        <v>7.7</v>
      </c>
      <c r="U287" s="176">
        <v>7.6</v>
      </c>
      <c r="V287" s="176">
        <v>7.7</v>
      </c>
      <c r="W287" s="161"/>
      <c r="X287" s="161"/>
      <c r="Y287" s="174" t="s">
        <v>77</v>
      </c>
      <c r="Z287" s="175">
        <v>14828.198</v>
      </c>
      <c r="AA287" s="175">
        <v>20100.916000000001</v>
      </c>
      <c r="AB287" s="175">
        <v>16753.62</v>
      </c>
      <c r="AC287" s="175">
        <v>20869.331999999999</v>
      </c>
      <c r="AD287" s="175">
        <v>19545.988000000001</v>
      </c>
      <c r="AE287" s="175">
        <v>24030.743999999999</v>
      </c>
      <c r="AF287" s="175">
        <v>23616.362000000001</v>
      </c>
      <c r="AG287" s="161"/>
      <c r="AH287" s="174" t="s">
        <v>77</v>
      </c>
      <c r="AI287" s="177">
        <v>0.24645829794462376</v>
      </c>
      <c r="AJ287" s="177">
        <v>0.24928280512672737</v>
      </c>
      <c r="AK287" s="177">
        <v>0.23377612825633853</v>
      </c>
      <c r="AL287" s="177">
        <v>0.26375751145277587</v>
      </c>
      <c r="AM287" s="177">
        <v>0.24079987098855024</v>
      </c>
      <c r="AN287" s="177">
        <v>0.26595776894038797</v>
      </c>
      <c r="AO287" s="177">
        <v>0.23951975159780836</v>
      </c>
      <c r="AP287" s="161"/>
      <c r="AQ287" s="174" t="s">
        <v>77</v>
      </c>
      <c r="AR287" s="177">
        <v>3.5982911499915067E-2</v>
      </c>
      <c r="AS287" s="177">
        <v>3.6893855158755658E-2</v>
      </c>
      <c r="AT287" s="177">
        <v>3.0390896673324012E-2</v>
      </c>
      <c r="AU287" s="177">
        <v>3.4815991511766418E-2</v>
      </c>
      <c r="AV287" s="177">
        <v>3.7083180132236743E-2</v>
      </c>
      <c r="AW287" s="177">
        <v>4.0425580878938973E-2</v>
      </c>
      <c r="AX287" s="177">
        <v>3.6886041746062491E-2</v>
      </c>
      <c r="AY287" s="161"/>
      <c r="AZ287" s="161"/>
    </row>
    <row r="288" spans="3:52" s="126" customFormat="1" x14ac:dyDescent="0.25">
      <c r="C288" s="171" t="s">
        <v>11</v>
      </c>
      <c r="D288" s="132" t="s">
        <v>2</v>
      </c>
      <c r="E288" s="133"/>
      <c r="F288" s="134" t="s">
        <v>76</v>
      </c>
      <c r="G288" s="175">
        <v>108236</v>
      </c>
      <c r="H288" s="175">
        <v>168221</v>
      </c>
      <c r="I288" s="175">
        <v>172352</v>
      </c>
      <c r="J288" s="175">
        <v>188628</v>
      </c>
      <c r="K288" s="175">
        <v>170359</v>
      </c>
      <c r="L288" s="175">
        <v>201327</v>
      </c>
      <c r="M288" s="175">
        <v>238073</v>
      </c>
      <c r="N288" s="161"/>
      <c r="O288" s="174" t="s">
        <v>76</v>
      </c>
      <c r="P288" s="176">
        <v>7.3</v>
      </c>
      <c r="Q288" s="176">
        <v>6.8</v>
      </c>
      <c r="R288" s="176">
        <v>5.9</v>
      </c>
      <c r="S288" s="176">
        <v>6.6</v>
      </c>
      <c r="T288" s="176">
        <v>7</v>
      </c>
      <c r="U288" s="176">
        <v>6.6</v>
      </c>
      <c r="V288" s="176">
        <v>6.7</v>
      </c>
      <c r="W288" s="161"/>
      <c r="X288" s="161"/>
      <c r="Y288" s="174" t="s">
        <v>76</v>
      </c>
      <c r="Z288" s="175">
        <v>15802.455999999998</v>
      </c>
      <c r="AA288" s="175">
        <v>22878.056</v>
      </c>
      <c r="AB288" s="175">
        <v>20337.536</v>
      </c>
      <c r="AC288" s="175">
        <v>24898.896000000001</v>
      </c>
      <c r="AD288" s="175">
        <v>23850.26</v>
      </c>
      <c r="AE288" s="175">
        <v>26575.164000000001</v>
      </c>
      <c r="AF288" s="175">
        <v>31901.782000000003</v>
      </c>
      <c r="AG288" s="161"/>
      <c r="AH288" s="174" t="s">
        <v>76</v>
      </c>
      <c r="AI288" s="177">
        <v>0.26265136256642968</v>
      </c>
      <c r="AJ288" s="177">
        <v>0.30875812866742164</v>
      </c>
      <c r="AK288" s="177">
        <v>0.3126447790651059</v>
      </c>
      <c r="AL288" s="177">
        <v>0.31468524468734671</v>
      </c>
      <c r="AM288" s="177">
        <v>0.32320972898109412</v>
      </c>
      <c r="AN288" s="177">
        <v>0.3386811877990189</v>
      </c>
      <c r="AO288" s="177">
        <v>0.37184264945677642</v>
      </c>
      <c r="AP288" s="161"/>
      <c r="AQ288" s="174" t="s">
        <v>76</v>
      </c>
      <c r="AR288" s="177">
        <v>3.8347098934698731E-2</v>
      </c>
      <c r="AS288" s="177">
        <v>4.1991105498769346E-2</v>
      </c>
      <c r="AT288" s="177">
        <v>3.6892083929682497E-2</v>
      </c>
      <c r="AU288" s="177">
        <v>4.153845229872976E-2</v>
      </c>
      <c r="AV288" s="177">
        <v>4.5249362057353179E-2</v>
      </c>
      <c r="AW288" s="177">
        <v>4.4705916789470494E-2</v>
      </c>
      <c r="AX288" s="177">
        <v>4.9826915027208048E-2</v>
      </c>
      <c r="AY288" s="161"/>
      <c r="AZ288" s="161"/>
    </row>
    <row r="289" spans="3:52" s="126" customFormat="1" x14ac:dyDescent="0.25">
      <c r="C289" s="164" t="s">
        <v>7</v>
      </c>
      <c r="D289" s="128" t="s">
        <v>3</v>
      </c>
      <c r="E289" s="133"/>
      <c r="F289" s="130" t="s">
        <v>8</v>
      </c>
      <c r="G289" s="168">
        <v>1813432</v>
      </c>
      <c r="H289" s="168">
        <v>2070145</v>
      </c>
      <c r="I289" s="168">
        <v>1877905</v>
      </c>
      <c r="J289" s="168">
        <v>1860223</v>
      </c>
      <c r="K289" s="168">
        <v>1794350</v>
      </c>
      <c r="L289" s="168">
        <v>1828738</v>
      </c>
      <c r="M289" s="168">
        <v>1924330</v>
      </c>
      <c r="N289" s="161"/>
      <c r="O289" s="167" t="s">
        <v>8</v>
      </c>
      <c r="P289" s="169">
        <v>1.5</v>
      </c>
      <c r="Q289" s="169">
        <v>1.5</v>
      </c>
      <c r="R289" s="169">
        <v>1.6</v>
      </c>
      <c r="S289" s="169">
        <v>1.8</v>
      </c>
      <c r="T289" s="169">
        <v>2</v>
      </c>
      <c r="U289" s="169">
        <v>2.8</v>
      </c>
      <c r="V289" s="169">
        <v>2.2000000000000002</v>
      </c>
      <c r="W289" s="161"/>
      <c r="X289" s="161"/>
      <c r="Y289" s="167" t="s">
        <v>8</v>
      </c>
      <c r="Z289" s="168">
        <v>54402.96</v>
      </c>
      <c r="AA289" s="168">
        <v>62104.35</v>
      </c>
      <c r="AB289" s="168">
        <v>60092.959999999999</v>
      </c>
      <c r="AC289" s="168">
        <v>66968.027999999991</v>
      </c>
      <c r="AD289" s="168">
        <v>71774</v>
      </c>
      <c r="AE289" s="168">
        <v>102409.32799999999</v>
      </c>
      <c r="AF289" s="168">
        <v>84670.52</v>
      </c>
      <c r="AG289" s="161"/>
      <c r="AH289" s="167" t="s">
        <v>8</v>
      </c>
      <c r="AI289" s="170">
        <v>1</v>
      </c>
      <c r="AJ289" s="170">
        <v>1</v>
      </c>
      <c r="AK289" s="170">
        <v>1</v>
      </c>
      <c r="AL289" s="170">
        <v>1</v>
      </c>
      <c r="AM289" s="170">
        <v>1</v>
      </c>
      <c r="AN289" s="170">
        <v>1</v>
      </c>
      <c r="AO289" s="170">
        <v>1</v>
      </c>
      <c r="AP289" s="161"/>
      <c r="AQ289" s="167" t="s">
        <v>8</v>
      </c>
      <c r="AR289" s="170">
        <v>0.03</v>
      </c>
      <c r="AS289" s="170">
        <v>0.03</v>
      </c>
      <c r="AT289" s="170">
        <v>3.2000000000000001E-2</v>
      </c>
      <c r="AU289" s="170">
        <v>3.6000000000000004E-2</v>
      </c>
      <c r="AV289" s="170">
        <v>0.04</v>
      </c>
      <c r="AW289" s="170">
        <v>5.5999999999999994E-2</v>
      </c>
      <c r="AX289" s="170">
        <v>4.4000000000000004E-2</v>
      </c>
      <c r="AY289" s="161"/>
      <c r="AZ289" s="161"/>
    </row>
    <row r="290" spans="3:52" s="126" customFormat="1" x14ac:dyDescent="0.25">
      <c r="C290" s="171" t="s">
        <v>7</v>
      </c>
      <c r="D290" s="132" t="s">
        <v>3</v>
      </c>
      <c r="E290" s="133"/>
      <c r="F290" s="134" t="s">
        <v>1</v>
      </c>
      <c r="G290" s="175">
        <v>686870</v>
      </c>
      <c r="H290" s="175">
        <v>692750</v>
      </c>
      <c r="I290" s="175">
        <v>615371</v>
      </c>
      <c r="J290" s="175">
        <v>575464</v>
      </c>
      <c r="K290" s="175">
        <v>538201</v>
      </c>
      <c r="L290" s="175">
        <v>506920</v>
      </c>
      <c r="M290" s="175">
        <v>515307</v>
      </c>
      <c r="N290" s="161"/>
      <c r="O290" s="174" t="s">
        <v>1</v>
      </c>
      <c r="P290" s="176">
        <v>2.9</v>
      </c>
      <c r="Q290" s="176">
        <v>3.3</v>
      </c>
      <c r="R290" s="176">
        <v>3</v>
      </c>
      <c r="S290" s="176">
        <v>3.3</v>
      </c>
      <c r="T290" s="176">
        <v>3.8</v>
      </c>
      <c r="U290" s="176">
        <v>4.0999999999999996</v>
      </c>
      <c r="V290" s="176">
        <v>4.2</v>
      </c>
      <c r="W290" s="161"/>
      <c r="X290" s="161"/>
      <c r="Y290" s="174" t="s">
        <v>1</v>
      </c>
      <c r="Z290" s="175">
        <v>39838.46</v>
      </c>
      <c r="AA290" s="175">
        <v>45721.5</v>
      </c>
      <c r="AB290" s="175">
        <v>36922.26</v>
      </c>
      <c r="AC290" s="175">
        <v>37980.623999999996</v>
      </c>
      <c r="AD290" s="175">
        <v>40903.275999999998</v>
      </c>
      <c r="AE290" s="175">
        <v>41567.439999999995</v>
      </c>
      <c r="AF290" s="175">
        <v>43285.788</v>
      </c>
      <c r="AG290" s="161"/>
      <c r="AH290" s="174" t="s">
        <v>1</v>
      </c>
      <c r="AI290" s="177">
        <v>0.37876799350623569</v>
      </c>
      <c r="AJ290" s="177">
        <v>0.3346383948950436</v>
      </c>
      <c r="AK290" s="177">
        <v>0.3276901653704527</v>
      </c>
      <c r="AL290" s="177">
        <v>0.30935215831650292</v>
      </c>
      <c r="AM290" s="177">
        <v>0.29994204029314236</v>
      </c>
      <c r="AN290" s="177">
        <v>0.27719662412002155</v>
      </c>
      <c r="AO290" s="177">
        <v>0.26778515119548102</v>
      </c>
      <c r="AP290" s="161"/>
      <c r="AQ290" s="174" t="s">
        <v>1</v>
      </c>
      <c r="AR290" s="177">
        <v>2.1968543623361668E-2</v>
      </c>
      <c r="AS290" s="177">
        <v>2.2086134063072874E-2</v>
      </c>
      <c r="AT290" s="177">
        <v>1.966140992222716E-2</v>
      </c>
      <c r="AU290" s="177">
        <v>2.0417242448889192E-2</v>
      </c>
      <c r="AV290" s="177">
        <v>2.2795595062278816E-2</v>
      </c>
      <c r="AW290" s="177">
        <v>2.2730123177841764E-2</v>
      </c>
      <c r="AX290" s="177">
        <v>2.2493952700420407E-2</v>
      </c>
      <c r="AY290" s="161"/>
      <c r="AZ290" s="161"/>
    </row>
    <row r="291" spans="3:52" s="126" customFormat="1" x14ac:dyDescent="0.25">
      <c r="C291" s="171" t="s">
        <v>7</v>
      </c>
      <c r="D291" s="132" t="s">
        <v>3</v>
      </c>
      <c r="E291" s="129"/>
      <c r="F291" s="134" t="s">
        <v>77</v>
      </c>
      <c r="G291" s="175">
        <v>582236</v>
      </c>
      <c r="H291" s="175">
        <v>734143</v>
      </c>
      <c r="I291" s="175">
        <v>616728</v>
      </c>
      <c r="J291" s="175">
        <v>599651</v>
      </c>
      <c r="K291" s="175">
        <v>562002</v>
      </c>
      <c r="L291" s="175">
        <v>619436</v>
      </c>
      <c r="M291" s="175">
        <v>613265</v>
      </c>
      <c r="N291" s="161"/>
      <c r="O291" s="174" t="s">
        <v>77</v>
      </c>
      <c r="P291" s="176">
        <v>2.9</v>
      </c>
      <c r="Q291" s="176">
        <v>3.3</v>
      </c>
      <c r="R291" s="176">
        <v>3</v>
      </c>
      <c r="S291" s="176">
        <v>3.3</v>
      </c>
      <c r="T291" s="176">
        <v>3.8</v>
      </c>
      <c r="U291" s="176">
        <v>4.0999999999999996</v>
      </c>
      <c r="V291" s="176">
        <v>4.2</v>
      </c>
      <c r="W291" s="161"/>
      <c r="X291" s="161"/>
      <c r="Y291" s="174" t="s">
        <v>77</v>
      </c>
      <c r="Z291" s="175">
        <v>33769.687999999995</v>
      </c>
      <c r="AA291" s="175">
        <v>48453.437999999995</v>
      </c>
      <c r="AB291" s="175">
        <v>37003.68</v>
      </c>
      <c r="AC291" s="175">
        <v>39576.965999999993</v>
      </c>
      <c r="AD291" s="175">
        <v>42712.152000000002</v>
      </c>
      <c r="AE291" s="175">
        <v>50793.751999999993</v>
      </c>
      <c r="AF291" s="175">
        <v>51514.26</v>
      </c>
      <c r="AG291" s="161"/>
      <c r="AH291" s="174" t="s">
        <v>77</v>
      </c>
      <c r="AI291" s="177">
        <v>0.32106855950485047</v>
      </c>
      <c r="AJ291" s="177">
        <v>0.35463361262133813</v>
      </c>
      <c r="AK291" s="177">
        <v>0.32841277913419475</v>
      </c>
      <c r="AL291" s="177">
        <v>0.32235436289090069</v>
      </c>
      <c r="AM291" s="177">
        <v>0.31320645359043664</v>
      </c>
      <c r="AN291" s="177">
        <v>0.33872320693286845</v>
      </c>
      <c r="AO291" s="177">
        <v>0.31869014150379615</v>
      </c>
      <c r="AP291" s="161"/>
      <c r="AQ291" s="174" t="s">
        <v>77</v>
      </c>
      <c r="AR291" s="177">
        <v>1.8621976451281327E-2</v>
      </c>
      <c r="AS291" s="177">
        <v>2.3405818433008315E-2</v>
      </c>
      <c r="AT291" s="177">
        <v>1.9704766748051685E-2</v>
      </c>
      <c r="AU291" s="177">
        <v>2.1275387950799446E-2</v>
      </c>
      <c r="AV291" s="177">
        <v>2.3803690472873184E-2</v>
      </c>
      <c r="AW291" s="177">
        <v>2.7775302968495209E-2</v>
      </c>
      <c r="AX291" s="177">
        <v>2.6769971886318879E-2</v>
      </c>
      <c r="AY291" s="161"/>
      <c r="AZ291" s="161"/>
    </row>
    <row r="292" spans="3:52" s="126" customFormat="1" x14ac:dyDescent="0.25">
      <c r="C292" s="171" t="s">
        <v>7</v>
      </c>
      <c r="D292" s="132" t="s">
        <v>3</v>
      </c>
      <c r="E292" s="133"/>
      <c r="F292" s="134" t="s">
        <v>76</v>
      </c>
      <c r="G292" s="175">
        <v>544326</v>
      </c>
      <c r="H292" s="175">
        <v>643252</v>
      </c>
      <c r="I292" s="175">
        <v>645806</v>
      </c>
      <c r="J292" s="175">
        <v>685108</v>
      </c>
      <c r="K292" s="175">
        <v>694147</v>
      </c>
      <c r="L292" s="175">
        <v>702382</v>
      </c>
      <c r="M292" s="175">
        <v>795758</v>
      </c>
      <c r="N292" s="161"/>
      <c r="O292" s="174" t="s">
        <v>76</v>
      </c>
      <c r="P292" s="176">
        <v>2.9</v>
      </c>
      <c r="Q292" s="176">
        <v>3.3</v>
      </c>
      <c r="R292" s="176">
        <v>3</v>
      </c>
      <c r="S292" s="176">
        <v>3.3</v>
      </c>
      <c r="T292" s="176">
        <v>3.8</v>
      </c>
      <c r="U292" s="176">
        <v>4.0999999999999996</v>
      </c>
      <c r="V292" s="176">
        <v>3.4</v>
      </c>
      <c r="W292" s="161"/>
      <c r="X292" s="161"/>
      <c r="Y292" s="174" t="s">
        <v>76</v>
      </c>
      <c r="Z292" s="175">
        <v>31570.907999999999</v>
      </c>
      <c r="AA292" s="175">
        <v>42454.632000000005</v>
      </c>
      <c r="AB292" s="175">
        <v>38748.36</v>
      </c>
      <c r="AC292" s="175">
        <v>45217.127999999997</v>
      </c>
      <c r="AD292" s="175">
        <v>52755.171999999999</v>
      </c>
      <c r="AE292" s="175">
        <v>57595.323999999993</v>
      </c>
      <c r="AF292" s="175">
        <v>54111.543999999994</v>
      </c>
      <c r="AG292" s="161"/>
      <c r="AH292" s="174" t="s">
        <v>76</v>
      </c>
      <c r="AI292" s="177">
        <v>0.30016344698891384</v>
      </c>
      <c r="AJ292" s="177">
        <v>0.31072799248361832</v>
      </c>
      <c r="AK292" s="177">
        <v>0.34389705549535254</v>
      </c>
      <c r="AL292" s="177">
        <v>0.36829347879259638</v>
      </c>
      <c r="AM292" s="177">
        <v>0.386851506116421</v>
      </c>
      <c r="AN292" s="177">
        <v>0.38408016894711</v>
      </c>
      <c r="AO292" s="177">
        <v>0.41352470730072283</v>
      </c>
      <c r="AP292" s="161"/>
      <c r="AQ292" s="174" t="s">
        <v>76</v>
      </c>
      <c r="AR292" s="177">
        <v>1.7409479925357005E-2</v>
      </c>
      <c r="AS292" s="177">
        <v>2.0508047503918811E-2</v>
      </c>
      <c r="AT292" s="177">
        <v>2.0633823329721156E-2</v>
      </c>
      <c r="AU292" s="177">
        <v>2.4307369600311358E-2</v>
      </c>
      <c r="AV292" s="177">
        <v>2.9400714464847995E-2</v>
      </c>
      <c r="AW292" s="177">
        <v>3.149457385366302E-2</v>
      </c>
      <c r="AX292" s="177">
        <v>2.8119680096449152E-2</v>
      </c>
      <c r="AY292" s="161"/>
      <c r="AZ292" s="161"/>
    </row>
    <row r="293" spans="3:52" s="126" customFormat="1" x14ac:dyDescent="0.25">
      <c r="C293" s="164" t="s">
        <v>12</v>
      </c>
      <c r="D293" s="128" t="s">
        <v>3</v>
      </c>
      <c r="E293" s="133"/>
      <c r="F293" s="130" t="s">
        <v>8</v>
      </c>
      <c r="G293" s="168">
        <v>900526</v>
      </c>
      <c r="H293" s="168">
        <v>1004911</v>
      </c>
      <c r="I293" s="168">
        <v>908489</v>
      </c>
      <c r="J293" s="168">
        <v>921815</v>
      </c>
      <c r="K293" s="168">
        <v>857492</v>
      </c>
      <c r="L293" s="168">
        <v>900599</v>
      </c>
      <c r="M293" s="168">
        <v>947783</v>
      </c>
      <c r="N293" s="161"/>
      <c r="O293" s="167" t="s">
        <v>8</v>
      </c>
      <c r="P293" s="169">
        <v>2.2999999999999998</v>
      </c>
      <c r="Q293" s="169">
        <v>2.2999999999999998</v>
      </c>
      <c r="R293" s="169">
        <v>2.4</v>
      </c>
      <c r="S293" s="169">
        <v>2.7</v>
      </c>
      <c r="T293" s="169">
        <v>3</v>
      </c>
      <c r="U293" s="169">
        <v>3.2</v>
      </c>
      <c r="V293" s="169">
        <v>3.4</v>
      </c>
      <c r="W293" s="161"/>
      <c r="X293" s="161"/>
      <c r="Y293" s="167" t="s">
        <v>8</v>
      </c>
      <c r="Z293" s="168">
        <v>41424.195999999996</v>
      </c>
      <c r="AA293" s="168">
        <v>46225.905999999995</v>
      </c>
      <c r="AB293" s="168">
        <v>43607.472000000002</v>
      </c>
      <c r="AC293" s="168">
        <v>49778.01</v>
      </c>
      <c r="AD293" s="168">
        <v>51449.52</v>
      </c>
      <c r="AE293" s="168">
        <v>57638.336000000003</v>
      </c>
      <c r="AF293" s="168">
        <v>64449.243999999992</v>
      </c>
      <c r="AG293" s="161"/>
      <c r="AH293" s="167" t="s">
        <v>8</v>
      </c>
      <c r="AI293" s="170">
        <v>1</v>
      </c>
      <c r="AJ293" s="170">
        <v>1</v>
      </c>
      <c r="AK293" s="170">
        <v>1</v>
      </c>
      <c r="AL293" s="170">
        <v>1</v>
      </c>
      <c r="AM293" s="170">
        <v>1</v>
      </c>
      <c r="AN293" s="170">
        <v>1</v>
      </c>
      <c r="AO293" s="170">
        <v>1</v>
      </c>
      <c r="AP293" s="161"/>
      <c r="AQ293" s="167" t="s">
        <v>8</v>
      </c>
      <c r="AR293" s="170">
        <v>4.5999999999999999E-2</v>
      </c>
      <c r="AS293" s="170">
        <v>4.5999999999999999E-2</v>
      </c>
      <c r="AT293" s="170">
        <v>4.8000000000000001E-2</v>
      </c>
      <c r="AU293" s="170">
        <v>5.4000000000000006E-2</v>
      </c>
      <c r="AV293" s="170">
        <v>0.06</v>
      </c>
      <c r="AW293" s="170">
        <v>6.4000000000000001E-2</v>
      </c>
      <c r="AX293" s="170">
        <v>6.8000000000000005E-2</v>
      </c>
      <c r="AY293" s="161"/>
      <c r="AZ293" s="161"/>
    </row>
    <row r="294" spans="3:52" s="126" customFormat="1" x14ac:dyDescent="0.25">
      <c r="C294" s="171" t="s">
        <v>12</v>
      </c>
      <c r="D294" s="132" t="s">
        <v>3</v>
      </c>
      <c r="E294" s="133"/>
      <c r="F294" s="134" t="s">
        <v>1</v>
      </c>
      <c r="G294" s="175">
        <v>299946</v>
      </c>
      <c r="H294" s="175">
        <v>290208</v>
      </c>
      <c r="I294" s="175">
        <v>255479</v>
      </c>
      <c r="J294" s="175">
        <v>227171</v>
      </c>
      <c r="K294" s="175">
        <v>207654</v>
      </c>
      <c r="L294" s="175">
        <v>204917</v>
      </c>
      <c r="M294" s="175">
        <v>187963</v>
      </c>
      <c r="N294" s="161"/>
      <c r="O294" s="174" t="s">
        <v>1</v>
      </c>
      <c r="P294" s="176">
        <v>4.2</v>
      </c>
      <c r="Q294" s="176">
        <v>4.8</v>
      </c>
      <c r="R294" s="176">
        <v>4.3</v>
      </c>
      <c r="S294" s="176">
        <v>5.4</v>
      </c>
      <c r="T294" s="176">
        <v>6.2</v>
      </c>
      <c r="U294" s="176">
        <v>6.6</v>
      </c>
      <c r="V294" s="176">
        <v>7.9</v>
      </c>
      <c r="W294" s="161"/>
      <c r="X294" s="161"/>
      <c r="Y294" s="174" t="s">
        <v>1</v>
      </c>
      <c r="Z294" s="175">
        <v>25195.464</v>
      </c>
      <c r="AA294" s="175">
        <v>27859.967999999997</v>
      </c>
      <c r="AB294" s="175">
        <v>21971.194</v>
      </c>
      <c r="AC294" s="175">
        <v>24534.468000000004</v>
      </c>
      <c r="AD294" s="175">
        <v>25749.096000000001</v>
      </c>
      <c r="AE294" s="175">
        <v>27049.043999999998</v>
      </c>
      <c r="AF294" s="175">
        <v>29698.153999999999</v>
      </c>
      <c r="AG294" s="161"/>
      <c r="AH294" s="174" t="s">
        <v>1</v>
      </c>
      <c r="AI294" s="177">
        <v>0.33307866735663377</v>
      </c>
      <c r="AJ294" s="177">
        <v>0.28878975352046099</v>
      </c>
      <c r="AK294" s="177">
        <v>0.28121309118767535</v>
      </c>
      <c r="AL294" s="177">
        <v>0.24643881906890211</v>
      </c>
      <c r="AM294" s="177">
        <v>0.24216435838468464</v>
      </c>
      <c r="AN294" s="177">
        <v>0.22753411895860423</v>
      </c>
      <c r="AO294" s="177">
        <v>0.1983186024649102</v>
      </c>
      <c r="AP294" s="161"/>
      <c r="AQ294" s="174" t="s">
        <v>1</v>
      </c>
      <c r="AR294" s="177">
        <v>2.7978608057957238E-2</v>
      </c>
      <c r="AS294" s="177">
        <v>2.7723816337964252E-2</v>
      </c>
      <c r="AT294" s="177">
        <v>2.4184325842140079E-2</v>
      </c>
      <c r="AU294" s="177">
        <v>2.6615392459441431E-2</v>
      </c>
      <c r="AV294" s="177">
        <v>3.0028380439700894E-2</v>
      </c>
      <c r="AW294" s="177">
        <v>3.0034503702535756E-2</v>
      </c>
      <c r="AX294" s="177">
        <v>3.1334339189455815E-2</v>
      </c>
      <c r="AY294" s="161"/>
      <c r="AZ294" s="161"/>
    </row>
    <row r="295" spans="3:52" s="126" customFormat="1" x14ac:dyDescent="0.25">
      <c r="C295" s="171" t="s">
        <v>12</v>
      </c>
      <c r="D295" s="132" t="s">
        <v>3</v>
      </c>
      <c r="E295" s="133"/>
      <c r="F295" s="134" t="s">
        <v>77</v>
      </c>
      <c r="G295" s="175">
        <v>288558</v>
      </c>
      <c r="H295" s="175">
        <v>340039</v>
      </c>
      <c r="I295" s="175">
        <v>286916</v>
      </c>
      <c r="J295" s="175">
        <v>282187</v>
      </c>
      <c r="K295" s="175">
        <v>245854</v>
      </c>
      <c r="L295" s="175">
        <v>293382</v>
      </c>
      <c r="M295" s="175">
        <v>295539</v>
      </c>
      <c r="N295" s="161"/>
      <c r="O295" s="174" t="s">
        <v>77</v>
      </c>
      <c r="P295" s="176">
        <v>4.2</v>
      </c>
      <c r="Q295" s="176">
        <v>4.4000000000000004</v>
      </c>
      <c r="R295" s="176">
        <v>4.3</v>
      </c>
      <c r="S295" s="176">
        <v>4.9000000000000004</v>
      </c>
      <c r="T295" s="176">
        <v>6.2</v>
      </c>
      <c r="U295" s="176">
        <v>5.9</v>
      </c>
      <c r="V295" s="176">
        <v>6.1</v>
      </c>
      <c r="W295" s="161"/>
      <c r="X295" s="161"/>
      <c r="Y295" s="174" t="s">
        <v>77</v>
      </c>
      <c r="Z295" s="175">
        <v>24238.872000000003</v>
      </c>
      <c r="AA295" s="175">
        <v>29923.432000000001</v>
      </c>
      <c r="AB295" s="175">
        <v>24674.776000000002</v>
      </c>
      <c r="AC295" s="175">
        <v>27654.326000000001</v>
      </c>
      <c r="AD295" s="175">
        <v>30485.896000000001</v>
      </c>
      <c r="AE295" s="175">
        <v>34619.076000000001</v>
      </c>
      <c r="AF295" s="175">
        <v>36055.758000000002</v>
      </c>
      <c r="AG295" s="161"/>
      <c r="AH295" s="174" t="s">
        <v>77</v>
      </c>
      <c r="AI295" s="177">
        <v>0.3204327248741291</v>
      </c>
      <c r="AJ295" s="177">
        <v>0.33837722942628751</v>
      </c>
      <c r="AK295" s="177">
        <v>0.31581670223855213</v>
      </c>
      <c r="AL295" s="177">
        <v>0.30612107635480001</v>
      </c>
      <c r="AM295" s="177">
        <v>0.28671287895397274</v>
      </c>
      <c r="AN295" s="177">
        <v>0.32576318650142849</v>
      </c>
      <c r="AO295" s="177">
        <v>0.31182137683414873</v>
      </c>
      <c r="AP295" s="161"/>
      <c r="AQ295" s="174" t="s">
        <v>77</v>
      </c>
      <c r="AR295" s="177">
        <v>2.6916348889426844E-2</v>
      </c>
      <c r="AS295" s="177">
        <v>2.9777196189513303E-2</v>
      </c>
      <c r="AT295" s="177">
        <v>2.7160236392515479E-2</v>
      </c>
      <c r="AU295" s="177">
        <v>2.9999865482770404E-2</v>
      </c>
      <c r="AV295" s="177">
        <v>3.5552396990292619E-2</v>
      </c>
      <c r="AW295" s="177">
        <v>3.8440056007168565E-2</v>
      </c>
      <c r="AX295" s="177">
        <v>3.8042207973766146E-2</v>
      </c>
      <c r="AY295" s="161"/>
      <c r="AZ295" s="161"/>
    </row>
    <row r="296" spans="3:52" s="126" customFormat="1" x14ac:dyDescent="0.25">
      <c r="C296" s="171" t="s">
        <v>12</v>
      </c>
      <c r="D296" s="132" t="s">
        <v>3</v>
      </c>
      <c r="E296" s="133"/>
      <c r="F296" s="134" t="s">
        <v>76</v>
      </c>
      <c r="G296" s="175">
        <v>312022</v>
      </c>
      <c r="H296" s="175">
        <v>374664</v>
      </c>
      <c r="I296" s="175">
        <v>366094</v>
      </c>
      <c r="J296" s="175">
        <v>412457</v>
      </c>
      <c r="K296" s="175">
        <v>403984</v>
      </c>
      <c r="L296" s="175">
        <v>402300</v>
      </c>
      <c r="M296" s="175">
        <v>464281</v>
      </c>
      <c r="N296" s="161"/>
      <c r="O296" s="174" t="s">
        <v>76</v>
      </c>
      <c r="P296" s="176">
        <v>3.8</v>
      </c>
      <c r="Q296" s="176">
        <v>4.0999999999999996</v>
      </c>
      <c r="R296" s="176">
        <v>3.7</v>
      </c>
      <c r="S296" s="176">
        <v>3.7</v>
      </c>
      <c r="T296" s="176">
        <v>4.3</v>
      </c>
      <c r="U296" s="176">
        <v>4.5999999999999996</v>
      </c>
      <c r="V296" s="176">
        <v>4.5</v>
      </c>
      <c r="W296" s="161"/>
      <c r="X296" s="161"/>
      <c r="Y296" s="174" t="s">
        <v>76</v>
      </c>
      <c r="Z296" s="175">
        <v>23713.671999999999</v>
      </c>
      <c r="AA296" s="175">
        <v>30722.447999999997</v>
      </c>
      <c r="AB296" s="175">
        <v>27090.956000000002</v>
      </c>
      <c r="AC296" s="175">
        <v>30521.818000000003</v>
      </c>
      <c r="AD296" s="175">
        <v>34742.623999999996</v>
      </c>
      <c r="AE296" s="175">
        <v>37011.599999999999</v>
      </c>
      <c r="AF296" s="175">
        <v>41785.29</v>
      </c>
      <c r="AG296" s="161"/>
      <c r="AH296" s="174" t="s">
        <v>76</v>
      </c>
      <c r="AI296" s="177">
        <v>0.34648860776923707</v>
      </c>
      <c r="AJ296" s="177">
        <v>0.3728330170532515</v>
      </c>
      <c r="AK296" s="177">
        <v>0.40297020657377247</v>
      </c>
      <c r="AL296" s="177">
        <v>0.44744010457629785</v>
      </c>
      <c r="AM296" s="177">
        <v>0.47112276266134262</v>
      </c>
      <c r="AN296" s="177">
        <v>0.4467026945399673</v>
      </c>
      <c r="AO296" s="177">
        <v>0.48986002070094103</v>
      </c>
      <c r="AP296" s="161"/>
      <c r="AQ296" s="174" t="s">
        <v>76</v>
      </c>
      <c r="AR296" s="177">
        <v>2.6333134190462015E-2</v>
      </c>
      <c r="AS296" s="177">
        <v>3.0572307398366624E-2</v>
      </c>
      <c r="AT296" s="177">
        <v>2.9819795286459162E-2</v>
      </c>
      <c r="AU296" s="177">
        <v>3.3110567738646041E-2</v>
      </c>
      <c r="AV296" s="177">
        <v>4.0516557588875457E-2</v>
      </c>
      <c r="AW296" s="177">
        <v>4.1096647897676988E-2</v>
      </c>
      <c r="AX296" s="177">
        <v>4.4087401863084692E-2</v>
      </c>
      <c r="AY296" s="161"/>
      <c r="AZ296" s="161"/>
    </row>
    <row r="297" spans="3:52" s="126" customFormat="1" x14ac:dyDescent="0.25">
      <c r="C297" s="164" t="s">
        <v>11</v>
      </c>
      <c r="D297" s="128" t="s">
        <v>3</v>
      </c>
      <c r="E297" s="129"/>
      <c r="F297" s="130" t="s">
        <v>8</v>
      </c>
      <c r="G297" s="168">
        <v>912906</v>
      </c>
      <c r="H297" s="168">
        <v>1065234</v>
      </c>
      <c r="I297" s="168">
        <v>969416</v>
      </c>
      <c r="J297" s="168">
        <v>938408</v>
      </c>
      <c r="K297" s="168">
        <v>936858</v>
      </c>
      <c r="L297" s="168">
        <v>928139</v>
      </c>
      <c r="M297" s="168">
        <v>976547</v>
      </c>
      <c r="N297" s="161"/>
      <c r="O297" s="167" t="s">
        <v>8</v>
      </c>
      <c r="P297" s="169">
        <v>2.2999999999999998</v>
      </c>
      <c r="Q297" s="169">
        <v>2.2999999999999998</v>
      </c>
      <c r="R297" s="169">
        <v>2.4</v>
      </c>
      <c r="S297" s="169">
        <v>2.7</v>
      </c>
      <c r="T297" s="169">
        <v>3</v>
      </c>
      <c r="U297" s="169">
        <v>3.2</v>
      </c>
      <c r="V297" s="169">
        <v>3.4</v>
      </c>
      <c r="W297" s="161"/>
      <c r="X297" s="161"/>
      <c r="Y297" s="167" t="s">
        <v>8</v>
      </c>
      <c r="Z297" s="168">
        <v>41993.675999999999</v>
      </c>
      <c r="AA297" s="168">
        <v>49000.763999999996</v>
      </c>
      <c r="AB297" s="168">
        <v>46531.968000000001</v>
      </c>
      <c r="AC297" s="168">
        <v>50674.031999999999</v>
      </c>
      <c r="AD297" s="168">
        <v>56211.48</v>
      </c>
      <c r="AE297" s="168">
        <v>59400.896000000008</v>
      </c>
      <c r="AF297" s="168">
        <v>66405.195999999996</v>
      </c>
      <c r="AG297" s="161"/>
      <c r="AH297" s="167" t="s">
        <v>8</v>
      </c>
      <c r="AI297" s="170">
        <v>1</v>
      </c>
      <c r="AJ297" s="170">
        <v>1</v>
      </c>
      <c r="AK297" s="170">
        <v>1</v>
      </c>
      <c r="AL297" s="170">
        <v>1</v>
      </c>
      <c r="AM297" s="170">
        <v>1</v>
      </c>
      <c r="AN297" s="170">
        <v>1</v>
      </c>
      <c r="AO297" s="170">
        <v>1</v>
      </c>
      <c r="AP297" s="161"/>
      <c r="AQ297" s="167" t="s">
        <v>8</v>
      </c>
      <c r="AR297" s="170">
        <v>4.5999999999999999E-2</v>
      </c>
      <c r="AS297" s="170">
        <v>4.5999999999999999E-2</v>
      </c>
      <c r="AT297" s="170">
        <v>4.8000000000000001E-2</v>
      </c>
      <c r="AU297" s="170">
        <v>5.4000000000000006E-2</v>
      </c>
      <c r="AV297" s="170">
        <v>0.06</v>
      </c>
      <c r="AW297" s="170">
        <v>6.4000000000000001E-2</v>
      </c>
      <c r="AX297" s="170">
        <v>6.8000000000000005E-2</v>
      </c>
      <c r="AY297" s="161"/>
      <c r="AZ297" s="161"/>
    </row>
    <row r="298" spans="3:52" s="126" customFormat="1" x14ac:dyDescent="0.25">
      <c r="C298" s="171" t="s">
        <v>11</v>
      </c>
      <c r="D298" s="132" t="s">
        <v>3</v>
      </c>
      <c r="E298" s="133"/>
      <c r="F298" s="134" t="s">
        <v>1</v>
      </c>
      <c r="G298" s="175">
        <v>386924</v>
      </c>
      <c r="H298" s="175">
        <v>402542</v>
      </c>
      <c r="I298" s="175">
        <v>359892</v>
      </c>
      <c r="J298" s="175">
        <v>348293</v>
      </c>
      <c r="K298" s="175">
        <v>330547</v>
      </c>
      <c r="L298" s="175">
        <v>302003</v>
      </c>
      <c r="M298" s="175">
        <v>327344</v>
      </c>
      <c r="N298" s="161"/>
      <c r="O298" s="174" t="s">
        <v>1</v>
      </c>
      <c r="P298" s="176">
        <v>3.5</v>
      </c>
      <c r="Q298" s="176">
        <v>3.7</v>
      </c>
      <c r="R298" s="176">
        <v>3.7</v>
      </c>
      <c r="S298" s="176">
        <v>4.4000000000000004</v>
      </c>
      <c r="T298" s="176">
        <v>5.0999999999999996</v>
      </c>
      <c r="U298" s="176">
        <v>5.4</v>
      </c>
      <c r="V298" s="176">
        <v>5.6</v>
      </c>
      <c r="W298" s="161"/>
      <c r="X298" s="161"/>
      <c r="Y298" s="174" t="s">
        <v>1</v>
      </c>
      <c r="Z298" s="175">
        <v>27084.68</v>
      </c>
      <c r="AA298" s="175">
        <v>29788.108000000004</v>
      </c>
      <c r="AB298" s="175">
        <v>26632.008000000002</v>
      </c>
      <c r="AC298" s="175">
        <v>30649.784000000003</v>
      </c>
      <c r="AD298" s="175">
        <v>33715.794000000002</v>
      </c>
      <c r="AE298" s="175">
        <v>32616.324000000004</v>
      </c>
      <c r="AF298" s="175">
        <v>36662.527999999998</v>
      </c>
      <c r="AG298" s="161"/>
      <c r="AH298" s="174" t="s">
        <v>1</v>
      </c>
      <c r="AI298" s="177">
        <v>0.42383772261328112</v>
      </c>
      <c r="AJ298" s="177">
        <v>0.3778906794187944</v>
      </c>
      <c r="AK298" s="177">
        <v>0.37124619358459116</v>
      </c>
      <c r="AL298" s="177">
        <v>0.37115305922370651</v>
      </c>
      <c r="AM298" s="177">
        <v>0.35282508128232881</v>
      </c>
      <c r="AN298" s="177">
        <v>0.32538552953814032</v>
      </c>
      <c r="AO298" s="177">
        <v>0.33520557638290838</v>
      </c>
      <c r="AP298" s="161"/>
      <c r="AQ298" s="174" t="s">
        <v>1</v>
      </c>
      <c r="AR298" s="177">
        <v>2.966864058292968E-2</v>
      </c>
      <c r="AS298" s="177">
        <v>2.7963910276990789E-2</v>
      </c>
      <c r="AT298" s="177">
        <v>2.7472218325259746E-2</v>
      </c>
      <c r="AU298" s="177">
        <v>3.2661469211686174E-2</v>
      </c>
      <c r="AV298" s="177">
        <v>3.5988158290797538E-2</v>
      </c>
      <c r="AW298" s="177">
        <v>3.514163719011916E-2</v>
      </c>
      <c r="AX298" s="177">
        <v>3.7543024554885736E-2</v>
      </c>
      <c r="AY298" s="161"/>
      <c r="AZ298" s="161"/>
    </row>
    <row r="299" spans="3:52" s="126" customFormat="1" x14ac:dyDescent="0.25">
      <c r="C299" s="171" t="s">
        <v>11</v>
      </c>
      <c r="D299" s="132" t="s">
        <v>3</v>
      </c>
      <c r="E299" s="133"/>
      <c r="F299" s="134" t="s">
        <v>77</v>
      </c>
      <c r="G299" s="175">
        <v>293678</v>
      </c>
      <c r="H299" s="175">
        <v>394104</v>
      </c>
      <c r="I299" s="175">
        <v>329812</v>
      </c>
      <c r="J299" s="175">
        <v>317464</v>
      </c>
      <c r="K299" s="175">
        <v>316148</v>
      </c>
      <c r="L299" s="175">
        <v>326054</v>
      </c>
      <c r="M299" s="175">
        <v>317726</v>
      </c>
      <c r="N299" s="161"/>
      <c r="O299" s="174" t="s">
        <v>77</v>
      </c>
      <c r="P299" s="176">
        <v>4.2</v>
      </c>
      <c r="Q299" s="176">
        <v>4.0999999999999996</v>
      </c>
      <c r="R299" s="176">
        <v>4</v>
      </c>
      <c r="S299" s="176">
        <v>4.4000000000000004</v>
      </c>
      <c r="T299" s="176">
        <v>5.0999999999999996</v>
      </c>
      <c r="U299" s="176">
        <v>5.4</v>
      </c>
      <c r="V299" s="176">
        <v>5.6</v>
      </c>
      <c r="W299" s="161"/>
      <c r="X299" s="161"/>
      <c r="Y299" s="174" t="s">
        <v>77</v>
      </c>
      <c r="Z299" s="175">
        <v>24668.952000000001</v>
      </c>
      <c r="AA299" s="175">
        <v>32316.527999999998</v>
      </c>
      <c r="AB299" s="175">
        <v>26384.959999999999</v>
      </c>
      <c r="AC299" s="175">
        <v>27936.832000000002</v>
      </c>
      <c r="AD299" s="175">
        <v>32247.095999999998</v>
      </c>
      <c r="AE299" s="175">
        <v>35213.832000000002</v>
      </c>
      <c r="AF299" s="175">
        <v>35585.311999999998</v>
      </c>
      <c r="AG299" s="161"/>
      <c r="AH299" s="174" t="s">
        <v>77</v>
      </c>
      <c r="AI299" s="177">
        <v>0.32169577152521728</v>
      </c>
      <c r="AJ299" s="177">
        <v>0.36996941517075121</v>
      </c>
      <c r="AK299" s="177">
        <v>0.34021720293455027</v>
      </c>
      <c r="AL299" s="177">
        <v>0.33830061124798594</v>
      </c>
      <c r="AM299" s="177">
        <v>0.33745562294392534</v>
      </c>
      <c r="AN299" s="177">
        <v>0.35129867401326742</v>
      </c>
      <c r="AO299" s="177">
        <v>0.32535658805976569</v>
      </c>
      <c r="AP299" s="161"/>
      <c r="AQ299" s="174" t="s">
        <v>77</v>
      </c>
      <c r="AR299" s="177">
        <v>2.7022444808118253E-2</v>
      </c>
      <c r="AS299" s="177">
        <v>3.0337492044001598E-2</v>
      </c>
      <c r="AT299" s="177">
        <v>2.7217376234764022E-2</v>
      </c>
      <c r="AU299" s="177">
        <v>2.9770453789822765E-2</v>
      </c>
      <c r="AV299" s="177">
        <v>3.4420473540280383E-2</v>
      </c>
      <c r="AW299" s="177">
        <v>3.794025679343288E-2</v>
      </c>
      <c r="AX299" s="177">
        <v>3.6439937862693755E-2</v>
      </c>
      <c r="AY299" s="161"/>
      <c r="AZ299" s="161"/>
    </row>
    <row r="300" spans="3:52" s="126" customFormat="1" x14ac:dyDescent="0.25">
      <c r="C300" s="171" t="s">
        <v>11</v>
      </c>
      <c r="D300" s="132" t="s">
        <v>3</v>
      </c>
      <c r="E300" s="133"/>
      <c r="F300" s="134" t="s">
        <v>76</v>
      </c>
      <c r="G300" s="175">
        <v>232304</v>
      </c>
      <c r="H300" s="175">
        <v>268588</v>
      </c>
      <c r="I300" s="175">
        <v>279712</v>
      </c>
      <c r="J300" s="175">
        <v>272651</v>
      </c>
      <c r="K300" s="175">
        <v>290163</v>
      </c>
      <c r="L300" s="175">
        <v>300082</v>
      </c>
      <c r="M300" s="175">
        <v>331477</v>
      </c>
      <c r="N300" s="161"/>
      <c r="O300" s="174" t="s">
        <v>76</v>
      </c>
      <c r="P300" s="176">
        <v>4.7</v>
      </c>
      <c r="Q300" s="176">
        <v>4.8</v>
      </c>
      <c r="R300" s="176">
        <v>4.3</v>
      </c>
      <c r="S300" s="176">
        <v>4.9000000000000004</v>
      </c>
      <c r="T300" s="176">
        <v>5.6</v>
      </c>
      <c r="U300" s="176">
        <v>5.4</v>
      </c>
      <c r="V300" s="176">
        <v>5.6</v>
      </c>
      <c r="W300" s="161"/>
      <c r="X300" s="161"/>
      <c r="Y300" s="174" t="s">
        <v>76</v>
      </c>
      <c r="Z300" s="175">
        <v>21836.576000000001</v>
      </c>
      <c r="AA300" s="175">
        <v>25784.447999999997</v>
      </c>
      <c r="AB300" s="175">
        <v>24055.231999999996</v>
      </c>
      <c r="AC300" s="175">
        <v>26719.798000000003</v>
      </c>
      <c r="AD300" s="175">
        <v>32498.255999999998</v>
      </c>
      <c r="AE300" s="175">
        <v>32408.856</v>
      </c>
      <c r="AF300" s="175">
        <v>37125.423999999999</v>
      </c>
      <c r="AG300" s="161"/>
      <c r="AH300" s="174" t="s">
        <v>76</v>
      </c>
      <c r="AI300" s="177">
        <v>0.2544665058615016</v>
      </c>
      <c r="AJ300" s="177">
        <v>0.25213990541045439</v>
      </c>
      <c r="AK300" s="177">
        <v>0.28853660348085858</v>
      </c>
      <c r="AL300" s="177">
        <v>0.2905463295283075</v>
      </c>
      <c r="AM300" s="177">
        <v>0.30971929577374585</v>
      </c>
      <c r="AN300" s="177">
        <v>0.32331579644859226</v>
      </c>
      <c r="AO300" s="177">
        <v>0.33943783555732598</v>
      </c>
      <c r="AP300" s="161"/>
      <c r="AQ300" s="174" t="s">
        <v>76</v>
      </c>
      <c r="AR300" s="177">
        <v>2.3919851550981152E-2</v>
      </c>
      <c r="AS300" s="177">
        <v>2.4205430919403619E-2</v>
      </c>
      <c r="AT300" s="177">
        <v>2.4814147899353836E-2</v>
      </c>
      <c r="AU300" s="177">
        <v>2.8473540293774136E-2</v>
      </c>
      <c r="AV300" s="177">
        <v>3.468856112665953E-2</v>
      </c>
      <c r="AW300" s="177">
        <v>3.4918106016447965E-2</v>
      </c>
      <c r="AX300" s="177">
        <v>3.8017037582420504E-2</v>
      </c>
      <c r="AY300" s="161"/>
      <c r="AZ300" s="161"/>
    </row>
    <row r="301" spans="3:52" s="126" customFormat="1" x14ac:dyDescent="0.25">
      <c r="C301" s="164" t="s">
        <v>7</v>
      </c>
      <c r="D301" s="128" t="s">
        <v>4</v>
      </c>
      <c r="E301" s="133"/>
      <c r="F301" s="130" t="s">
        <v>8</v>
      </c>
      <c r="G301" s="168">
        <v>2112062</v>
      </c>
      <c r="H301" s="168">
        <v>2501912</v>
      </c>
      <c r="I301" s="168">
        <v>2505275</v>
      </c>
      <c r="J301" s="168">
        <v>2740133</v>
      </c>
      <c r="K301" s="168">
        <v>2750567</v>
      </c>
      <c r="L301" s="168">
        <v>2932545</v>
      </c>
      <c r="M301" s="168">
        <v>2971683</v>
      </c>
      <c r="N301" s="161"/>
      <c r="O301" s="167" t="s">
        <v>8</v>
      </c>
      <c r="P301" s="169">
        <v>1.3</v>
      </c>
      <c r="Q301" s="169">
        <v>1.4</v>
      </c>
      <c r="R301" s="169">
        <v>1.5</v>
      </c>
      <c r="S301" s="169">
        <v>1.6</v>
      </c>
      <c r="T301" s="169">
        <v>1.8</v>
      </c>
      <c r="U301" s="169">
        <v>1.9</v>
      </c>
      <c r="V301" s="169">
        <v>2</v>
      </c>
      <c r="W301" s="161"/>
      <c r="X301" s="161"/>
      <c r="Y301" s="167" t="s">
        <v>8</v>
      </c>
      <c r="Z301" s="168">
        <v>54913.612000000001</v>
      </c>
      <c r="AA301" s="168">
        <v>70053.535999999993</v>
      </c>
      <c r="AB301" s="168">
        <v>75158.25</v>
      </c>
      <c r="AC301" s="168">
        <v>87684.255999999994</v>
      </c>
      <c r="AD301" s="168">
        <v>99020.412000000011</v>
      </c>
      <c r="AE301" s="168">
        <v>111436.71</v>
      </c>
      <c r="AF301" s="168">
        <v>118867.32</v>
      </c>
      <c r="AG301" s="161"/>
      <c r="AH301" s="167" t="s">
        <v>8</v>
      </c>
      <c r="AI301" s="170">
        <v>1</v>
      </c>
      <c r="AJ301" s="170">
        <v>1</v>
      </c>
      <c r="AK301" s="170">
        <v>1</v>
      </c>
      <c r="AL301" s="170">
        <v>1</v>
      </c>
      <c r="AM301" s="170">
        <v>1</v>
      </c>
      <c r="AN301" s="170">
        <v>1</v>
      </c>
      <c r="AO301" s="170">
        <v>1</v>
      </c>
      <c r="AP301" s="161"/>
      <c r="AQ301" s="167" t="s">
        <v>8</v>
      </c>
      <c r="AR301" s="170">
        <v>2.6000000000000002E-2</v>
      </c>
      <c r="AS301" s="170">
        <v>2.7999999999999997E-2</v>
      </c>
      <c r="AT301" s="170">
        <v>0.03</v>
      </c>
      <c r="AU301" s="170">
        <v>3.2000000000000001E-2</v>
      </c>
      <c r="AV301" s="170">
        <v>3.6000000000000004E-2</v>
      </c>
      <c r="AW301" s="170">
        <v>3.7999999999999999E-2</v>
      </c>
      <c r="AX301" s="170">
        <v>0.04</v>
      </c>
      <c r="AY301" s="161"/>
      <c r="AZ301" s="161"/>
    </row>
    <row r="302" spans="3:52" s="126" customFormat="1" x14ac:dyDescent="0.25">
      <c r="C302" s="171" t="s">
        <v>7</v>
      </c>
      <c r="D302" s="132" t="s">
        <v>4</v>
      </c>
      <c r="E302" s="129"/>
      <c r="F302" s="134" t="s">
        <v>1</v>
      </c>
      <c r="G302" s="175">
        <v>581763</v>
      </c>
      <c r="H302" s="175">
        <v>636361</v>
      </c>
      <c r="I302" s="175">
        <v>634733</v>
      </c>
      <c r="J302" s="175">
        <v>736234</v>
      </c>
      <c r="K302" s="175">
        <v>718868</v>
      </c>
      <c r="L302" s="175">
        <v>725084</v>
      </c>
      <c r="M302" s="175">
        <v>690318</v>
      </c>
      <c r="N302" s="161"/>
      <c r="O302" s="174" t="s">
        <v>1</v>
      </c>
      <c r="P302" s="176">
        <v>2.9</v>
      </c>
      <c r="Q302" s="176">
        <v>3.1</v>
      </c>
      <c r="R302" s="176">
        <v>3.2</v>
      </c>
      <c r="S302" s="176">
        <v>3.4</v>
      </c>
      <c r="T302" s="176">
        <v>3.9</v>
      </c>
      <c r="U302" s="176">
        <v>4.2</v>
      </c>
      <c r="V302" s="176">
        <v>4.3</v>
      </c>
      <c r="W302" s="161"/>
      <c r="X302" s="161"/>
      <c r="Y302" s="174" t="s">
        <v>1</v>
      </c>
      <c r="Z302" s="175">
        <v>33742.254000000001</v>
      </c>
      <c r="AA302" s="175">
        <v>39454.382000000005</v>
      </c>
      <c r="AB302" s="175">
        <v>40622.912000000004</v>
      </c>
      <c r="AC302" s="175">
        <v>50063.912000000004</v>
      </c>
      <c r="AD302" s="175">
        <v>56071.703999999998</v>
      </c>
      <c r="AE302" s="175">
        <v>60907.056000000004</v>
      </c>
      <c r="AF302" s="175">
        <v>59367.347999999998</v>
      </c>
      <c r="AG302" s="161"/>
      <c r="AH302" s="174" t="s">
        <v>1</v>
      </c>
      <c r="AI302" s="177">
        <v>0.27544787984443636</v>
      </c>
      <c r="AJ302" s="177">
        <v>0.25434987321696367</v>
      </c>
      <c r="AK302" s="177">
        <v>0.25335861332588239</v>
      </c>
      <c r="AL302" s="177">
        <v>0.26868549811268283</v>
      </c>
      <c r="AM302" s="177">
        <v>0.26135265928806678</v>
      </c>
      <c r="AN302" s="177">
        <v>0.24725417683275108</v>
      </c>
      <c r="AO302" s="177">
        <v>0.23229866711893563</v>
      </c>
      <c r="AP302" s="161"/>
      <c r="AQ302" s="174" t="s">
        <v>1</v>
      </c>
      <c r="AR302" s="177">
        <v>1.597597703097731E-2</v>
      </c>
      <c r="AS302" s="177">
        <v>1.5769692139451747E-2</v>
      </c>
      <c r="AT302" s="177">
        <v>1.6214951252856474E-2</v>
      </c>
      <c r="AU302" s="177">
        <v>1.8270613871662431E-2</v>
      </c>
      <c r="AV302" s="177">
        <v>2.0385507424469207E-2</v>
      </c>
      <c r="AW302" s="177">
        <v>2.0769350853951089E-2</v>
      </c>
      <c r="AX302" s="177">
        <v>1.9977685372228462E-2</v>
      </c>
      <c r="AY302" s="161"/>
      <c r="AZ302" s="161"/>
    </row>
    <row r="303" spans="3:52" s="126" customFormat="1" x14ac:dyDescent="0.25">
      <c r="C303" s="171" t="s">
        <v>7</v>
      </c>
      <c r="D303" s="132" t="s">
        <v>4</v>
      </c>
      <c r="E303" s="133"/>
      <c r="F303" s="134" t="s">
        <v>77</v>
      </c>
      <c r="G303" s="175">
        <v>919025</v>
      </c>
      <c r="H303" s="175">
        <v>1192967</v>
      </c>
      <c r="I303" s="175">
        <v>1165512</v>
      </c>
      <c r="J303" s="175">
        <v>1184933</v>
      </c>
      <c r="K303" s="175">
        <v>1175933</v>
      </c>
      <c r="L303" s="175">
        <v>1302342</v>
      </c>
      <c r="M303" s="175">
        <v>1292490</v>
      </c>
      <c r="N303" s="161"/>
      <c r="O303" s="174" t="s">
        <v>77</v>
      </c>
      <c r="P303" s="176">
        <v>2.2999999999999998</v>
      </c>
      <c r="Q303" s="176">
        <v>2.1</v>
      </c>
      <c r="R303" s="176">
        <v>2.2000000000000002</v>
      </c>
      <c r="S303" s="176">
        <v>2.2999999999999998</v>
      </c>
      <c r="T303" s="176">
        <v>2.7</v>
      </c>
      <c r="U303" s="176">
        <v>2.9</v>
      </c>
      <c r="V303" s="176">
        <v>3</v>
      </c>
      <c r="W303" s="161"/>
      <c r="X303" s="161"/>
      <c r="Y303" s="174" t="s">
        <v>77</v>
      </c>
      <c r="Z303" s="175">
        <v>42275.15</v>
      </c>
      <c r="AA303" s="175">
        <v>50104.614000000001</v>
      </c>
      <c r="AB303" s="175">
        <v>51282.528000000006</v>
      </c>
      <c r="AC303" s="175">
        <v>54506.917999999998</v>
      </c>
      <c r="AD303" s="175">
        <v>63500.382000000005</v>
      </c>
      <c r="AE303" s="175">
        <v>75535.835999999996</v>
      </c>
      <c r="AF303" s="175">
        <v>77549.399999999994</v>
      </c>
      <c r="AG303" s="161"/>
      <c r="AH303" s="174" t="s">
        <v>77</v>
      </c>
      <c r="AI303" s="177">
        <v>0.435131639128018</v>
      </c>
      <c r="AJ303" s="177">
        <v>0.47682212643770044</v>
      </c>
      <c r="AK303" s="177">
        <v>0.46522317909211564</v>
      </c>
      <c r="AL303" s="177">
        <v>0.43243630874851696</v>
      </c>
      <c r="AM303" s="177">
        <v>0.42752385235480539</v>
      </c>
      <c r="AN303" s="177">
        <v>0.4440995790345928</v>
      </c>
      <c r="AO303" s="177">
        <v>0.43493535481409018</v>
      </c>
      <c r="AP303" s="161"/>
      <c r="AQ303" s="174" t="s">
        <v>77</v>
      </c>
      <c r="AR303" s="177">
        <v>2.0016055399888825E-2</v>
      </c>
      <c r="AS303" s="177">
        <v>2.0026529310383418E-2</v>
      </c>
      <c r="AT303" s="177">
        <v>2.046981988005309E-2</v>
      </c>
      <c r="AU303" s="177">
        <v>1.9892070202431781E-2</v>
      </c>
      <c r="AV303" s="177">
        <v>2.3086288027159493E-2</v>
      </c>
      <c r="AW303" s="177">
        <v>2.5757775584006382E-2</v>
      </c>
      <c r="AX303" s="177">
        <v>2.6096121288845409E-2</v>
      </c>
      <c r="AY303" s="161"/>
      <c r="AZ303" s="161"/>
    </row>
    <row r="304" spans="3:52" s="126" customFormat="1" x14ac:dyDescent="0.25">
      <c r="C304" s="171" t="s">
        <v>7</v>
      </c>
      <c r="D304" s="132" t="s">
        <v>4</v>
      </c>
      <c r="E304" s="133"/>
      <c r="F304" s="134" t="s">
        <v>76</v>
      </c>
      <c r="G304" s="175">
        <v>611274</v>
      </c>
      <c r="H304" s="175">
        <v>672584</v>
      </c>
      <c r="I304" s="175">
        <v>705030</v>
      </c>
      <c r="J304" s="175">
        <v>818966</v>
      </c>
      <c r="K304" s="175">
        <v>855766</v>
      </c>
      <c r="L304" s="175">
        <v>905119</v>
      </c>
      <c r="M304" s="175">
        <v>988875</v>
      </c>
      <c r="N304" s="161"/>
      <c r="O304" s="174" t="s">
        <v>76</v>
      </c>
      <c r="P304" s="176">
        <v>2.9</v>
      </c>
      <c r="Q304" s="176">
        <v>3.1</v>
      </c>
      <c r="R304" s="176">
        <v>3.2</v>
      </c>
      <c r="S304" s="176">
        <v>2.8</v>
      </c>
      <c r="T304" s="176">
        <v>3.2</v>
      </c>
      <c r="U304" s="176">
        <v>3.5</v>
      </c>
      <c r="V304" s="176">
        <v>3.5</v>
      </c>
      <c r="W304" s="161"/>
      <c r="X304" s="161"/>
      <c r="Y304" s="174" t="s">
        <v>76</v>
      </c>
      <c r="Z304" s="175">
        <v>35453.892</v>
      </c>
      <c r="AA304" s="175">
        <v>41700.208000000006</v>
      </c>
      <c r="AB304" s="175">
        <v>45121.919999999998</v>
      </c>
      <c r="AC304" s="175">
        <v>45862.095999999998</v>
      </c>
      <c r="AD304" s="175">
        <v>54769.024000000005</v>
      </c>
      <c r="AE304" s="175">
        <v>63358.33</v>
      </c>
      <c r="AF304" s="175">
        <v>69221.25</v>
      </c>
      <c r="AG304" s="161"/>
      <c r="AH304" s="174" t="s">
        <v>76</v>
      </c>
      <c r="AI304" s="177">
        <v>0.28942048102754558</v>
      </c>
      <c r="AJ304" s="177">
        <v>0.26882800034533588</v>
      </c>
      <c r="AK304" s="177">
        <v>0.28141820758200198</v>
      </c>
      <c r="AL304" s="177">
        <v>0.29887819313880021</v>
      </c>
      <c r="AM304" s="177">
        <v>0.31112348835712783</v>
      </c>
      <c r="AN304" s="177">
        <v>0.30864624413265612</v>
      </c>
      <c r="AO304" s="177">
        <v>0.33276597806697417</v>
      </c>
      <c r="AP304" s="161"/>
      <c r="AQ304" s="174" t="s">
        <v>76</v>
      </c>
      <c r="AR304" s="177">
        <v>1.6786387899597643E-2</v>
      </c>
      <c r="AS304" s="177">
        <v>1.6667336021410826E-2</v>
      </c>
      <c r="AT304" s="177">
        <v>1.8010765285248129E-2</v>
      </c>
      <c r="AU304" s="177">
        <v>1.6737178815772812E-2</v>
      </c>
      <c r="AV304" s="177">
        <v>1.9911903254856183E-2</v>
      </c>
      <c r="AW304" s="177">
        <v>2.1605237089285925E-2</v>
      </c>
      <c r="AX304" s="177">
        <v>2.3293618464688189E-2</v>
      </c>
      <c r="AY304" s="161"/>
      <c r="AZ304" s="161"/>
    </row>
    <row r="305" spans="3:52" s="126" customFormat="1" x14ac:dyDescent="0.25">
      <c r="C305" s="164" t="s">
        <v>12</v>
      </c>
      <c r="D305" s="128" t="s">
        <v>4</v>
      </c>
      <c r="E305" s="133"/>
      <c r="F305" s="130" t="s">
        <v>8</v>
      </c>
      <c r="G305" s="168">
        <v>1067658</v>
      </c>
      <c r="H305" s="168">
        <v>1237396</v>
      </c>
      <c r="I305" s="168">
        <v>1245310</v>
      </c>
      <c r="J305" s="168">
        <v>1342525</v>
      </c>
      <c r="K305" s="168">
        <v>1327701</v>
      </c>
      <c r="L305" s="168">
        <v>1411571</v>
      </c>
      <c r="M305" s="168">
        <v>1478931</v>
      </c>
      <c r="N305" s="161"/>
      <c r="O305" s="167" t="s">
        <v>8</v>
      </c>
      <c r="P305" s="169">
        <v>2</v>
      </c>
      <c r="Q305" s="169">
        <v>2.1</v>
      </c>
      <c r="R305" s="169">
        <v>2.2000000000000002</v>
      </c>
      <c r="S305" s="169">
        <v>2.2999999999999998</v>
      </c>
      <c r="T305" s="169">
        <v>2.7</v>
      </c>
      <c r="U305" s="169">
        <v>2.9</v>
      </c>
      <c r="V305" s="169">
        <v>3</v>
      </c>
      <c r="W305" s="161"/>
      <c r="X305" s="161"/>
      <c r="Y305" s="167" t="s">
        <v>8</v>
      </c>
      <c r="Z305" s="168">
        <v>42706.32</v>
      </c>
      <c r="AA305" s="168">
        <v>51970.632000000005</v>
      </c>
      <c r="AB305" s="168">
        <v>54793.64</v>
      </c>
      <c r="AC305" s="168">
        <v>61756.149999999994</v>
      </c>
      <c r="AD305" s="168">
        <v>71695.854000000007</v>
      </c>
      <c r="AE305" s="168">
        <v>81871.118000000002</v>
      </c>
      <c r="AF305" s="168">
        <v>88735.86</v>
      </c>
      <c r="AG305" s="161"/>
      <c r="AH305" s="167" t="s">
        <v>8</v>
      </c>
      <c r="AI305" s="170">
        <v>1</v>
      </c>
      <c r="AJ305" s="170">
        <v>1</v>
      </c>
      <c r="AK305" s="170">
        <v>1</v>
      </c>
      <c r="AL305" s="170">
        <v>1</v>
      </c>
      <c r="AM305" s="170">
        <v>1</v>
      </c>
      <c r="AN305" s="170">
        <v>1</v>
      </c>
      <c r="AO305" s="170">
        <v>1</v>
      </c>
      <c r="AP305" s="161"/>
      <c r="AQ305" s="167" t="s">
        <v>8</v>
      </c>
      <c r="AR305" s="170">
        <v>0.04</v>
      </c>
      <c r="AS305" s="170">
        <v>4.2000000000000003E-2</v>
      </c>
      <c r="AT305" s="170">
        <v>4.4000000000000004E-2</v>
      </c>
      <c r="AU305" s="170">
        <v>4.5999999999999999E-2</v>
      </c>
      <c r="AV305" s="170">
        <v>5.4000000000000006E-2</v>
      </c>
      <c r="AW305" s="170">
        <v>5.7999999999999996E-2</v>
      </c>
      <c r="AX305" s="170">
        <v>0.06</v>
      </c>
      <c r="AY305" s="161"/>
      <c r="AZ305" s="161"/>
    </row>
    <row r="306" spans="3:52" s="126" customFormat="1" x14ac:dyDescent="0.25">
      <c r="C306" s="171" t="s">
        <v>12</v>
      </c>
      <c r="D306" s="132" t="s">
        <v>4</v>
      </c>
      <c r="E306" s="133"/>
      <c r="F306" s="134" t="s">
        <v>1</v>
      </c>
      <c r="G306" s="175">
        <v>261912</v>
      </c>
      <c r="H306" s="175">
        <v>281292</v>
      </c>
      <c r="I306" s="175">
        <v>298254</v>
      </c>
      <c r="J306" s="175">
        <v>336197</v>
      </c>
      <c r="K306" s="175">
        <v>300937</v>
      </c>
      <c r="L306" s="175">
        <v>300548</v>
      </c>
      <c r="M306" s="175">
        <v>309054</v>
      </c>
      <c r="N306" s="161"/>
      <c r="O306" s="174" t="s">
        <v>1</v>
      </c>
      <c r="P306" s="176">
        <v>4.3</v>
      </c>
      <c r="Q306" s="176">
        <v>4.5</v>
      </c>
      <c r="R306" s="176">
        <v>4.7</v>
      </c>
      <c r="S306" s="176">
        <v>4.5</v>
      </c>
      <c r="T306" s="176">
        <v>5.2</v>
      </c>
      <c r="U306" s="176">
        <v>5.6</v>
      </c>
      <c r="V306" s="176">
        <v>6.7</v>
      </c>
      <c r="W306" s="161"/>
      <c r="X306" s="161"/>
      <c r="Y306" s="174" t="s">
        <v>1</v>
      </c>
      <c r="Z306" s="175">
        <v>22524.431999999997</v>
      </c>
      <c r="AA306" s="175">
        <v>25316.28</v>
      </c>
      <c r="AB306" s="175">
        <v>28035.876</v>
      </c>
      <c r="AC306" s="175">
        <v>30257.73</v>
      </c>
      <c r="AD306" s="175">
        <v>31297.448000000004</v>
      </c>
      <c r="AE306" s="175">
        <v>33661.375999999997</v>
      </c>
      <c r="AF306" s="175">
        <v>41413.236000000004</v>
      </c>
      <c r="AG306" s="161"/>
      <c r="AH306" s="174" t="s">
        <v>1</v>
      </c>
      <c r="AI306" s="177">
        <v>0.24531451082650063</v>
      </c>
      <c r="AJ306" s="177">
        <v>0.22732577121632849</v>
      </c>
      <c r="AK306" s="177">
        <v>0.23950181079409946</v>
      </c>
      <c r="AL306" s="177">
        <v>0.25042140742258057</v>
      </c>
      <c r="AM306" s="177">
        <v>0.22666021943193534</v>
      </c>
      <c r="AN306" s="177">
        <v>0.21291738070561098</v>
      </c>
      <c r="AO306" s="177">
        <v>0.20897120961018464</v>
      </c>
      <c r="AP306" s="161"/>
      <c r="AQ306" s="174" t="s">
        <v>1</v>
      </c>
      <c r="AR306" s="177">
        <v>2.1097047931079055E-2</v>
      </c>
      <c r="AS306" s="177">
        <v>2.0459319409469563E-2</v>
      </c>
      <c r="AT306" s="177">
        <v>2.2513170214645349E-2</v>
      </c>
      <c r="AU306" s="177">
        <v>2.2537926668032247E-2</v>
      </c>
      <c r="AV306" s="177">
        <v>2.3572662820921277E-2</v>
      </c>
      <c r="AW306" s="177">
        <v>2.3846746639028429E-2</v>
      </c>
      <c r="AX306" s="177">
        <v>2.8002142087764744E-2</v>
      </c>
      <c r="AY306" s="161"/>
      <c r="AZ306" s="161"/>
    </row>
    <row r="307" spans="3:52" s="126" customFormat="1" x14ac:dyDescent="0.25">
      <c r="C307" s="171" t="s">
        <v>12</v>
      </c>
      <c r="D307" s="132" t="s">
        <v>4</v>
      </c>
      <c r="E307" s="129"/>
      <c r="F307" s="134" t="s">
        <v>77</v>
      </c>
      <c r="G307" s="175">
        <v>409514</v>
      </c>
      <c r="H307" s="175">
        <v>514645</v>
      </c>
      <c r="I307" s="175">
        <v>511790</v>
      </c>
      <c r="J307" s="175">
        <v>495390</v>
      </c>
      <c r="K307" s="175">
        <v>496536</v>
      </c>
      <c r="L307" s="175">
        <v>527995</v>
      </c>
      <c r="M307" s="175">
        <v>560094</v>
      </c>
      <c r="N307" s="161"/>
      <c r="O307" s="174" t="s">
        <v>77</v>
      </c>
      <c r="P307" s="176">
        <v>3.3</v>
      </c>
      <c r="Q307" s="176">
        <v>3.1</v>
      </c>
      <c r="R307" s="176">
        <v>3.2</v>
      </c>
      <c r="S307" s="176">
        <v>3.6</v>
      </c>
      <c r="T307" s="176">
        <v>4.2</v>
      </c>
      <c r="U307" s="176">
        <v>4.2</v>
      </c>
      <c r="V307" s="176">
        <v>4.3</v>
      </c>
      <c r="W307" s="161"/>
      <c r="X307" s="161"/>
      <c r="Y307" s="174" t="s">
        <v>77</v>
      </c>
      <c r="Z307" s="175">
        <v>27027.923999999999</v>
      </c>
      <c r="AA307" s="175">
        <v>31907.99</v>
      </c>
      <c r="AB307" s="175">
        <v>32754.560000000001</v>
      </c>
      <c r="AC307" s="175">
        <v>35668.080000000002</v>
      </c>
      <c r="AD307" s="175">
        <v>41709.024000000005</v>
      </c>
      <c r="AE307" s="175">
        <v>44351.58</v>
      </c>
      <c r="AF307" s="175">
        <v>48168.083999999995</v>
      </c>
      <c r="AG307" s="161"/>
      <c r="AH307" s="174" t="s">
        <v>77</v>
      </c>
      <c r="AI307" s="177">
        <v>0.38356290122867059</v>
      </c>
      <c r="AJ307" s="177">
        <v>0.4159097006940381</v>
      </c>
      <c r="AK307" s="177">
        <v>0.41097397435176786</v>
      </c>
      <c r="AL307" s="177">
        <v>0.36899871510772614</v>
      </c>
      <c r="AM307" s="177">
        <v>0.37398179258733705</v>
      </c>
      <c r="AN307" s="177">
        <v>0.37404778080592477</v>
      </c>
      <c r="AO307" s="177">
        <v>0.37871543702850236</v>
      </c>
      <c r="AP307" s="161"/>
      <c r="AQ307" s="174" t="s">
        <v>77</v>
      </c>
      <c r="AR307" s="177">
        <v>2.5315151481092261E-2</v>
      </c>
      <c r="AS307" s="177">
        <v>2.5786401443030363E-2</v>
      </c>
      <c r="AT307" s="177">
        <v>2.6302334358513146E-2</v>
      </c>
      <c r="AU307" s="177">
        <v>2.6567907487756282E-2</v>
      </c>
      <c r="AV307" s="177">
        <v>3.1414470577336318E-2</v>
      </c>
      <c r="AW307" s="177">
        <v>3.1420013587697679E-2</v>
      </c>
      <c r="AX307" s="177">
        <v>3.2569527584451204E-2</v>
      </c>
      <c r="AY307" s="161"/>
      <c r="AZ307" s="161"/>
    </row>
    <row r="308" spans="3:52" s="126" customFormat="1" x14ac:dyDescent="0.25">
      <c r="C308" s="171" t="s">
        <v>12</v>
      </c>
      <c r="D308" s="132" t="s">
        <v>4</v>
      </c>
      <c r="E308" s="133"/>
      <c r="F308" s="134" t="s">
        <v>76</v>
      </c>
      <c r="G308" s="175">
        <v>396232</v>
      </c>
      <c r="H308" s="175">
        <v>441459</v>
      </c>
      <c r="I308" s="175">
        <v>435266</v>
      </c>
      <c r="J308" s="175">
        <v>510938</v>
      </c>
      <c r="K308" s="175">
        <v>530228</v>
      </c>
      <c r="L308" s="175">
        <v>583028</v>
      </c>
      <c r="M308" s="175">
        <v>609783</v>
      </c>
      <c r="N308" s="161"/>
      <c r="O308" s="174" t="s">
        <v>76</v>
      </c>
      <c r="P308" s="176">
        <v>3.6</v>
      </c>
      <c r="Q308" s="176">
        <v>3.4</v>
      </c>
      <c r="R308" s="176">
        <v>3.7</v>
      </c>
      <c r="S308" s="176">
        <v>3.4</v>
      </c>
      <c r="T308" s="176">
        <v>3.9</v>
      </c>
      <c r="U308" s="176">
        <v>4.2</v>
      </c>
      <c r="V308" s="176">
        <v>4.3</v>
      </c>
      <c r="W308" s="161"/>
      <c r="X308" s="161"/>
      <c r="Y308" s="174" t="s">
        <v>76</v>
      </c>
      <c r="Z308" s="175">
        <v>28528.703999999998</v>
      </c>
      <c r="AA308" s="175">
        <v>30019.211999999996</v>
      </c>
      <c r="AB308" s="175">
        <v>32209.684000000005</v>
      </c>
      <c r="AC308" s="175">
        <v>34743.784</v>
      </c>
      <c r="AD308" s="175">
        <v>41357.784</v>
      </c>
      <c r="AE308" s="175">
        <v>48974.351999999999</v>
      </c>
      <c r="AF308" s="175">
        <v>52441.337999999996</v>
      </c>
      <c r="AG308" s="161"/>
      <c r="AH308" s="174" t="s">
        <v>76</v>
      </c>
      <c r="AI308" s="177">
        <v>0.37112258794482877</v>
      </c>
      <c r="AJ308" s="177">
        <v>0.35676452808963338</v>
      </c>
      <c r="AK308" s="177">
        <v>0.34952421485413271</v>
      </c>
      <c r="AL308" s="177">
        <v>0.3805798774696933</v>
      </c>
      <c r="AM308" s="177">
        <v>0.39935798798072758</v>
      </c>
      <c r="AN308" s="177">
        <v>0.41303483848846428</v>
      </c>
      <c r="AO308" s="177">
        <v>0.41231335336131303</v>
      </c>
      <c r="AP308" s="161"/>
      <c r="AQ308" s="174" t="s">
        <v>76</v>
      </c>
      <c r="AR308" s="177">
        <v>2.6720826332027672E-2</v>
      </c>
      <c r="AS308" s="177">
        <v>2.4259987910095072E-2</v>
      </c>
      <c r="AT308" s="177">
        <v>2.5864791899205822E-2</v>
      </c>
      <c r="AU308" s="177">
        <v>2.5879431667939143E-2</v>
      </c>
      <c r="AV308" s="177">
        <v>3.114992306249675E-2</v>
      </c>
      <c r="AW308" s="177">
        <v>3.4694926433031001E-2</v>
      </c>
      <c r="AX308" s="177">
        <v>3.5458948389072917E-2</v>
      </c>
      <c r="AY308" s="161"/>
      <c r="AZ308" s="161"/>
    </row>
    <row r="309" spans="3:52" s="126" customFormat="1" x14ac:dyDescent="0.25">
      <c r="C309" s="164" t="s">
        <v>11</v>
      </c>
      <c r="D309" s="128" t="s">
        <v>4</v>
      </c>
      <c r="E309" s="133"/>
      <c r="F309" s="130" t="s">
        <v>8</v>
      </c>
      <c r="G309" s="168">
        <v>1044404</v>
      </c>
      <c r="H309" s="168">
        <v>1264516</v>
      </c>
      <c r="I309" s="168">
        <v>1259965</v>
      </c>
      <c r="J309" s="168">
        <v>1397608</v>
      </c>
      <c r="K309" s="168">
        <v>1422866</v>
      </c>
      <c r="L309" s="168">
        <v>1520974</v>
      </c>
      <c r="M309" s="168">
        <v>1492752</v>
      </c>
      <c r="N309" s="161"/>
      <c r="O309" s="167" t="s">
        <v>8</v>
      </c>
      <c r="P309" s="169">
        <v>2</v>
      </c>
      <c r="Q309" s="169">
        <v>2.1</v>
      </c>
      <c r="R309" s="169">
        <v>2.2000000000000002</v>
      </c>
      <c r="S309" s="169">
        <v>2.2999999999999998</v>
      </c>
      <c r="T309" s="169">
        <v>2.7</v>
      </c>
      <c r="U309" s="169">
        <v>2.9</v>
      </c>
      <c r="V309" s="169">
        <v>3</v>
      </c>
      <c r="W309" s="161"/>
      <c r="X309" s="161"/>
      <c r="Y309" s="167" t="s">
        <v>8</v>
      </c>
      <c r="Z309" s="168">
        <v>41776.160000000003</v>
      </c>
      <c r="AA309" s="168">
        <v>53109.671999999999</v>
      </c>
      <c r="AB309" s="168">
        <v>55438.46</v>
      </c>
      <c r="AC309" s="168">
        <v>64289.968000000001</v>
      </c>
      <c r="AD309" s="168">
        <v>76834.76400000001</v>
      </c>
      <c r="AE309" s="168">
        <v>88216.491999999998</v>
      </c>
      <c r="AF309" s="168">
        <v>89565.119999999995</v>
      </c>
      <c r="AG309" s="161"/>
      <c r="AH309" s="167" t="s">
        <v>8</v>
      </c>
      <c r="AI309" s="170">
        <v>1</v>
      </c>
      <c r="AJ309" s="170">
        <v>1</v>
      </c>
      <c r="AK309" s="170">
        <v>1</v>
      </c>
      <c r="AL309" s="170">
        <v>1</v>
      </c>
      <c r="AM309" s="170">
        <v>1</v>
      </c>
      <c r="AN309" s="170">
        <v>1</v>
      </c>
      <c r="AO309" s="170">
        <v>1</v>
      </c>
      <c r="AP309" s="161"/>
      <c r="AQ309" s="167" t="s">
        <v>8</v>
      </c>
      <c r="AR309" s="170">
        <v>0.04</v>
      </c>
      <c r="AS309" s="170">
        <v>4.2000000000000003E-2</v>
      </c>
      <c r="AT309" s="170">
        <v>4.4000000000000004E-2</v>
      </c>
      <c r="AU309" s="170">
        <v>4.5999999999999999E-2</v>
      </c>
      <c r="AV309" s="170">
        <v>5.4000000000000006E-2</v>
      </c>
      <c r="AW309" s="170">
        <v>5.7999999999999996E-2</v>
      </c>
      <c r="AX309" s="170">
        <v>0.06</v>
      </c>
      <c r="AY309" s="161"/>
      <c r="AZ309" s="161"/>
    </row>
    <row r="310" spans="3:52" s="126" customFormat="1" x14ac:dyDescent="0.25">
      <c r="C310" s="171" t="s">
        <v>11</v>
      </c>
      <c r="D310" s="132" t="s">
        <v>4</v>
      </c>
      <c r="E310" s="133"/>
      <c r="F310" s="134" t="s">
        <v>1</v>
      </c>
      <c r="G310" s="175">
        <v>319851</v>
      </c>
      <c r="H310" s="175">
        <v>355069</v>
      </c>
      <c r="I310" s="175">
        <v>336479</v>
      </c>
      <c r="J310" s="175">
        <v>400037</v>
      </c>
      <c r="K310" s="175">
        <v>417931</v>
      </c>
      <c r="L310" s="175">
        <v>424536</v>
      </c>
      <c r="M310" s="175">
        <v>381264</v>
      </c>
      <c r="N310" s="161"/>
      <c r="O310" s="174" t="s">
        <v>1</v>
      </c>
      <c r="P310" s="176">
        <v>3.9</v>
      </c>
      <c r="Q310" s="176">
        <v>3.8</v>
      </c>
      <c r="R310" s="176">
        <v>4.3</v>
      </c>
      <c r="S310" s="176">
        <v>3.9</v>
      </c>
      <c r="T310" s="176">
        <v>4.5</v>
      </c>
      <c r="U310" s="176">
        <v>4.9000000000000004</v>
      </c>
      <c r="V310" s="176">
        <v>5.2</v>
      </c>
      <c r="W310" s="161"/>
      <c r="X310" s="161"/>
      <c r="Y310" s="174" t="s">
        <v>1</v>
      </c>
      <c r="Z310" s="175">
        <v>24948.377999999997</v>
      </c>
      <c r="AA310" s="175">
        <v>26985.243999999999</v>
      </c>
      <c r="AB310" s="175">
        <v>28937.194</v>
      </c>
      <c r="AC310" s="175">
        <v>31202.886000000002</v>
      </c>
      <c r="AD310" s="175">
        <v>37613.79</v>
      </c>
      <c r="AE310" s="175">
        <v>41604.528000000006</v>
      </c>
      <c r="AF310" s="175">
        <v>39651.455999999998</v>
      </c>
      <c r="AG310" s="161"/>
      <c r="AH310" s="174" t="s">
        <v>1</v>
      </c>
      <c r="AI310" s="177">
        <v>0.30625217827583961</v>
      </c>
      <c r="AJ310" s="177">
        <v>0.28079439089738684</v>
      </c>
      <c r="AK310" s="177">
        <v>0.26705424357025792</v>
      </c>
      <c r="AL310" s="177">
        <v>0.28622975827270591</v>
      </c>
      <c r="AM310" s="177">
        <v>0.29372477801845009</v>
      </c>
      <c r="AN310" s="177">
        <v>0.27912114211025302</v>
      </c>
      <c r="AO310" s="177">
        <v>0.25541014180520272</v>
      </c>
      <c r="AP310" s="161"/>
      <c r="AQ310" s="174" t="s">
        <v>1</v>
      </c>
      <c r="AR310" s="177">
        <v>2.3887669905515486E-2</v>
      </c>
      <c r="AS310" s="177">
        <v>2.1340373708201396E-2</v>
      </c>
      <c r="AT310" s="177">
        <v>2.2966664947042182E-2</v>
      </c>
      <c r="AU310" s="177">
        <v>2.2325921145271058E-2</v>
      </c>
      <c r="AV310" s="177">
        <v>2.6435230021660511E-2</v>
      </c>
      <c r="AW310" s="177">
        <v>2.7353871926804798E-2</v>
      </c>
      <c r="AX310" s="177">
        <v>2.6562654747741082E-2</v>
      </c>
      <c r="AY310" s="161"/>
      <c r="AZ310" s="161"/>
    </row>
    <row r="311" spans="3:52" s="126" customFormat="1" x14ac:dyDescent="0.25">
      <c r="C311" s="171" t="s">
        <v>11</v>
      </c>
      <c r="D311" s="132" t="s">
        <v>4</v>
      </c>
      <c r="E311" s="133"/>
      <c r="F311" s="134" t="s">
        <v>77</v>
      </c>
      <c r="G311" s="175">
        <v>509511</v>
      </c>
      <c r="H311" s="175">
        <v>678322</v>
      </c>
      <c r="I311" s="175">
        <v>653722</v>
      </c>
      <c r="J311" s="175">
        <v>689543</v>
      </c>
      <c r="K311" s="175">
        <v>679397</v>
      </c>
      <c r="L311" s="175">
        <v>774347</v>
      </c>
      <c r="M311" s="175">
        <v>732396</v>
      </c>
      <c r="N311" s="161"/>
      <c r="O311" s="174" t="s">
        <v>77</v>
      </c>
      <c r="P311" s="176">
        <v>2.9</v>
      </c>
      <c r="Q311" s="176">
        <v>3.1</v>
      </c>
      <c r="R311" s="176">
        <v>3.2</v>
      </c>
      <c r="S311" s="176">
        <v>3.4</v>
      </c>
      <c r="T311" s="176">
        <v>3.9</v>
      </c>
      <c r="U311" s="176">
        <v>3.5</v>
      </c>
      <c r="V311" s="176">
        <v>4.3</v>
      </c>
      <c r="W311" s="161"/>
      <c r="X311" s="161"/>
      <c r="Y311" s="174" t="s">
        <v>77</v>
      </c>
      <c r="Z311" s="175">
        <v>29551.637999999999</v>
      </c>
      <c r="AA311" s="175">
        <v>42055.964000000007</v>
      </c>
      <c r="AB311" s="175">
        <v>41838.208000000006</v>
      </c>
      <c r="AC311" s="175">
        <v>46888.923999999992</v>
      </c>
      <c r="AD311" s="175">
        <v>52992.965999999993</v>
      </c>
      <c r="AE311" s="175">
        <v>54204.29</v>
      </c>
      <c r="AF311" s="175">
        <v>62986.055999999997</v>
      </c>
      <c r="AG311" s="161"/>
      <c r="AH311" s="174" t="s">
        <v>77</v>
      </c>
      <c r="AI311" s="177">
        <v>0.4878485720085331</v>
      </c>
      <c r="AJ311" s="177">
        <v>0.53642816698246598</v>
      </c>
      <c r="AK311" s="177">
        <v>0.51884139638799487</v>
      </c>
      <c r="AL311" s="177">
        <v>0.49337367845633395</v>
      </c>
      <c r="AM311" s="177">
        <v>0.47748487911019027</v>
      </c>
      <c r="AN311" s="177">
        <v>0.50911258180613217</v>
      </c>
      <c r="AO311" s="177">
        <v>0.49063474709797744</v>
      </c>
      <c r="AP311" s="161"/>
      <c r="AQ311" s="174" t="s">
        <v>77</v>
      </c>
      <c r="AR311" s="177">
        <v>2.829521717649492E-2</v>
      </c>
      <c r="AS311" s="177">
        <v>3.3258546352912893E-2</v>
      </c>
      <c r="AT311" s="177">
        <v>3.3205849368831669E-2</v>
      </c>
      <c r="AU311" s="177">
        <v>3.3549410135030711E-2</v>
      </c>
      <c r="AV311" s="177">
        <v>3.7243820570594839E-2</v>
      </c>
      <c r="AW311" s="177">
        <v>3.5637880726429254E-2</v>
      </c>
      <c r="AX311" s="177">
        <v>4.219458825042606E-2</v>
      </c>
      <c r="AY311" s="161"/>
      <c r="AZ311" s="161"/>
    </row>
    <row r="312" spans="3:52" s="126" customFormat="1" x14ac:dyDescent="0.25">
      <c r="C312" s="171" t="s">
        <v>11</v>
      </c>
      <c r="D312" s="132" t="s">
        <v>4</v>
      </c>
      <c r="E312" s="133"/>
      <c r="F312" s="134" t="s">
        <v>76</v>
      </c>
      <c r="G312" s="175">
        <v>215042</v>
      </c>
      <c r="H312" s="175">
        <v>231125</v>
      </c>
      <c r="I312" s="175">
        <v>269764</v>
      </c>
      <c r="J312" s="175">
        <v>308028</v>
      </c>
      <c r="K312" s="175">
        <v>325538</v>
      </c>
      <c r="L312" s="175">
        <v>322091</v>
      </c>
      <c r="M312" s="175">
        <v>379092</v>
      </c>
      <c r="N312" s="161"/>
      <c r="O312" s="174" t="s">
        <v>76</v>
      </c>
      <c r="P312" s="176">
        <v>4.8</v>
      </c>
      <c r="Q312" s="176">
        <v>5</v>
      </c>
      <c r="R312" s="176">
        <v>4.7</v>
      </c>
      <c r="S312" s="176">
        <v>4.5</v>
      </c>
      <c r="T312" s="176">
        <v>5.2</v>
      </c>
      <c r="U312" s="176">
        <v>5.6</v>
      </c>
      <c r="V312" s="176">
        <v>5.2</v>
      </c>
      <c r="W312" s="161"/>
      <c r="X312" s="161"/>
      <c r="Y312" s="174" t="s">
        <v>76</v>
      </c>
      <c r="Z312" s="175">
        <v>20644.031999999999</v>
      </c>
      <c r="AA312" s="175">
        <v>23112.5</v>
      </c>
      <c r="AB312" s="175">
        <v>25357.816000000003</v>
      </c>
      <c r="AC312" s="175">
        <v>27722.52</v>
      </c>
      <c r="AD312" s="175">
        <v>33855.952000000005</v>
      </c>
      <c r="AE312" s="175">
        <v>36074.191999999995</v>
      </c>
      <c r="AF312" s="175">
        <v>39425.567999999999</v>
      </c>
      <c r="AG312" s="161"/>
      <c r="AH312" s="174" t="s">
        <v>76</v>
      </c>
      <c r="AI312" s="177">
        <v>0.20589924971562729</v>
      </c>
      <c r="AJ312" s="177">
        <v>0.18277744212014715</v>
      </c>
      <c r="AK312" s="177">
        <v>0.21410436004174718</v>
      </c>
      <c r="AL312" s="177">
        <v>0.22039656327096011</v>
      </c>
      <c r="AM312" s="177">
        <v>0.22879034287135963</v>
      </c>
      <c r="AN312" s="177">
        <v>0.21176627608361484</v>
      </c>
      <c r="AO312" s="177">
        <v>0.25395511109681984</v>
      </c>
      <c r="AP312" s="161"/>
      <c r="AQ312" s="174" t="s">
        <v>76</v>
      </c>
      <c r="AR312" s="177">
        <v>1.9766327972700219E-2</v>
      </c>
      <c r="AS312" s="177">
        <v>1.8277744212014713E-2</v>
      </c>
      <c r="AT312" s="177">
        <v>2.0125809843924234E-2</v>
      </c>
      <c r="AU312" s="177">
        <v>1.9835690694386409E-2</v>
      </c>
      <c r="AV312" s="177">
        <v>2.3794195658621401E-2</v>
      </c>
      <c r="AW312" s="177">
        <v>2.3717822921364862E-2</v>
      </c>
      <c r="AX312" s="177">
        <v>2.6411331554069262E-2</v>
      </c>
      <c r="AY312" s="161"/>
      <c r="AZ312" s="161"/>
    </row>
    <row r="313" spans="3:52" s="126" customFormat="1" x14ac:dyDescent="0.25">
      <c r="C313" s="164" t="s">
        <v>7</v>
      </c>
      <c r="D313" s="128" t="s">
        <v>6</v>
      </c>
      <c r="E313" s="129"/>
      <c r="F313" s="130" t="s">
        <v>8</v>
      </c>
      <c r="G313" s="168">
        <v>1228257</v>
      </c>
      <c r="H313" s="168">
        <v>1367543</v>
      </c>
      <c r="I313" s="168">
        <v>1325507</v>
      </c>
      <c r="J313" s="168">
        <v>1487381</v>
      </c>
      <c r="K313" s="168">
        <v>1528582</v>
      </c>
      <c r="L313" s="168">
        <v>1606794</v>
      </c>
      <c r="M313" s="168">
        <v>1712994</v>
      </c>
      <c r="N313" s="161"/>
      <c r="O313" s="167" t="s">
        <v>8</v>
      </c>
      <c r="P313" s="169">
        <v>1.7</v>
      </c>
      <c r="Q313" s="169">
        <v>1.5</v>
      </c>
      <c r="R313" s="169">
        <v>1.5</v>
      </c>
      <c r="S313" s="169">
        <v>1.6</v>
      </c>
      <c r="T313" s="169">
        <v>1.7</v>
      </c>
      <c r="U313" s="169">
        <v>1.8</v>
      </c>
      <c r="V313" s="169">
        <v>1.4</v>
      </c>
      <c r="W313" s="161"/>
      <c r="X313" s="161"/>
      <c r="Y313" s="167" t="s">
        <v>8</v>
      </c>
      <c r="Z313" s="168">
        <v>41760.737999999998</v>
      </c>
      <c r="AA313" s="168">
        <v>41026.29</v>
      </c>
      <c r="AB313" s="168">
        <v>39765.21</v>
      </c>
      <c r="AC313" s="168">
        <v>47596.192000000003</v>
      </c>
      <c r="AD313" s="168">
        <v>51971.788</v>
      </c>
      <c r="AE313" s="168">
        <v>57844.584000000003</v>
      </c>
      <c r="AF313" s="168">
        <v>47963.831999999995</v>
      </c>
      <c r="AG313" s="161"/>
      <c r="AH313" s="167" t="s">
        <v>8</v>
      </c>
      <c r="AI313" s="170">
        <v>1</v>
      </c>
      <c r="AJ313" s="170">
        <v>1</v>
      </c>
      <c r="AK313" s="170">
        <v>1</v>
      </c>
      <c r="AL313" s="170">
        <v>1</v>
      </c>
      <c r="AM313" s="170">
        <v>1</v>
      </c>
      <c r="AN313" s="170">
        <v>1</v>
      </c>
      <c r="AO313" s="170">
        <v>1</v>
      </c>
      <c r="AP313" s="161"/>
      <c r="AQ313" s="167" t="s">
        <v>8</v>
      </c>
      <c r="AR313" s="170">
        <v>3.4000000000000002E-2</v>
      </c>
      <c r="AS313" s="170">
        <v>0.03</v>
      </c>
      <c r="AT313" s="170">
        <v>0.03</v>
      </c>
      <c r="AU313" s="170">
        <v>3.2000000000000001E-2</v>
      </c>
      <c r="AV313" s="170">
        <v>3.4000000000000002E-2</v>
      </c>
      <c r="AW313" s="170">
        <v>3.6000000000000004E-2</v>
      </c>
      <c r="AX313" s="170">
        <v>2.7999999999999997E-2</v>
      </c>
      <c r="AY313" s="161"/>
      <c r="AZ313" s="161"/>
    </row>
    <row r="314" spans="3:52" s="126" customFormat="1" x14ac:dyDescent="0.25">
      <c r="C314" s="171" t="s">
        <v>7</v>
      </c>
      <c r="D314" s="132" t="s">
        <v>6</v>
      </c>
      <c r="E314" s="133"/>
      <c r="F314" s="134" t="s">
        <v>1</v>
      </c>
      <c r="G314" s="175">
        <v>145753</v>
      </c>
      <c r="H314" s="175">
        <v>154444</v>
      </c>
      <c r="I314" s="175">
        <v>138977</v>
      </c>
      <c r="J314" s="175">
        <v>156409</v>
      </c>
      <c r="K314" s="175">
        <v>157881</v>
      </c>
      <c r="L314" s="175">
        <v>156143</v>
      </c>
      <c r="M314" s="175">
        <v>173120</v>
      </c>
      <c r="N314" s="161"/>
      <c r="O314" s="174" t="s">
        <v>1</v>
      </c>
      <c r="P314" s="176">
        <v>5.6</v>
      </c>
      <c r="Q314" s="176">
        <v>5.0999999999999996</v>
      </c>
      <c r="R314" s="176">
        <v>5</v>
      </c>
      <c r="S314" s="176">
        <v>4.8</v>
      </c>
      <c r="T314" s="176">
        <v>5.4</v>
      </c>
      <c r="U314" s="176">
        <v>5.2</v>
      </c>
      <c r="V314" s="176">
        <v>5.0999999999999996</v>
      </c>
      <c r="W314" s="161"/>
      <c r="X314" s="161"/>
      <c r="Y314" s="174" t="s">
        <v>1</v>
      </c>
      <c r="Z314" s="175">
        <v>16324.335999999999</v>
      </c>
      <c r="AA314" s="175">
        <v>15753.287999999999</v>
      </c>
      <c r="AB314" s="175">
        <v>13897.7</v>
      </c>
      <c r="AC314" s="175">
        <v>15015.263999999999</v>
      </c>
      <c r="AD314" s="175">
        <v>17051.148000000001</v>
      </c>
      <c r="AE314" s="175">
        <v>16238.871999999999</v>
      </c>
      <c r="AF314" s="175">
        <v>17658.239999999998</v>
      </c>
      <c r="AG314" s="161"/>
      <c r="AH314" s="174" t="s">
        <v>1</v>
      </c>
      <c r="AI314" s="177">
        <v>0.11866653314412212</v>
      </c>
      <c r="AJ314" s="177">
        <v>0.11293538850332312</v>
      </c>
      <c r="AK314" s="177">
        <v>0.10484818261993335</v>
      </c>
      <c r="AL314" s="177">
        <v>0.1051573201486371</v>
      </c>
      <c r="AM314" s="177">
        <v>0.10328592120017113</v>
      </c>
      <c r="AN314" s="177">
        <v>9.7176738275099359E-2</v>
      </c>
      <c r="AO314" s="177">
        <v>0.10106281749965265</v>
      </c>
      <c r="AP314" s="161"/>
      <c r="AQ314" s="174" t="s">
        <v>1</v>
      </c>
      <c r="AR314" s="177">
        <v>1.3290651712141676E-2</v>
      </c>
      <c r="AS314" s="177">
        <v>1.1519409627338956E-2</v>
      </c>
      <c r="AT314" s="177">
        <v>1.0484818261993337E-2</v>
      </c>
      <c r="AU314" s="177">
        <v>1.0095102734269161E-2</v>
      </c>
      <c r="AV314" s="177">
        <v>1.1154879489618484E-2</v>
      </c>
      <c r="AW314" s="177">
        <v>1.0106380780610333E-2</v>
      </c>
      <c r="AX314" s="177">
        <v>1.0308407384964571E-2</v>
      </c>
      <c r="AY314" s="161"/>
      <c r="AZ314" s="161"/>
    </row>
    <row r="315" spans="3:52" s="126" customFormat="1" x14ac:dyDescent="0.25">
      <c r="C315" s="171" t="s">
        <v>7</v>
      </c>
      <c r="D315" s="132" t="s">
        <v>6</v>
      </c>
      <c r="E315" s="133"/>
      <c r="F315" s="134" t="s">
        <v>77</v>
      </c>
      <c r="G315" s="175">
        <v>623588</v>
      </c>
      <c r="H315" s="175">
        <v>736678</v>
      </c>
      <c r="I315" s="175">
        <v>721072</v>
      </c>
      <c r="J315" s="175">
        <v>775145</v>
      </c>
      <c r="K315" s="175">
        <v>809950</v>
      </c>
      <c r="L315" s="175">
        <v>856836</v>
      </c>
      <c r="M315" s="175">
        <v>917760</v>
      </c>
      <c r="N315" s="161"/>
      <c r="O315" s="174" t="s">
        <v>77</v>
      </c>
      <c r="P315" s="176">
        <v>2.6</v>
      </c>
      <c r="Q315" s="176">
        <v>2.4</v>
      </c>
      <c r="R315" s="176">
        <v>2.2999999999999998</v>
      </c>
      <c r="S315" s="176">
        <v>2</v>
      </c>
      <c r="T315" s="176">
        <v>2</v>
      </c>
      <c r="U315" s="176">
        <v>2.7</v>
      </c>
      <c r="V315" s="176">
        <v>2.2000000000000002</v>
      </c>
      <c r="W315" s="161"/>
      <c r="X315" s="161"/>
      <c r="Y315" s="174" t="s">
        <v>77</v>
      </c>
      <c r="Z315" s="175">
        <v>32426.576000000001</v>
      </c>
      <c r="AA315" s="175">
        <v>35360.544000000002</v>
      </c>
      <c r="AB315" s="175">
        <v>33169.311999999998</v>
      </c>
      <c r="AC315" s="175">
        <v>31005.8</v>
      </c>
      <c r="AD315" s="175">
        <v>32398</v>
      </c>
      <c r="AE315" s="175">
        <v>46269.144</v>
      </c>
      <c r="AF315" s="175">
        <v>40381.440000000002</v>
      </c>
      <c r="AG315" s="161"/>
      <c r="AH315" s="174" t="s">
        <v>77</v>
      </c>
      <c r="AI315" s="177">
        <v>0.50770156408634348</v>
      </c>
      <c r="AJ315" s="177">
        <v>0.53868726614080875</v>
      </c>
      <c r="AK315" s="177">
        <v>0.54399712713701243</v>
      </c>
      <c r="AL315" s="177">
        <v>0.52114757415887392</v>
      </c>
      <c r="AM315" s="177">
        <v>0.52987016725304892</v>
      </c>
      <c r="AN315" s="177">
        <v>0.53325815256965114</v>
      </c>
      <c r="AO315" s="177">
        <v>0.53576369794640266</v>
      </c>
      <c r="AP315" s="161"/>
      <c r="AQ315" s="174" t="s">
        <v>77</v>
      </c>
      <c r="AR315" s="177">
        <v>2.6400481332489862E-2</v>
      </c>
      <c r="AS315" s="177">
        <v>2.585698877475882E-2</v>
      </c>
      <c r="AT315" s="177">
        <v>2.5023867848302569E-2</v>
      </c>
      <c r="AU315" s="177">
        <v>2.0845902966354957E-2</v>
      </c>
      <c r="AV315" s="177">
        <v>2.1194806690121956E-2</v>
      </c>
      <c r="AW315" s="177">
        <v>2.8795940238761163E-2</v>
      </c>
      <c r="AX315" s="177">
        <v>2.3573602709641719E-2</v>
      </c>
      <c r="AY315" s="161"/>
      <c r="AZ315" s="161"/>
    </row>
    <row r="316" spans="3:52" s="126" customFormat="1" x14ac:dyDescent="0.25">
      <c r="C316" s="171" t="s">
        <v>7</v>
      </c>
      <c r="D316" s="132" t="s">
        <v>6</v>
      </c>
      <c r="E316" s="133"/>
      <c r="F316" s="134" t="s">
        <v>76</v>
      </c>
      <c r="G316" s="175">
        <v>458916</v>
      </c>
      <c r="H316" s="175">
        <v>476421</v>
      </c>
      <c r="I316" s="175">
        <v>465458</v>
      </c>
      <c r="J316" s="175">
        <v>555827</v>
      </c>
      <c r="K316" s="175">
        <v>560751</v>
      </c>
      <c r="L316" s="175">
        <v>593815</v>
      </c>
      <c r="M316" s="175">
        <v>622114</v>
      </c>
      <c r="N316" s="161"/>
      <c r="O316" s="174" t="s">
        <v>76</v>
      </c>
      <c r="P316" s="176">
        <v>2.8</v>
      </c>
      <c r="Q316" s="176">
        <v>2.5</v>
      </c>
      <c r="R316" s="176">
        <v>2.6</v>
      </c>
      <c r="S316" s="176">
        <v>2.5</v>
      </c>
      <c r="T316" s="176">
        <v>2.6</v>
      </c>
      <c r="U316" s="176">
        <v>2.7</v>
      </c>
      <c r="V316" s="176">
        <v>2.7</v>
      </c>
      <c r="W316" s="161"/>
      <c r="X316" s="161"/>
      <c r="Y316" s="174" t="s">
        <v>76</v>
      </c>
      <c r="Z316" s="175">
        <v>25699.295999999995</v>
      </c>
      <c r="AA316" s="175">
        <v>23821.05</v>
      </c>
      <c r="AB316" s="175">
        <v>24203.816000000003</v>
      </c>
      <c r="AC316" s="175">
        <v>27791.35</v>
      </c>
      <c r="AD316" s="175">
        <v>29159.052000000003</v>
      </c>
      <c r="AE316" s="175">
        <v>32066.01</v>
      </c>
      <c r="AF316" s="175">
        <v>33594.156000000003</v>
      </c>
      <c r="AG316" s="161"/>
      <c r="AH316" s="174" t="s">
        <v>76</v>
      </c>
      <c r="AI316" s="177">
        <v>0.3736319027695344</v>
      </c>
      <c r="AJ316" s="177">
        <v>0.34837734535586817</v>
      </c>
      <c r="AK316" s="177">
        <v>0.35115469024305418</v>
      </c>
      <c r="AL316" s="177">
        <v>0.37369510569248904</v>
      </c>
      <c r="AM316" s="177">
        <v>0.36684391154677998</v>
      </c>
      <c r="AN316" s="177">
        <v>0.36956510915524954</v>
      </c>
      <c r="AO316" s="177">
        <v>0.36317348455394471</v>
      </c>
      <c r="AP316" s="161"/>
      <c r="AQ316" s="174" t="s">
        <v>76</v>
      </c>
      <c r="AR316" s="177">
        <v>2.0923386555093924E-2</v>
      </c>
      <c r="AS316" s="177">
        <v>1.7418867267793407E-2</v>
      </c>
      <c r="AT316" s="177">
        <v>1.8260043892638817E-2</v>
      </c>
      <c r="AU316" s="177">
        <v>1.8684755284624453E-2</v>
      </c>
      <c r="AV316" s="177">
        <v>1.9075883400432557E-2</v>
      </c>
      <c r="AW316" s="177">
        <v>1.9956515894383475E-2</v>
      </c>
      <c r="AX316" s="177">
        <v>1.9611368165913017E-2</v>
      </c>
      <c r="AY316" s="161"/>
      <c r="AZ316" s="161"/>
    </row>
    <row r="317" spans="3:52" s="126" customFormat="1" x14ac:dyDescent="0.25">
      <c r="C317" s="164" t="s">
        <v>12</v>
      </c>
      <c r="D317" s="128" t="s">
        <v>6</v>
      </c>
      <c r="E317" s="133"/>
      <c r="F317" s="130" t="s">
        <v>8</v>
      </c>
      <c r="G317" s="168">
        <v>704125</v>
      </c>
      <c r="H317" s="168">
        <v>784237</v>
      </c>
      <c r="I317" s="168">
        <v>741352</v>
      </c>
      <c r="J317" s="168">
        <v>830348</v>
      </c>
      <c r="K317" s="168">
        <v>836468</v>
      </c>
      <c r="L317" s="168">
        <v>875705</v>
      </c>
      <c r="M317" s="168">
        <v>919027</v>
      </c>
      <c r="N317" s="161"/>
      <c r="O317" s="167" t="s">
        <v>8</v>
      </c>
      <c r="P317" s="169">
        <v>2.6</v>
      </c>
      <c r="Q317" s="169">
        <v>1.9</v>
      </c>
      <c r="R317" s="169">
        <v>2.2999999999999998</v>
      </c>
      <c r="S317" s="169">
        <v>2</v>
      </c>
      <c r="T317" s="169">
        <v>2</v>
      </c>
      <c r="U317" s="169">
        <v>2.7</v>
      </c>
      <c r="V317" s="169">
        <v>2.2000000000000002</v>
      </c>
      <c r="W317" s="161"/>
      <c r="X317" s="161"/>
      <c r="Y317" s="167" t="s">
        <v>8</v>
      </c>
      <c r="Z317" s="168">
        <v>36614.5</v>
      </c>
      <c r="AA317" s="168">
        <v>29801.006000000001</v>
      </c>
      <c r="AB317" s="168">
        <v>34102.191999999995</v>
      </c>
      <c r="AC317" s="168">
        <v>33213.919999999998</v>
      </c>
      <c r="AD317" s="168">
        <v>33458.720000000001</v>
      </c>
      <c r="AE317" s="168">
        <v>47288.07</v>
      </c>
      <c r="AF317" s="168">
        <v>40437.188000000002</v>
      </c>
      <c r="AG317" s="161"/>
      <c r="AH317" s="167" t="s">
        <v>8</v>
      </c>
      <c r="AI317" s="170">
        <v>1</v>
      </c>
      <c r="AJ317" s="170">
        <v>1</v>
      </c>
      <c r="AK317" s="170">
        <v>1</v>
      </c>
      <c r="AL317" s="170">
        <v>1</v>
      </c>
      <c r="AM317" s="170">
        <v>1</v>
      </c>
      <c r="AN317" s="170">
        <v>1</v>
      </c>
      <c r="AO317" s="170">
        <v>1</v>
      </c>
      <c r="AP317" s="161"/>
      <c r="AQ317" s="167" t="s">
        <v>8</v>
      </c>
      <c r="AR317" s="170">
        <v>5.2000000000000005E-2</v>
      </c>
      <c r="AS317" s="170">
        <v>3.7999999999999999E-2</v>
      </c>
      <c r="AT317" s="170">
        <v>4.5999999999999999E-2</v>
      </c>
      <c r="AU317" s="170">
        <v>0.04</v>
      </c>
      <c r="AV317" s="170">
        <v>0.04</v>
      </c>
      <c r="AW317" s="170">
        <v>5.4000000000000006E-2</v>
      </c>
      <c r="AX317" s="170">
        <v>4.4000000000000004E-2</v>
      </c>
      <c r="AY317" s="161"/>
      <c r="AZ317" s="161"/>
    </row>
    <row r="318" spans="3:52" s="126" customFormat="1" x14ac:dyDescent="0.25">
      <c r="C318" s="171" t="s">
        <v>12</v>
      </c>
      <c r="D318" s="132" t="s">
        <v>6</v>
      </c>
      <c r="E318" s="129"/>
      <c r="F318" s="134" t="s">
        <v>1</v>
      </c>
      <c r="G318" s="175">
        <v>79265</v>
      </c>
      <c r="H318" s="175">
        <v>88285</v>
      </c>
      <c r="I318" s="175">
        <v>76607</v>
      </c>
      <c r="J318" s="175">
        <v>78890</v>
      </c>
      <c r="K318" s="175">
        <v>75491</v>
      </c>
      <c r="L318" s="175">
        <v>73220</v>
      </c>
      <c r="M318" s="175">
        <v>81769</v>
      </c>
      <c r="N318" s="161"/>
      <c r="O318" s="174" t="s">
        <v>1</v>
      </c>
      <c r="P318" s="176">
        <v>7.2</v>
      </c>
      <c r="Q318" s="176">
        <v>6.2</v>
      </c>
      <c r="R318" s="176">
        <v>6.5</v>
      </c>
      <c r="S318" s="176">
        <v>6.9</v>
      </c>
      <c r="T318" s="176">
        <v>7.1</v>
      </c>
      <c r="U318" s="176">
        <v>7.8</v>
      </c>
      <c r="V318" s="176">
        <v>7</v>
      </c>
      <c r="W318" s="161"/>
      <c r="X318" s="161"/>
      <c r="Y318" s="174" t="s">
        <v>1</v>
      </c>
      <c r="Z318" s="175">
        <v>11414.16</v>
      </c>
      <c r="AA318" s="175">
        <v>10947.34</v>
      </c>
      <c r="AB318" s="175">
        <v>9958.91</v>
      </c>
      <c r="AC318" s="175">
        <v>10886.82</v>
      </c>
      <c r="AD318" s="175">
        <v>10719.722</v>
      </c>
      <c r="AE318" s="175">
        <v>11422.32</v>
      </c>
      <c r="AF318" s="175">
        <v>11447.66</v>
      </c>
      <c r="AG318" s="161"/>
      <c r="AH318" s="174" t="s">
        <v>1</v>
      </c>
      <c r="AI318" s="177">
        <v>0.11257234155867211</v>
      </c>
      <c r="AJ318" s="177">
        <v>0.11257438758946595</v>
      </c>
      <c r="AK318" s="177">
        <v>0.10333417863578975</v>
      </c>
      <c r="AL318" s="177">
        <v>9.5008357941489596E-2</v>
      </c>
      <c r="AM318" s="177">
        <v>9.0249716665789959E-2</v>
      </c>
      <c r="AN318" s="177">
        <v>8.3612632107844531E-2</v>
      </c>
      <c r="AO318" s="177">
        <v>8.8973446917228763E-2</v>
      </c>
      <c r="AP318" s="161"/>
      <c r="AQ318" s="174" t="s">
        <v>1</v>
      </c>
      <c r="AR318" s="177">
        <v>1.6210417184448784E-2</v>
      </c>
      <c r="AS318" s="177">
        <v>1.3959224061093779E-2</v>
      </c>
      <c r="AT318" s="177">
        <v>1.3433443222652669E-2</v>
      </c>
      <c r="AU318" s="177">
        <v>1.3111153395925565E-2</v>
      </c>
      <c r="AV318" s="177">
        <v>1.2815459766542175E-2</v>
      </c>
      <c r="AW318" s="177">
        <v>1.3043570608823747E-2</v>
      </c>
      <c r="AX318" s="177">
        <v>1.2456282568412027E-2</v>
      </c>
      <c r="AY318" s="161"/>
      <c r="AZ318" s="161"/>
    </row>
    <row r="319" spans="3:52" s="126" customFormat="1" x14ac:dyDescent="0.25">
      <c r="C319" s="171" t="s">
        <v>12</v>
      </c>
      <c r="D319" s="132" t="s">
        <v>6</v>
      </c>
      <c r="E319" s="133"/>
      <c r="F319" s="134" t="s">
        <v>77</v>
      </c>
      <c r="G319" s="175">
        <v>266680</v>
      </c>
      <c r="H319" s="175">
        <v>327492</v>
      </c>
      <c r="I319" s="175">
        <v>313432</v>
      </c>
      <c r="J319" s="175">
        <v>330888</v>
      </c>
      <c r="K319" s="175">
        <v>346289</v>
      </c>
      <c r="L319" s="175">
        <v>374740</v>
      </c>
      <c r="M319" s="175">
        <v>393927</v>
      </c>
      <c r="N319" s="161"/>
      <c r="O319" s="174" t="s">
        <v>77</v>
      </c>
      <c r="P319" s="176">
        <v>3.8</v>
      </c>
      <c r="Q319" s="176">
        <v>3.2</v>
      </c>
      <c r="R319" s="176">
        <v>3.1</v>
      </c>
      <c r="S319" s="176">
        <v>3.3</v>
      </c>
      <c r="T319" s="176">
        <v>3.4</v>
      </c>
      <c r="U319" s="176">
        <v>3.3</v>
      </c>
      <c r="V319" s="176">
        <v>3.3</v>
      </c>
      <c r="W319" s="161"/>
      <c r="X319" s="161"/>
      <c r="Y319" s="174" t="s">
        <v>77</v>
      </c>
      <c r="Z319" s="175">
        <v>20267.68</v>
      </c>
      <c r="AA319" s="175">
        <v>20959.488000000001</v>
      </c>
      <c r="AB319" s="175">
        <v>19432.784</v>
      </c>
      <c r="AC319" s="175">
        <v>21838.607999999997</v>
      </c>
      <c r="AD319" s="175">
        <v>23547.651999999998</v>
      </c>
      <c r="AE319" s="175">
        <v>24732.84</v>
      </c>
      <c r="AF319" s="175">
        <v>25999.181999999997</v>
      </c>
      <c r="AG319" s="161"/>
      <c r="AH319" s="174" t="s">
        <v>77</v>
      </c>
      <c r="AI319" s="177">
        <v>0.37873957038878042</v>
      </c>
      <c r="AJ319" s="177">
        <v>0.41759315105000144</v>
      </c>
      <c r="AK319" s="177">
        <v>0.42278431838047242</v>
      </c>
      <c r="AL319" s="177">
        <v>0.39849316190320205</v>
      </c>
      <c r="AM319" s="177">
        <v>0.41398953695777962</v>
      </c>
      <c r="AN319" s="177">
        <v>0.42792949680543108</v>
      </c>
      <c r="AO319" s="177">
        <v>0.4286348496834152</v>
      </c>
      <c r="AP319" s="161"/>
      <c r="AQ319" s="174" t="s">
        <v>77</v>
      </c>
      <c r="AR319" s="177">
        <v>2.878420734954731E-2</v>
      </c>
      <c r="AS319" s="177">
        <v>2.6725961667200093E-2</v>
      </c>
      <c r="AT319" s="177">
        <v>2.6212627739589291E-2</v>
      </c>
      <c r="AU319" s="177">
        <v>2.6300548685611335E-2</v>
      </c>
      <c r="AV319" s="177">
        <v>2.8151288513129015E-2</v>
      </c>
      <c r="AW319" s="177">
        <v>2.8243346789158449E-2</v>
      </c>
      <c r="AX319" s="177">
        <v>2.8289900079105403E-2</v>
      </c>
      <c r="AY319" s="161"/>
      <c r="AZ319" s="161"/>
    </row>
    <row r="320" spans="3:52" s="126" customFormat="1" x14ac:dyDescent="0.25">
      <c r="C320" s="171" t="s">
        <v>12</v>
      </c>
      <c r="D320" s="132" t="s">
        <v>6</v>
      </c>
      <c r="E320" s="133"/>
      <c r="F320" s="134" t="s">
        <v>76</v>
      </c>
      <c r="G320" s="175">
        <v>358180</v>
      </c>
      <c r="H320" s="175">
        <v>368460</v>
      </c>
      <c r="I320" s="175">
        <v>351313</v>
      </c>
      <c r="J320" s="175">
        <v>420570</v>
      </c>
      <c r="K320" s="175">
        <v>414688</v>
      </c>
      <c r="L320" s="175">
        <v>427745</v>
      </c>
      <c r="M320" s="175">
        <v>443331</v>
      </c>
      <c r="N320" s="161"/>
      <c r="O320" s="174" t="s">
        <v>76</v>
      </c>
      <c r="P320" s="176">
        <v>3.2</v>
      </c>
      <c r="Q320" s="176">
        <v>3</v>
      </c>
      <c r="R320" s="176">
        <v>2.9</v>
      </c>
      <c r="S320" s="176">
        <v>2.9</v>
      </c>
      <c r="T320" s="176">
        <v>2.9</v>
      </c>
      <c r="U320" s="176">
        <v>3.1</v>
      </c>
      <c r="V320" s="176">
        <v>3.1</v>
      </c>
      <c r="W320" s="161"/>
      <c r="X320" s="161"/>
      <c r="Y320" s="174" t="s">
        <v>76</v>
      </c>
      <c r="Z320" s="175">
        <v>22923.52</v>
      </c>
      <c r="AA320" s="175">
        <v>22107.599999999999</v>
      </c>
      <c r="AB320" s="175">
        <v>20376.153999999999</v>
      </c>
      <c r="AC320" s="175">
        <v>24393.06</v>
      </c>
      <c r="AD320" s="175">
        <v>24051.903999999999</v>
      </c>
      <c r="AE320" s="175">
        <v>26520.19</v>
      </c>
      <c r="AF320" s="175">
        <v>27486.522000000001</v>
      </c>
      <c r="AG320" s="161"/>
      <c r="AH320" s="174" t="s">
        <v>76</v>
      </c>
      <c r="AI320" s="177">
        <v>0.5086880880525475</v>
      </c>
      <c r="AJ320" s="177">
        <v>0.46983246136053258</v>
      </c>
      <c r="AK320" s="177">
        <v>0.47388150298373782</v>
      </c>
      <c r="AL320" s="177">
        <v>0.50649848015530841</v>
      </c>
      <c r="AM320" s="177">
        <v>0.49576074637643042</v>
      </c>
      <c r="AN320" s="177">
        <v>0.48845787108672439</v>
      </c>
      <c r="AO320" s="177">
        <v>0.48239170339935605</v>
      </c>
      <c r="AP320" s="161"/>
      <c r="AQ320" s="174" t="s">
        <v>76</v>
      </c>
      <c r="AR320" s="177">
        <v>3.2556037635363043E-2</v>
      </c>
      <c r="AS320" s="177">
        <v>2.8189947681631952E-2</v>
      </c>
      <c r="AT320" s="177">
        <v>2.7485127173056793E-2</v>
      </c>
      <c r="AU320" s="177">
        <v>2.9376911849007883E-2</v>
      </c>
      <c r="AV320" s="177">
        <v>2.8754123289832966E-2</v>
      </c>
      <c r="AW320" s="177">
        <v>3.0284388007376914E-2</v>
      </c>
      <c r="AX320" s="177">
        <v>2.9908285610760074E-2</v>
      </c>
      <c r="AY320" s="161"/>
      <c r="AZ320" s="161"/>
    </row>
    <row r="321" spans="3:52" s="126" customFormat="1" x14ac:dyDescent="0.25">
      <c r="C321" s="164" t="s">
        <v>11</v>
      </c>
      <c r="D321" s="128" t="s">
        <v>6</v>
      </c>
      <c r="E321" s="133"/>
      <c r="F321" s="130" t="s">
        <v>8</v>
      </c>
      <c r="G321" s="168">
        <v>524132</v>
      </c>
      <c r="H321" s="168">
        <v>583306</v>
      </c>
      <c r="I321" s="168">
        <v>584155</v>
      </c>
      <c r="J321" s="168">
        <v>657033</v>
      </c>
      <c r="K321" s="168">
        <v>692114</v>
      </c>
      <c r="L321" s="168">
        <v>731089</v>
      </c>
      <c r="M321" s="168">
        <v>793967</v>
      </c>
      <c r="N321" s="161"/>
      <c r="O321" s="167" t="s">
        <v>8</v>
      </c>
      <c r="P321" s="169">
        <v>2.6</v>
      </c>
      <c r="Q321" s="169">
        <v>2.4</v>
      </c>
      <c r="R321" s="169">
        <v>2.2999999999999998</v>
      </c>
      <c r="S321" s="169">
        <v>2.5</v>
      </c>
      <c r="T321" s="169">
        <v>2.6</v>
      </c>
      <c r="U321" s="169">
        <v>2.7</v>
      </c>
      <c r="V321" s="169">
        <v>2.2000000000000002</v>
      </c>
      <c r="W321" s="161"/>
      <c r="X321" s="161"/>
      <c r="Y321" s="167" t="s">
        <v>8</v>
      </c>
      <c r="Z321" s="168">
        <v>27254.863999999998</v>
      </c>
      <c r="AA321" s="168">
        <v>27998.687999999998</v>
      </c>
      <c r="AB321" s="168">
        <v>26871.13</v>
      </c>
      <c r="AC321" s="168">
        <v>32851.65</v>
      </c>
      <c r="AD321" s="168">
        <v>35989.928</v>
      </c>
      <c r="AE321" s="168">
        <v>39478.806000000004</v>
      </c>
      <c r="AF321" s="168">
        <v>34934.548000000003</v>
      </c>
      <c r="AG321" s="161"/>
      <c r="AH321" s="167" t="s">
        <v>8</v>
      </c>
      <c r="AI321" s="170">
        <v>1</v>
      </c>
      <c r="AJ321" s="170">
        <v>1</v>
      </c>
      <c r="AK321" s="170">
        <v>1</v>
      </c>
      <c r="AL321" s="170">
        <v>1</v>
      </c>
      <c r="AM321" s="170">
        <v>1</v>
      </c>
      <c r="AN321" s="170">
        <v>1</v>
      </c>
      <c r="AO321" s="170">
        <v>1</v>
      </c>
      <c r="AP321" s="161"/>
      <c r="AQ321" s="167" t="s">
        <v>8</v>
      </c>
      <c r="AR321" s="170">
        <v>5.2000000000000005E-2</v>
      </c>
      <c r="AS321" s="170">
        <v>4.8000000000000001E-2</v>
      </c>
      <c r="AT321" s="170">
        <v>4.5999999999999999E-2</v>
      </c>
      <c r="AU321" s="170">
        <v>0.05</v>
      </c>
      <c r="AV321" s="170">
        <v>5.2000000000000005E-2</v>
      </c>
      <c r="AW321" s="170">
        <v>5.4000000000000006E-2</v>
      </c>
      <c r="AX321" s="170">
        <v>4.4000000000000004E-2</v>
      </c>
      <c r="AY321" s="161"/>
      <c r="AZ321" s="161"/>
    </row>
    <row r="322" spans="3:52" s="126" customFormat="1" x14ac:dyDescent="0.25">
      <c r="C322" s="171" t="s">
        <v>11</v>
      </c>
      <c r="D322" s="132" t="s">
        <v>6</v>
      </c>
      <c r="E322" s="133"/>
      <c r="F322" s="134" t="s">
        <v>1</v>
      </c>
      <c r="G322" s="175">
        <v>66488</v>
      </c>
      <c r="H322" s="175">
        <v>66159</v>
      </c>
      <c r="I322" s="175">
        <v>62370</v>
      </c>
      <c r="J322" s="175">
        <v>77519</v>
      </c>
      <c r="K322" s="175">
        <v>82390</v>
      </c>
      <c r="L322" s="175">
        <v>82923</v>
      </c>
      <c r="M322" s="175">
        <v>91351</v>
      </c>
      <c r="N322" s="161"/>
      <c r="O322" s="174" t="s">
        <v>1</v>
      </c>
      <c r="P322" s="176">
        <v>7.8</v>
      </c>
      <c r="Q322" s="176">
        <v>7.2</v>
      </c>
      <c r="R322" s="176">
        <v>7.3</v>
      </c>
      <c r="S322" s="176">
        <v>6.9</v>
      </c>
      <c r="T322" s="176">
        <v>6.8</v>
      </c>
      <c r="U322" s="176">
        <v>7.3</v>
      </c>
      <c r="V322" s="176">
        <v>6.6</v>
      </c>
      <c r="W322" s="161"/>
      <c r="X322" s="161"/>
      <c r="Y322" s="174" t="s">
        <v>1</v>
      </c>
      <c r="Z322" s="175">
        <v>10372.127999999999</v>
      </c>
      <c r="AA322" s="175">
        <v>9526.8960000000006</v>
      </c>
      <c r="AB322" s="175">
        <v>9106.02</v>
      </c>
      <c r="AC322" s="175">
        <v>10697.621999999999</v>
      </c>
      <c r="AD322" s="175">
        <v>11205.04</v>
      </c>
      <c r="AE322" s="175">
        <v>12106.758</v>
      </c>
      <c r="AF322" s="175">
        <v>12058.332</v>
      </c>
      <c r="AG322" s="161"/>
      <c r="AH322" s="174" t="s">
        <v>1</v>
      </c>
      <c r="AI322" s="177">
        <v>0.12685354071111857</v>
      </c>
      <c r="AJ322" s="177">
        <v>0.11342074314339301</v>
      </c>
      <c r="AK322" s="177">
        <v>0.10676960738160249</v>
      </c>
      <c r="AL322" s="177">
        <v>0.11798341940206961</v>
      </c>
      <c r="AM322" s="177">
        <v>0.11904108282739549</v>
      </c>
      <c r="AN322" s="177">
        <v>0.11342394701602677</v>
      </c>
      <c r="AO322" s="177">
        <v>0.11505641922145379</v>
      </c>
      <c r="AP322" s="161"/>
      <c r="AQ322" s="174" t="s">
        <v>1</v>
      </c>
      <c r="AR322" s="177">
        <v>1.9789152350934494E-2</v>
      </c>
      <c r="AS322" s="177">
        <v>1.6332587012648593E-2</v>
      </c>
      <c r="AT322" s="177">
        <v>1.5588362677713963E-2</v>
      </c>
      <c r="AU322" s="177">
        <v>1.6281711877485606E-2</v>
      </c>
      <c r="AV322" s="177">
        <v>1.6189587264525785E-2</v>
      </c>
      <c r="AW322" s="177">
        <v>1.6559896264339909E-2</v>
      </c>
      <c r="AX322" s="177">
        <v>1.51874473372319E-2</v>
      </c>
      <c r="AY322" s="161"/>
      <c r="AZ322" s="161"/>
    </row>
    <row r="323" spans="3:52" s="126" customFormat="1" x14ac:dyDescent="0.25">
      <c r="C323" s="171" t="s">
        <v>11</v>
      </c>
      <c r="D323" s="132" t="s">
        <v>6</v>
      </c>
      <c r="E323" s="129"/>
      <c r="F323" s="134" t="s">
        <v>77</v>
      </c>
      <c r="G323" s="175">
        <v>356908</v>
      </c>
      <c r="H323" s="175">
        <v>409186</v>
      </c>
      <c r="I323" s="175">
        <v>407640</v>
      </c>
      <c r="J323" s="175">
        <v>444257</v>
      </c>
      <c r="K323" s="175">
        <v>463661</v>
      </c>
      <c r="L323" s="175">
        <v>482096</v>
      </c>
      <c r="M323" s="175">
        <v>523833</v>
      </c>
      <c r="N323" s="161"/>
      <c r="O323" s="174" t="s">
        <v>77</v>
      </c>
      <c r="P323" s="176">
        <v>3.2</v>
      </c>
      <c r="Q323" s="176">
        <v>2.7</v>
      </c>
      <c r="R323" s="176">
        <v>2.6</v>
      </c>
      <c r="S323" s="176">
        <v>2.9</v>
      </c>
      <c r="T323" s="176">
        <v>2.7</v>
      </c>
      <c r="U323" s="176">
        <v>2.9</v>
      </c>
      <c r="V323" s="176">
        <v>2.7</v>
      </c>
      <c r="W323" s="161"/>
      <c r="X323" s="161"/>
      <c r="Y323" s="174" t="s">
        <v>77</v>
      </c>
      <c r="Z323" s="175">
        <v>22842.112000000001</v>
      </c>
      <c r="AA323" s="175">
        <v>22096.044000000005</v>
      </c>
      <c r="AB323" s="175">
        <v>21197.279999999999</v>
      </c>
      <c r="AC323" s="175">
        <v>25766.906000000003</v>
      </c>
      <c r="AD323" s="175">
        <v>25037.694000000003</v>
      </c>
      <c r="AE323" s="175">
        <v>27961.567999999999</v>
      </c>
      <c r="AF323" s="175">
        <v>28286.982000000004</v>
      </c>
      <c r="AG323" s="161"/>
      <c r="AH323" s="174" t="s">
        <v>77</v>
      </c>
      <c r="AI323" s="177">
        <v>0.68095060023047627</v>
      </c>
      <c r="AJ323" s="177">
        <v>0.7014945843176652</v>
      </c>
      <c r="AK323" s="177">
        <v>0.69782848730217151</v>
      </c>
      <c r="AL323" s="177">
        <v>0.67615629656349074</v>
      </c>
      <c r="AM323" s="177">
        <v>0.6699199842800464</v>
      </c>
      <c r="AN323" s="177">
        <v>0.6594217667069262</v>
      </c>
      <c r="AO323" s="177">
        <v>0.65976671574511281</v>
      </c>
      <c r="AP323" s="161"/>
      <c r="AQ323" s="174" t="s">
        <v>77</v>
      </c>
      <c r="AR323" s="177">
        <v>4.3580838414750488E-2</v>
      </c>
      <c r="AS323" s="177">
        <v>3.7880707553153925E-2</v>
      </c>
      <c r="AT323" s="177">
        <v>3.6287081339712916E-2</v>
      </c>
      <c r="AU323" s="177">
        <v>3.9217065200682459E-2</v>
      </c>
      <c r="AV323" s="177">
        <v>3.6175679151122506E-2</v>
      </c>
      <c r="AW323" s="177">
        <v>3.8246462469001721E-2</v>
      </c>
      <c r="AX323" s="177">
        <v>3.5627402650236097E-2</v>
      </c>
      <c r="AY323" s="161"/>
      <c r="AZ323" s="161"/>
    </row>
    <row r="324" spans="3:52" s="126" customFormat="1" x14ac:dyDescent="0.25">
      <c r="C324" s="171" t="s">
        <v>11</v>
      </c>
      <c r="D324" s="132" t="s">
        <v>6</v>
      </c>
      <c r="E324" s="133"/>
      <c r="F324" s="134" t="s">
        <v>76</v>
      </c>
      <c r="G324" s="175">
        <v>100736</v>
      </c>
      <c r="H324" s="175">
        <v>107961</v>
      </c>
      <c r="I324" s="175">
        <v>114145</v>
      </c>
      <c r="J324" s="175">
        <v>135257</v>
      </c>
      <c r="K324" s="175">
        <v>146063</v>
      </c>
      <c r="L324" s="175">
        <v>166070</v>
      </c>
      <c r="M324" s="175">
        <v>178783</v>
      </c>
      <c r="N324" s="161"/>
      <c r="O324" s="174" t="s">
        <v>76</v>
      </c>
      <c r="P324" s="176">
        <v>6.2</v>
      </c>
      <c r="Q324" s="176">
        <v>5.7</v>
      </c>
      <c r="R324" s="176">
        <v>5.5</v>
      </c>
      <c r="S324" s="176">
        <v>5.2</v>
      </c>
      <c r="T324" s="176">
        <v>5.4</v>
      </c>
      <c r="U324" s="176">
        <v>5.2</v>
      </c>
      <c r="V324" s="176">
        <v>5.0999999999999996</v>
      </c>
      <c r="W324" s="161"/>
      <c r="X324" s="161"/>
      <c r="Y324" s="174" t="s">
        <v>76</v>
      </c>
      <c r="Z324" s="175">
        <v>12491.264000000001</v>
      </c>
      <c r="AA324" s="175">
        <v>12307.554000000002</v>
      </c>
      <c r="AB324" s="175">
        <v>12555.95</v>
      </c>
      <c r="AC324" s="175">
        <v>14066.728000000001</v>
      </c>
      <c r="AD324" s="175">
        <v>15774.804000000002</v>
      </c>
      <c r="AE324" s="175">
        <v>17271.28</v>
      </c>
      <c r="AF324" s="175">
        <v>18235.865999999998</v>
      </c>
      <c r="AG324" s="161"/>
      <c r="AH324" s="174" t="s">
        <v>76</v>
      </c>
      <c r="AI324" s="177">
        <v>0.19219585905840514</v>
      </c>
      <c r="AJ324" s="177">
        <v>0.18508467253894181</v>
      </c>
      <c r="AK324" s="177">
        <v>0.195401905316226</v>
      </c>
      <c r="AL324" s="177">
        <v>0.20586028403443968</v>
      </c>
      <c r="AM324" s="177">
        <v>0.21103893289255815</v>
      </c>
      <c r="AN324" s="177">
        <v>0.22715428627704698</v>
      </c>
      <c r="AO324" s="177">
        <v>0.22517686503343337</v>
      </c>
      <c r="AP324" s="161"/>
      <c r="AQ324" s="174" t="s">
        <v>76</v>
      </c>
      <c r="AR324" s="177">
        <v>2.3832286523242239E-2</v>
      </c>
      <c r="AS324" s="177">
        <v>2.1099652669439365E-2</v>
      </c>
      <c r="AT324" s="177">
        <v>2.149420958478486E-2</v>
      </c>
      <c r="AU324" s="177">
        <v>2.140946953958173E-2</v>
      </c>
      <c r="AV324" s="177">
        <v>2.2792204752396281E-2</v>
      </c>
      <c r="AW324" s="177">
        <v>2.3624045772812886E-2</v>
      </c>
      <c r="AX324" s="177">
        <v>2.2968040233410199E-2</v>
      </c>
      <c r="AY324" s="161"/>
      <c r="AZ324" s="161"/>
    </row>
    <row r="325" spans="3:52" s="126" customFormat="1" x14ac:dyDescent="0.25">
      <c r="C325" s="164" t="s">
        <v>7</v>
      </c>
      <c r="D325" s="128" t="s">
        <v>13</v>
      </c>
      <c r="E325" s="129"/>
      <c r="F325" s="130" t="s">
        <v>8</v>
      </c>
      <c r="G325" s="168">
        <v>6841756</v>
      </c>
      <c r="H325" s="168">
        <v>7962332</v>
      </c>
      <c r="I325" s="168">
        <v>7729604</v>
      </c>
      <c r="J325" s="168">
        <v>8170654</v>
      </c>
      <c r="K325" s="168">
        <v>8106857</v>
      </c>
      <c r="L325" s="168">
        <v>8403578</v>
      </c>
      <c r="M325" s="168">
        <v>8768949</v>
      </c>
      <c r="N325" s="161"/>
      <c r="O325" s="167" t="s">
        <v>8</v>
      </c>
      <c r="P325" s="169">
        <v>0.8</v>
      </c>
      <c r="Q325" s="169">
        <v>0.9</v>
      </c>
      <c r="R325" s="169">
        <v>0.7</v>
      </c>
      <c r="S325" s="169">
        <v>0.8</v>
      </c>
      <c r="T325" s="169">
        <v>0.8</v>
      </c>
      <c r="U325" s="169">
        <v>0.9</v>
      </c>
      <c r="V325" s="169">
        <v>0.9</v>
      </c>
      <c r="W325" s="161"/>
      <c r="X325" s="161"/>
      <c r="Y325" s="167" t="s">
        <v>8</v>
      </c>
      <c r="Z325" s="168">
        <v>109468.09600000002</v>
      </c>
      <c r="AA325" s="168">
        <v>143321.976</v>
      </c>
      <c r="AB325" s="168">
        <v>108214.45599999999</v>
      </c>
      <c r="AC325" s="168">
        <v>130730.46400000001</v>
      </c>
      <c r="AD325" s="168">
        <v>129709.71200000001</v>
      </c>
      <c r="AE325" s="168">
        <v>151264.40400000001</v>
      </c>
      <c r="AF325" s="168">
        <v>157841.08200000002</v>
      </c>
      <c r="AG325" s="161"/>
      <c r="AH325" s="167" t="s">
        <v>8</v>
      </c>
      <c r="AI325" s="170">
        <v>1</v>
      </c>
      <c r="AJ325" s="170">
        <v>1</v>
      </c>
      <c r="AK325" s="170">
        <v>1</v>
      </c>
      <c r="AL325" s="170">
        <v>1</v>
      </c>
      <c r="AM325" s="170">
        <v>1</v>
      </c>
      <c r="AN325" s="170">
        <v>1</v>
      </c>
      <c r="AO325" s="170">
        <v>1</v>
      </c>
      <c r="AP325" s="161"/>
      <c r="AQ325" s="167" t="s">
        <v>8</v>
      </c>
      <c r="AR325" s="170">
        <v>1.6E-2</v>
      </c>
      <c r="AS325" s="170">
        <v>1.8000000000000002E-2</v>
      </c>
      <c r="AT325" s="170">
        <v>1.3999999999999999E-2</v>
      </c>
      <c r="AU325" s="170">
        <v>1.6E-2</v>
      </c>
      <c r="AV325" s="170">
        <v>1.6E-2</v>
      </c>
      <c r="AW325" s="170">
        <v>1.8000000000000002E-2</v>
      </c>
      <c r="AX325" s="170">
        <v>1.8000000000000002E-2</v>
      </c>
      <c r="AY325" s="161"/>
      <c r="AZ325" s="161"/>
    </row>
    <row r="326" spans="3:52" s="126" customFormat="1" x14ac:dyDescent="0.25">
      <c r="C326" s="171" t="s">
        <v>7</v>
      </c>
      <c r="D326" s="132" t="s">
        <v>13</v>
      </c>
      <c r="E326" s="133"/>
      <c r="F326" s="134" t="s">
        <v>1</v>
      </c>
      <c r="G326" s="175">
        <v>2014719</v>
      </c>
      <c r="H326" s="175">
        <v>2116938</v>
      </c>
      <c r="I326" s="175">
        <v>1987641</v>
      </c>
      <c r="J326" s="175">
        <v>2064118</v>
      </c>
      <c r="K326" s="175">
        <v>1978222</v>
      </c>
      <c r="L326" s="175">
        <v>1934317</v>
      </c>
      <c r="M326" s="175">
        <v>1898238</v>
      </c>
      <c r="N326" s="161"/>
      <c r="O326" s="174" t="s">
        <v>1</v>
      </c>
      <c r="P326" s="176">
        <v>1.4</v>
      </c>
      <c r="Q326" s="176">
        <v>1.6</v>
      </c>
      <c r="R326" s="176">
        <v>1.8</v>
      </c>
      <c r="S326" s="176">
        <v>1.6</v>
      </c>
      <c r="T326" s="176">
        <v>2.1</v>
      </c>
      <c r="U326" s="176">
        <v>2.2000000000000002</v>
      </c>
      <c r="V326" s="176">
        <v>2.2999999999999998</v>
      </c>
      <c r="W326" s="161"/>
      <c r="X326" s="161"/>
      <c r="Y326" s="174" t="s">
        <v>1</v>
      </c>
      <c r="Z326" s="175">
        <v>56412.131999999991</v>
      </c>
      <c r="AA326" s="175">
        <v>67742.016000000003</v>
      </c>
      <c r="AB326" s="175">
        <v>71555.076000000001</v>
      </c>
      <c r="AC326" s="175">
        <v>66051.776000000013</v>
      </c>
      <c r="AD326" s="175">
        <v>83085.324000000008</v>
      </c>
      <c r="AE326" s="175">
        <v>85109.948000000004</v>
      </c>
      <c r="AF326" s="175">
        <v>87318.947999999989</v>
      </c>
      <c r="AG326" s="161"/>
      <c r="AH326" s="174" t="s">
        <v>1</v>
      </c>
      <c r="AI326" s="177">
        <v>0.29447396253242586</v>
      </c>
      <c r="AJ326" s="177">
        <v>0.26586909463207514</v>
      </c>
      <c r="AK326" s="177">
        <v>0.25714654981031371</v>
      </c>
      <c r="AL326" s="177">
        <v>0.25262579959939557</v>
      </c>
      <c r="AM326" s="177">
        <v>0.24401836618062955</v>
      </c>
      <c r="AN326" s="177">
        <v>0.23017778855625545</v>
      </c>
      <c r="AO326" s="177">
        <v>0.21647269245151271</v>
      </c>
      <c r="AP326" s="161"/>
      <c r="AQ326" s="174" t="s">
        <v>1</v>
      </c>
      <c r="AR326" s="177">
        <v>8.2452709509079243E-3</v>
      </c>
      <c r="AS326" s="177">
        <v>8.5078110282264044E-3</v>
      </c>
      <c r="AT326" s="177">
        <v>9.2572757931712931E-3</v>
      </c>
      <c r="AU326" s="177">
        <v>8.0840255871806582E-3</v>
      </c>
      <c r="AV326" s="177">
        <v>1.0248771379586441E-2</v>
      </c>
      <c r="AW326" s="177">
        <v>1.0127822696475242E-2</v>
      </c>
      <c r="AX326" s="177">
        <v>9.9577438527695839E-3</v>
      </c>
      <c r="AY326" s="161"/>
      <c r="AZ326" s="161"/>
    </row>
    <row r="327" spans="3:52" s="126" customFormat="1" x14ac:dyDescent="0.25">
      <c r="C327" s="171" t="s">
        <v>7</v>
      </c>
      <c r="D327" s="132" t="s">
        <v>13</v>
      </c>
      <c r="E327" s="133"/>
      <c r="F327" s="134" t="s">
        <v>77</v>
      </c>
      <c r="G327" s="175">
        <v>2466026</v>
      </c>
      <c r="H327" s="175">
        <v>3072392</v>
      </c>
      <c r="I327" s="175">
        <v>2884852</v>
      </c>
      <c r="J327" s="175">
        <v>2983531</v>
      </c>
      <c r="K327" s="175">
        <v>2905316</v>
      </c>
      <c r="L327" s="175">
        <v>3155408</v>
      </c>
      <c r="M327" s="175">
        <v>3210697</v>
      </c>
      <c r="N327" s="161"/>
      <c r="O327" s="174" t="s">
        <v>77</v>
      </c>
      <c r="P327" s="176">
        <v>1.4</v>
      </c>
      <c r="Q327" s="176">
        <v>1.2</v>
      </c>
      <c r="R327" s="176">
        <v>1.5</v>
      </c>
      <c r="S327" s="176">
        <v>1.6</v>
      </c>
      <c r="T327" s="176">
        <v>1.8</v>
      </c>
      <c r="U327" s="176">
        <v>1.5</v>
      </c>
      <c r="V327" s="176">
        <v>1.6</v>
      </c>
      <c r="W327" s="161"/>
      <c r="X327" s="161"/>
      <c r="Y327" s="174" t="s">
        <v>77</v>
      </c>
      <c r="Z327" s="175">
        <v>69048.728000000003</v>
      </c>
      <c r="AA327" s="175">
        <v>73737.407999999996</v>
      </c>
      <c r="AB327" s="175">
        <v>86545.56</v>
      </c>
      <c r="AC327" s="175">
        <v>95472.992000000013</v>
      </c>
      <c r="AD327" s="175">
        <v>104591.37599999999</v>
      </c>
      <c r="AE327" s="175">
        <v>94662.24</v>
      </c>
      <c r="AF327" s="175">
        <v>102742.304</v>
      </c>
      <c r="AG327" s="161"/>
      <c r="AH327" s="174" t="s">
        <v>77</v>
      </c>
      <c r="AI327" s="177">
        <v>0.36043758356772737</v>
      </c>
      <c r="AJ327" s="177">
        <v>0.38586584935167234</v>
      </c>
      <c r="AK327" s="177">
        <v>0.3732211895978112</v>
      </c>
      <c r="AL327" s="177">
        <v>0.36515204290868269</v>
      </c>
      <c r="AM327" s="177">
        <v>0.35837760552579129</v>
      </c>
      <c r="AN327" s="177">
        <v>0.37548387127483079</v>
      </c>
      <c r="AO327" s="177">
        <v>0.36614387881603599</v>
      </c>
      <c r="AP327" s="161"/>
      <c r="AQ327" s="174" t="s">
        <v>77</v>
      </c>
      <c r="AR327" s="177">
        <v>1.0092252339896366E-2</v>
      </c>
      <c r="AS327" s="177">
        <v>9.2607803844401357E-3</v>
      </c>
      <c r="AT327" s="177">
        <v>1.1196635687934336E-2</v>
      </c>
      <c r="AU327" s="177">
        <v>1.1684865373077846E-2</v>
      </c>
      <c r="AV327" s="177">
        <v>1.2901593798928485E-2</v>
      </c>
      <c r="AW327" s="177">
        <v>1.1264516138244925E-2</v>
      </c>
      <c r="AX327" s="177">
        <v>1.1716604122113151E-2</v>
      </c>
      <c r="AY327" s="161"/>
      <c r="AZ327" s="161"/>
    </row>
    <row r="328" spans="3:52" s="126" customFormat="1" x14ac:dyDescent="0.25">
      <c r="C328" s="171" t="s">
        <v>7</v>
      </c>
      <c r="D328" s="132" t="s">
        <v>13</v>
      </c>
      <c r="E328" s="133"/>
      <c r="F328" s="134" t="s">
        <v>76</v>
      </c>
      <c r="G328" s="175">
        <v>2361011</v>
      </c>
      <c r="H328" s="175">
        <v>2773002</v>
      </c>
      <c r="I328" s="175">
        <v>2857111</v>
      </c>
      <c r="J328" s="175">
        <v>3123005</v>
      </c>
      <c r="K328" s="175">
        <v>3223319</v>
      </c>
      <c r="L328" s="175">
        <v>3313853</v>
      </c>
      <c r="M328" s="175">
        <v>3660014</v>
      </c>
      <c r="N328" s="161"/>
      <c r="O328" s="174" t="s">
        <v>76</v>
      </c>
      <c r="P328" s="176">
        <v>1.4</v>
      </c>
      <c r="Q328" s="176">
        <v>1.6</v>
      </c>
      <c r="R328" s="176">
        <v>1.5</v>
      </c>
      <c r="S328" s="176">
        <v>1.3</v>
      </c>
      <c r="T328" s="176">
        <v>1.4</v>
      </c>
      <c r="U328" s="176">
        <v>1.5</v>
      </c>
      <c r="V328" s="176">
        <v>1.6</v>
      </c>
      <c r="W328" s="161"/>
      <c r="X328" s="161"/>
      <c r="Y328" s="174" t="s">
        <v>76</v>
      </c>
      <c r="Z328" s="175">
        <v>66108.308000000005</v>
      </c>
      <c r="AA328" s="175">
        <v>88736.063999999998</v>
      </c>
      <c r="AB328" s="175">
        <v>85713.33</v>
      </c>
      <c r="AC328" s="175">
        <v>81198.13</v>
      </c>
      <c r="AD328" s="175">
        <v>90252.931999999986</v>
      </c>
      <c r="AE328" s="175">
        <v>99415.59</v>
      </c>
      <c r="AF328" s="175">
        <v>117120.448</v>
      </c>
      <c r="AG328" s="161"/>
      <c r="AH328" s="174" t="s">
        <v>76</v>
      </c>
      <c r="AI328" s="177">
        <v>0.34508845389984677</v>
      </c>
      <c r="AJ328" s="177">
        <v>0.34826505601625252</v>
      </c>
      <c r="AK328" s="177">
        <v>0.36963226059187509</v>
      </c>
      <c r="AL328" s="177">
        <v>0.38222215749192168</v>
      </c>
      <c r="AM328" s="177">
        <v>0.3976040282935791</v>
      </c>
      <c r="AN328" s="177">
        <v>0.39433834016891378</v>
      </c>
      <c r="AO328" s="177">
        <v>0.41738342873245127</v>
      </c>
      <c r="AP328" s="161"/>
      <c r="AQ328" s="174" t="s">
        <v>76</v>
      </c>
      <c r="AR328" s="177">
        <v>9.6624767091957088E-3</v>
      </c>
      <c r="AS328" s="177">
        <v>1.114448179252008E-2</v>
      </c>
      <c r="AT328" s="177">
        <v>1.1088967817756252E-2</v>
      </c>
      <c r="AU328" s="177">
        <v>9.9377760947899647E-3</v>
      </c>
      <c r="AV328" s="177">
        <v>1.1132912792220213E-2</v>
      </c>
      <c r="AW328" s="177">
        <v>1.1830150205067414E-2</v>
      </c>
      <c r="AX328" s="177">
        <v>1.335626971943844E-2</v>
      </c>
      <c r="AY328" s="161"/>
      <c r="AZ328" s="161"/>
    </row>
    <row r="329" spans="3:52" s="126" customFormat="1" x14ac:dyDescent="0.25">
      <c r="C329" s="164" t="s">
        <v>12</v>
      </c>
      <c r="D329" s="128" t="s">
        <v>13</v>
      </c>
      <c r="E329" s="133"/>
      <c r="F329" s="130" t="s">
        <v>8</v>
      </c>
      <c r="G329" s="168">
        <v>3577516</v>
      </c>
      <c r="H329" s="168">
        <v>4041989</v>
      </c>
      <c r="I329" s="168">
        <v>3918092</v>
      </c>
      <c r="J329" s="168">
        <v>4154013</v>
      </c>
      <c r="K329" s="168">
        <v>4070272</v>
      </c>
      <c r="L329" s="168">
        <v>4221339</v>
      </c>
      <c r="M329" s="168">
        <v>4458108</v>
      </c>
      <c r="N329" s="161"/>
      <c r="O329" s="167" t="s">
        <v>8</v>
      </c>
      <c r="P329" s="169">
        <v>1.1000000000000001</v>
      </c>
      <c r="Q329" s="169">
        <v>1</v>
      </c>
      <c r="R329" s="169">
        <v>1.2</v>
      </c>
      <c r="S329" s="169">
        <v>1.1000000000000001</v>
      </c>
      <c r="T329" s="169">
        <v>1.2</v>
      </c>
      <c r="U329" s="169">
        <v>1.3</v>
      </c>
      <c r="V329" s="169">
        <v>1.4</v>
      </c>
      <c r="W329" s="161"/>
      <c r="X329" s="161"/>
      <c r="Y329" s="167" t="s">
        <v>8</v>
      </c>
      <c r="Z329" s="168">
        <v>78705.351999999999</v>
      </c>
      <c r="AA329" s="168">
        <v>80839.78</v>
      </c>
      <c r="AB329" s="168">
        <v>94034.207999999984</v>
      </c>
      <c r="AC329" s="168">
        <v>91388.286000000022</v>
      </c>
      <c r="AD329" s="168">
        <v>97686.527999999991</v>
      </c>
      <c r="AE329" s="168">
        <v>109754.814</v>
      </c>
      <c r="AF329" s="168">
        <v>124827.02399999999</v>
      </c>
      <c r="AG329" s="161"/>
      <c r="AH329" s="167" t="s">
        <v>8</v>
      </c>
      <c r="AI329" s="170">
        <v>1</v>
      </c>
      <c r="AJ329" s="170">
        <v>1</v>
      </c>
      <c r="AK329" s="170">
        <v>1</v>
      </c>
      <c r="AL329" s="170">
        <v>1</v>
      </c>
      <c r="AM329" s="170">
        <v>1</v>
      </c>
      <c r="AN329" s="170">
        <v>1</v>
      </c>
      <c r="AO329" s="170">
        <v>1</v>
      </c>
      <c r="AP329" s="161"/>
      <c r="AQ329" s="167" t="s">
        <v>8</v>
      </c>
      <c r="AR329" s="170">
        <v>2.2000000000000002E-2</v>
      </c>
      <c r="AS329" s="170">
        <v>0.02</v>
      </c>
      <c r="AT329" s="170">
        <v>2.4E-2</v>
      </c>
      <c r="AU329" s="170">
        <v>2.2000000000000002E-2</v>
      </c>
      <c r="AV329" s="170">
        <v>2.4E-2</v>
      </c>
      <c r="AW329" s="170">
        <v>2.6000000000000002E-2</v>
      </c>
      <c r="AX329" s="170">
        <v>2.7999999999999997E-2</v>
      </c>
      <c r="AY329" s="161"/>
      <c r="AZ329" s="161"/>
    </row>
    <row r="330" spans="3:52" s="126" customFormat="1" x14ac:dyDescent="0.25">
      <c r="C330" s="171" t="s">
        <v>12</v>
      </c>
      <c r="D330" s="132" t="s">
        <v>13</v>
      </c>
      <c r="E330" s="129"/>
      <c r="F330" s="134" t="s">
        <v>1</v>
      </c>
      <c r="G330" s="175">
        <v>945097</v>
      </c>
      <c r="H330" s="175">
        <v>952524</v>
      </c>
      <c r="I330" s="175">
        <v>903539</v>
      </c>
      <c r="J330" s="175">
        <v>910700</v>
      </c>
      <c r="K330" s="175">
        <v>834486</v>
      </c>
      <c r="L330" s="175">
        <v>829748</v>
      </c>
      <c r="M330" s="175">
        <v>802862</v>
      </c>
      <c r="N330" s="161"/>
      <c r="O330" s="174" t="s">
        <v>1</v>
      </c>
      <c r="P330" s="176">
        <v>2.4</v>
      </c>
      <c r="Q330" s="176">
        <v>2.6</v>
      </c>
      <c r="R330" s="176">
        <v>3.2</v>
      </c>
      <c r="S330" s="176">
        <v>2.7</v>
      </c>
      <c r="T330" s="176">
        <v>3</v>
      </c>
      <c r="U330" s="176">
        <v>3.2</v>
      </c>
      <c r="V330" s="176">
        <v>3.3</v>
      </c>
      <c r="W330" s="161"/>
      <c r="X330" s="161"/>
      <c r="Y330" s="174" t="s">
        <v>1</v>
      </c>
      <c r="Z330" s="175">
        <v>45364.655999999995</v>
      </c>
      <c r="AA330" s="175">
        <v>49531.248</v>
      </c>
      <c r="AB330" s="175">
        <v>57826.496000000006</v>
      </c>
      <c r="AC330" s="175">
        <v>49177.8</v>
      </c>
      <c r="AD330" s="175">
        <v>50069.16</v>
      </c>
      <c r="AE330" s="175">
        <v>53103.872000000003</v>
      </c>
      <c r="AF330" s="175">
        <v>52988.891999999993</v>
      </c>
      <c r="AG330" s="161"/>
      <c r="AH330" s="174" t="s">
        <v>1</v>
      </c>
      <c r="AI330" s="177">
        <v>0.26417687579873855</v>
      </c>
      <c r="AJ330" s="177">
        <v>0.23565724696430396</v>
      </c>
      <c r="AK330" s="177">
        <v>0.23060688722980471</v>
      </c>
      <c r="AL330" s="177">
        <v>0.21923378670216007</v>
      </c>
      <c r="AM330" s="177">
        <v>0.20501971367024122</v>
      </c>
      <c r="AN330" s="177">
        <v>0.19656038048590743</v>
      </c>
      <c r="AO330" s="177">
        <v>0.18009029839564228</v>
      </c>
      <c r="AP330" s="161"/>
      <c r="AQ330" s="174" t="s">
        <v>1</v>
      </c>
      <c r="AR330" s="177">
        <v>1.2680490038339449E-2</v>
      </c>
      <c r="AS330" s="177">
        <v>1.2254176842143806E-2</v>
      </c>
      <c r="AT330" s="177">
        <v>1.4758840782707503E-2</v>
      </c>
      <c r="AU330" s="177">
        <v>1.1838624481916644E-2</v>
      </c>
      <c r="AV330" s="177">
        <v>1.2301182820214474E-2</v>
      </c>
      <c r="AW330" s="177">
        <v>1.2579864351098076E-2</v>
      </c>
      <c r="AX330" s="177">
        <v>1.1885959694112389E-2</v>
      </c>
      <c r="AY330" s="161"/>
      <c r="AZ330" s="161"/>
    </row>
    <row r="331" spans="3:52" s="126" customFormat="1" x14ac:dyDescent="0.25">
      <c r="C331" s="171" t="s">
        <v>12</v>
      </c>
      <c r="D331" s="132" t="s">
        <v>13</v>
      </c>
      <c r="E331" s="133"/>
      <c r="F331" s="134" t="s">
        <v>77</v>
      </c>
      <c r="G331" s="175">
        <v>1151754</v>
      </c>
      <c r="H331" s="175">
        <v>1395748</v>
      </c>
      <c r="I331" s="175">
        <v>1313239</v>
      </c>
      <c r="J331" s="175">
        <v>1328105</v>
      </c>
      <c r="K331" s="175">
        <v>1274695</v>
      </c>
      <c r="L331" s="175">
        <v>1371883</v>
      </c>
      <c r="M331" s="175">
        <v>1443954</v>
      </c>
      <c r="N331" s="161"/>
      <c r="O331" s="174" t="s">
        <v>77</v>
      </c>
      <c r="P331" s="176">
        <v>2.1</v>
      </c>
      <c r="Q331" s="176">
        <v>2.2999999999999998</v>
      </c>
      <c r="R331" s="176">
        <v>2.2000000000000002</v>
      </c>
      <c r="S331" s="176">
        <v>2.4</v>
      </c>
      <c r="T331" s="176">
        <v>2.6</v>
      </c>
      <c r="U331" s="176">
        <v>2.8</v>
      </c>
      <c r="V331" s="176">
        <v>2.8</v>
      </c>
      <c r="W331" s="161"/>
      <c r="X331" s="161"/>
      <c r="Y331" s="174" t="s">
        <v>77</v>
      </c>
      <c r="Z331" s="175">
        <v>48373.667999999998</v>
      </c>
      <c r="AA331" s="175">
        <v>64204.407999999996</v>
      </c>
      <c r="AB331" s="175">
        <v>57782.516000000003</v>
      </c>
      <c r="AC331" s="175">
        <v>63749.04</v>
      </c>
      <c r="AD331" s="175">
        <v>66284.14</v>
      </c>
      <c r="AE331" s="175">
        <v>76825.448000000004</v>
      </c>
      <c r="AF331" s="175">
        <v>80861.423999999999</v>
      </c>
      <c r="AG331" s="161"/>
      <c r="AH331" s="174" t="s">
        <v>77</v>
      </c>
      <c r="AI331" s="177">
        <v>0.32194237565953582</v>
      </c>
      <c r="AJ331" s="177">
        <v>0.34531217180452495</v>
      </c>
      <c r="AK331" s="177">
        <v>0.33517308935063289</v>
      </c>
      <c r="AL331" s="177">
        <v>0.31971613954987621</v>
      </c>
      <c r="AM331" s="177">
        <v>0.3131719452655744</v>
      </c>
      <c r="AN331" s="177">
        <v>0.32498764017767823</v>
      </c>
      <c r="AO331" s="177">
        <v>0.32389390297408677</v>
      </c>
      <c r="AP331" s="161"/>
      <c r="AQ331" s="174" t="s">
        <v>77</v>
      </c>
      <c r="AR331" s="177">
        <v>1.3521579777700505E-2</v>
      </c>
      <c r="AS331" s="177">
        <v>1.5884359903008148E-2</v>
      </c>
      <c r="AT331" s="177">
        <v>1.4747615931427848E-2</v>
      </c>
      <c r="AU331" s="177">
        <v>1.5346374698394059E-2</v>
      </c>
      <c r="AV331" s="177">
        <v>1.6284941153809868E-2</v>
      </c>
      <c r="AW331" s="177">
        <v>1.819930784994998E-2</v>
      </c>
      <c r="AX331" s="177">
        <v>1.8138058566548858E-2</v>
      </c>
      <c r="AY331" s="161"/>
      <c r="AZ331" s="161"/>
    </row>
    <row r="332" spans="3:52" s="126" customFormat="1" x14ac:dyDescent="0.25">
      <c r="C332" s="171" t="s">
        <v>12</v>
      </c>
      <c r="D332" s="132" t="s">
        <v>13</v>
      </c>
      <c r="E332" s="133"/>
      <c r="F332" s="134" t="s">
        <v>76</v>
      </c>
      <c r="G332" s="175">
        <v>1480665</v>
      </c>
      <c r="H332" s="175">
        <v>1693717</v>
      </c>
      <c r="I332" s="175">
        <v>1701314</v>
      </c>
      <c r="J332" s="175">
        <v>1915208</v>
      </c>
      <c r="K332" s="175">
        <v>1961091</v>
      </c>
      <c r="L332" s="175">
        <v>2019708</v>
      </c>
      <c r="M332" s="175">
        <v>2211292</v>
      </c>
      <c r="N332" s="161"/>
      <c r="O332" s="174" t="s">
        <v>76</v>
      </c>
      <c r="P332" s="176">
        <v>2.1</v>
      </c>
      <c r="Q332" s="176">
        <v>1.8</v>
      </c>
      <c r="R332" s="176">
        <v>1.8</v>
      </c>
      <c r="S332" s="176">
        <v>1.9</v>
      </c>
      <c r="T332" s="176">
        <v>2.1</v>
      </c>
      <c r="U332" s="176">
        <v>1.9</v>
      </c>
      <c r="V332" s="176">
        <v>2</v>
      </c>
      <c r="W332" s="161"/>
      <c r="X332" s="161"/>
      <c r="Y332" s="174" t="s">
        <v>76</v>
      </c>
      <c r="Z332" s="175">
        <v>62187.93</v>
      </c>
      <c r="AA332" s="175">
        <v>60973.812000000005</v>
      </c>
      <c r="AB332" s="175">
        <v>61247.304000000004</v>
      </c>
      <c r="AC332" s="175">
        <v>72777.903999999995</v>
      </c>
      <c r="AD332" s="175">
        <v>82365.822</v>
      </c>
      <c r="AE332" s="175">
        <v>76748.903999999995</v>
      </c>
      <c r="AF332" s="175">
        <v>88451.68</v>
      </c>
      <c r="AG332" s="161"/>
      <c r="AH332" s="174" t="s">
        <v>76</v>
      </c>
      <c r="AI332" s="177">
        <v>0.41388074854172557</v>
      </c>
      <c r="AJ332" s="177">
        <v>0.4190305812311711</v>
      </c>
      <c r="AK332" s="177">
        <v>0.4342200234195624</v>
      </c>
      <c r="AL332" s="177">
        <v>0.4610500737479637</v>
      </c>
      <c r="AM332" s="177">
        <v>0.48180834106418441</v>
      </c>
      <c r="AN332" s="177">
        <v>0.47845197933641437</v>
      </c>
      <c r="AO332" s="177">
        <v>0.49601579863027095</v>
      </c>
      <c r="AP332" s="161"/>
      <c r="AQ332" s="174" t="s">
        <v>76</v>
      </c>
      <c r="AR332" s="177">
        <v>1.7382991438752476E-2</v>
      </c>
      <c r="AS332" s="177">
        <v>1.5085100924322159E-2</v>
      </c>
      <c r="AT332" s="177">
        <v>1.5631920843104247E-2</v>
      </c>
      <c r="AU332" s="177">
        <v>1.7519902802422618E-2</v>
      </c>
      <c r="AV332" s="177">
        <v>2.0235950324695745E-2</v>
      </c>
      <c r="AW332" s="177">
        <v>1.8181175214783744E-2</v>
      </c>
      <c r="AX332" s="177">
        <v>1.9840631945210838E-2</v>
      </c>
      <c r="AY332" s="161"/>
      <c r="AZ332" s="161"/>
    </row>
    <row r="333" spans="3:52" s="126" customFormat="1" x14ac:dyDescent="0.25">
      <c r="C333" s="164" t="s">
        <v>11</v>
      </c>
      <c r="D333" s="128" t="s">
        <v>13</v>
      </c>
      <c r="E333" s="133"/>
      <c r="F333" s="130" t="s">
        <v>8</v>
      </c>
      <c r="G333" s="168">
        <v>3264240</v>
      </c>
      <c r="H333" s="168">
        <v>3920343</v>
      </c>
      <c r="I333" s="168">
        <v>3811512</v>
      </c>
      <c r="J333" s="168">
        <v>4016641</v>
      </c>
      <c r="K333" s="168">
        <v>4036585</v>
      </c>
      <c r="L333" s="168">
        <v>4182239</v>
      </c>
      <c r="M333" s="168">
        <v>4310841</v>
      </c>
      <c r="N333" s="161"/>
      <c r="O333" s="167" t="s">
        <v>8</v>
      </c>
      <c r="P333" s="169">
        <v>1.1000000000000001</v>
      </c>
      <c r="Q333" s="169">
        <v>1.2</v>
      </c>
      <c r="R333" s="169">
        <v>1.2</v>
      </c>
      <c r="S333" s="169">
        <v>1.1000000000000001</v>
      </c>
      <c r="T333" s="169">
        <v>1.2</v>
      </c>
      <c r="U333" s="169">
        <v>1.3</v>
      </c>
      <c r="V333" s="169">
        <v>1.4</v>
      </c>
      <c r="W333" s="161"/>
      <c r="X333" s="161"/>
      <c r="Y333" s="167" t="s">
        <v>8</v>
      </c>
      <c r="Z333" s="168">
        <v>71813.280000000013</v>
      </c>
      <c r="AA333" s="168">
        <v>94088.231999999989</v>
      </c>
      <c r="AB333" s="168">
        <v>91476.287999999986</v>
      </c>
      <c r="AC333" s="168">
        <v>88366.102000000014</v>
      </c>
      <c r="AD333" s="168">
        <v>96878.04</v>
      </c>
      <c r="AE333" s="168">
        <v>108738.21400000001</v>
      </c>
      <c r="AF333" s="168">
        <v>120703.548</v>
      </c>
      <c r="AG333" s="161"/>
      <c r="AH333" s="167" t="s">
        <v>8</v>
      </c>
      <c r="AI333" s="170">
        <v>1</v>
      </c>
      <c r="AJ333" s="170">
        <v>1</v>
      </c>
      <c r="AK333" s="170">
        <v>1</v>
      </c>
      <c r="AL333" s="170">
        <v>1</v>
      </c>
      <c r="AM333" s="170">
        <v>1</v>
      </c>
      <c r="AN333" s="170">
        <v>1</v>
      </c>
      <c r="AO333" s="170">
        <v>1</v>
      </c>
      <c r="AP333" s="161"/>
      <c r="AQ333" s="167" t="s">
        <v>8</v>
      </c>
      <c r="AR333" s="170">
        <v>2.2000000000000002E-2</v>
      </c>
      <c r="AS333" s="170">
        <v>2.4E-2</v>
      </c>
      <c r="AT333" s="170">
        <v>2.4E-2</v>
      </c>
      <c r="AU333" s="170">
        <v>2.2000000000000002E-2</v>
      </c>
      <c r="AV333" s="170">
        <v>2.4E-2</v>
      </c>
      <c r="AW333" s="170">
        <v>2.6000000000000002E-2</v>
      </c>
      <c r="AX333" s="170">
        <v>2.7999999999999997E-2</v>
      </c>
      <c r="AY333" s="161"/>
      <c r="AZ333" s="161"/>
    </row>
    <row r="334" spans="3:52" s="126" customFormat="1" x14ac:dyDescent="0.25">
      <c r="C334" s="171" t="s">
        <v>11</v>
      </c>
      <c r="D334" s="132" t="s">
        <v>13</v>
      </c>
      <c r="E334" s="133"/>
      <c r="F334" s="134" t="s">
        <v>1</v>
      </c>
      <c r="G334" s="175">
        <v>1069622</v>
      </c>
      <c r="H334" s="175">
        <v>1164414</v>
      </c>
      <c r="I334" s="175">
        <v>1084102</v>
      </c>
      <c r="J334" s="175">
        <v>1153418</v>
      </c>
      <c r="K334" s="175">
        <v>1143736</v>
      </c>
      <c r="L334" s="175">
        <v>1104569</v>
      </c>
      <c r="M334" s="175">
        <v>1095376</v>
      </c>
      <c r="N334" s="161"/>
      <c r="O334" s="174" t="s">
        <v>1</v>
      </c>
      <c r="P334" s="176">
        <v>2.1</v>
      </c>
      <c r="Q334" s="176">
        <v>2.2999999999999998</v>
      </c>
      <c r="R334" s="176">
        <v>2.2000000000000002</v>
      </c>
      <c r="S334" s="176">
        <v>2.4</v>
      </c>
      <c r="T334" s="176">
        <v>2.6</v>
      </c>
      <c r="U334" s="176">
        <v>2.8</v>
      </c>
      <c r="V334" s="176">
        <v>2.8</v>
      </c>
      <c r="W334" s="161"/>
      <c r="X334" s="161"/>
      <c r="Y334" s="174" t="s">
        <v>1</v>
      </c>
      <c r="Z334" s="175">
        <v>44924.124000000003</v>
      </c>
      <c r="AA334" s="175">
        <v>53563.043999999994</v>
      </c>
      <c r="AB334" s="175">
        <v>47700.488000000005</v>
      </c>
      <c r="AC334" s="175">
        <v>55364.063999999991</v>
      </c>
      <c r="AD334" s="175">
        <v>59474.272000000004</v>
      </c>
      <c r="AE334" s="175">
        <v>61855.863999999994</v>
      </c>
      <c r="AF334" s="175">
        <v>61341.055999999997</v>
      </c>
      <c r="AG334" s="161"/>
      <c r="AH334" s="174" t="s">
        <v>1</v>
      </c>
      <c r="AI334" s="177">
        <v>0.32767872460358305</v>
      </c>
      <c r="AJ334" s="177">
        <v>0.29701839864522056</v>
      </c>
      <c r="AK334" s="177">
        <v>0.28442833185360561</v>
      </c>
      <c r="AL334" s="177">
        <v>0.287159843262069</v>
      </c>
      <c r="AM334" s="177">
        <v>0.28334247885279262</v>
      </c>
      <c r="AN334" s="177">
        <v>0.2641094877648073</v>
      </c>
      <c r="AO334" s="177">
        <v>0.25409798227306457</v>
      </c>
      <c r="AP334" s="161"/>
      <c r="AQ334" s="174" t="s">
        <v>1</v>
      </c>
      <c r="AR334" s="177">
        <v>1.3762506433350488E-2</v>
      </c>
      <c r="AS334" s="177">
        <v>1.3662846337680145E-2</v>
      </c>
      <c r="AT334" s="177">
        <v>1.2514846601558646E-2</v>
      </c>
      <c r="AU334" s="177">
        <v>1.3783672476579311E-2</v>
      </c>
      <c r="AV334" s="177">
        <v>1.4733808900345218E-2</v>
      </c>
      <c r="AW334" s="177">
        <v>1.4790131314829209E-2</v>
      </c>
      <c r="AX334" s="177">
        <v>1.4229487007291614E-2</v>
      </c>
      <c r="AY334" s="161"/>
      <c r="AZ334" s="161"/>
    </row>
    <row r="335" spans="3:52" s="126" customFormat="1" x14ac:dyDescent="0.25">
      <c r="C335" s="171" t="s">
        <v>11</v>
      </c>
      <c r="D335" s="132" t="s">
        <v>13</v>
      </c>
      <c r="E335" s="129"/>
      <c r="F335" s="134" t="s">
        <v>77</v>
      </c>
      <c r="G335" s="175">
        <v>1314272</v>
      </c>
      <c r="H335" s="175">
        <v>1676644</v>
      </c>
      <c r="I335" s="175">
        <v>1571613</v>
      </c>
      <c r="J335" s="175">
        <v>1655426</v>
      </c>
      <c r="K335" s="175">
        <v>1630621</v>
      </c>
      <c r="L335" s="175">
        <v>1783525</v>
      </c>
      <c r="M335" s="175">
        <v>1766743</v>
      </c>
      <c r="N335" s="161"/>
      <c r="O335" s="174" t="s">
        <v>77</v>
      </c>
      <c r="P335" s="176">
        <v>2.1</v>
      </c>
      <c r="Q335" s="176">
        <v>1.8</v>
      </c>
      <c r="R335" s="176">
        <v>1.8</v>
      </c>
      <c r="S335" s="176">
        <v>1.9</v>
      </c>
      <c r="T335" s="176">
        <v>2.1</v>
      </c>
      <c r="U335" s="176">
        <v>2.2000000000000002</v>
      </c>
      <c r="V335" s="176">
        <v>2.2999999999999998</v>
      </c>
      <c r="W335" s="161"/>
      <c r="X335" s="161"/>
      <c r="Y335" s="174" t="s">
        <v>77</v>
      </c>
      <c r="Z335" s="175">
        <v>55199.424000000006</v>
      </c>
      <c r="AA335" s="175">
        <v>60359.184000000001</v>
      </c>
      <c r="AB335" s="175">
        <v>56578.067999999999</v>
      </c>
      <c r="AC335" s="175">
        <v>62906.187999999995</v>
      </c>
      <c r="AD335" s="175">
        <v>68486.081999999995</v>
      </c>
      <c r="AE335" s="175">
        <v>78475.100000000006</v>
      </c>
      <c r="AF335" s="175">
        <v>81270.178</v>
      </c>
      <c r="AG335" s="161"/>
      <c r="AH335" s="174" t="s">
        <v>77</v>
      </c>
      <c r="AI335" s="177">
        <v>0.40262725779967157</v>
      </c>
      <c r="AJ335" s="177">
        <v>0.42767788430757209</v>
      </c>
      <c r="AK335" s="177">
        <v>0.41233321579467674</v>
      </c>
      <c r="AL335" s="177">
        <v>0.41214188671579061</v>
      </c>
      <c r="AM335" s="177">
        <v>0.40396052603871835</v>
      </c>
      <c r="AN335" s="177">
        <v>0.42645219462589296</v>
      </c>
      <c r="AO335" s="177">
        <v>0.4098371988203694</v>
      </c>
      <c r="AP335" s="161"/>
      <c r="AQ335" s="174" t="s">
        <v>77</v>
      </c>
      <c r="AR335" s="177">
        <v>1.6910344827586205E-2</v>
      </c>
      <c r="AS335" s="177">
        <v>1.5396403835072596E-2</v>
      </c>
      <c r="AT335" s="177">
        <v>1.4843995768608363E-2</v>
      </c>
      <c r="AU335" s="177">
        <v>1.5661391695200044E-2</v>
      </c>
      <c r="AV335" s="177">
        <v>1.6966342093626172E-2</v>
      </c>
      <c r="AW335" s="177">
        <v>1.876389656353929E-2</v>
      </c>
      <c r="AX335" s="177">
        <v>1.8852511145736991E-2</v>
      </c>
      <c r="AY335" s="161"/>
      <c r="AZ335" s="161"/>
    </row>
    <row r="336" spans="3:52" s="126" customFormat="1" x14ac:dyDescent="0.25">
      <c r="C336" s="171" t="s">
        <v>11</v>
      </c>
      <c r="D336" s="132" t="s">
        <v>13</v>
      </c>
      <c r="E336" s="133"/>
      <c r="F336" s="134" t="s">
        <v>76</v>
      </c>
      <c r="G336" s="175">
        <v>880346</v>
      </c>
      <c r="H336" s="175">
        <v>1079285</v>
      </c>
      <c r="I336" s="175">
        <v>1155797</v>
      </c>
      <c r="J336" s="175">
        <v>1207797</v>
      </c>
      <c r="K336" s="175">
        <v>1262228</v>
      </c>
      <c r="L336" s="175">
        <v>1294145</v>
      </c>
      <c r="M336" s="175">
        <v>1448722</v>
      </c>
      <c r="N336" s="161"/>
      <c r="O336" s="174" t="s">
        <v>76</v>
      </c>
      <c r="P336" s="176">
        <v>2.4</v>
      </c>
      <c r="Q336" s="176">
        <v>2.2999999999999998</v>
      </c>
      <c r="R336" s="176">
        <v>2.2000000000000002</v>
      </c>
      <c r="S336" s="176">
        <v>2.4</v>
      </c>
      <c r="T336" s="176">
        <v>2.6</v>
      </c>
      <c r="U336" s="176">
        <v>2.8</v>
      </c>
      <c r="V336" s="176">
        <v>2.8</v>
      </c>
      <c r="W336" s="161"/>
      <c r="X336" s="161"/>
      <c r="Y336" s="174" t="s">
        <v>76</v>
      </c>
      <c r="Z336" s="175">
        <v>42256.608</v>
      </c>
      <c r="AA336" s="175">
        <v>49647.11</v>
      </c>
      <c r="AB336" s="175">
        <v>50855.068000000007</v>
      </c>
      <c r="AC336" s="175">
        <v>57974.255999999994</v>
      </c>
      <c r="AD336" s="175">
        <v>65635.856</v>
      </c>
      <c r="AE336" s="175">
        <v>72472.12</v>
      </c>
      <c r="AF336" s="175">
        <v>81128.431999999986</v>
      </c>
      <c r="AG336" s="161"/>
      <c r="AH336" s="174" t="s">
        <v>76</v>
      </c>
      <c r="AI336" s="177">
        <v>0.26969401759674533</v>
      </c>
      <c r="AJ336" s="177">
        <v>0.27530371704720735</v>
      </c>
      <c r="AK336" s="177">
        <v>0.30323845235171765</v>
      </c>
      <c r="AL336" s="177">
        <v>0.30069827002214039</v>
      </c>
      <c r="AM336" s="177">
        <v>0.31269699510848897</v>
      </c>
      <c r="AN336" s="177">
        <v>0.30943831760929968</v>
      </c>
      <c r="AO336" s="177">
        <v>0.33606481890656603</v>
      </c>
      <c r="AP336" s="161"/>
      <c r="AQ336" s="174" t="s">
        <v>76</v>
      </c>
      <c r="AR336" s="177">
        <v>1.2945312844643776E-2</v>
      </c>
      <c r="AS336" s="177">
        <v>1.2663970984171538E-2</v>
      </c>
      <c r="AT336" s="177">
        <v>1.3342491903475577E-2</v>
      </c>
      <c r="AU336" s="177">
        <v>1.4433516961062738E-2</v>
      </c>
      <c r="AV336" s="177">
        <v>1.6260243745641428E-2</v>
      </c>
      <c r="AW336" s="177">
        <v>1.732854578612078E-2</v>
      </c>
      <c r="AX336" s="177">
        <v>1.8819629858767697E-2</v>
      </c>
      <c r="AY336" s="161"/>
      <c r="AZ336" s="161"/>
    </row>
    <row r="340" spans="3:54" s="126" customFormat="1" ht="23.25" x14ac:dyDescent="0.25">
      <c r="E340" s="126" t="s">
        <v>95</v>
      </c>
      <c r="G340" s="18" t="s">
        <v>98</v>
      </c>
      <c r="N340" s="134"/>
      <c r="O340" s="137"/>
      <c r="P340" s="137"/>
      <c r="Q340" s="137"/>
      <c r="R340" s="137"/>
      <c r="S340" s="137"/>
      <c r="T340" s="137"/>
    </row>
    <row r="342" spans="3:54" x14ac:dyDescent="0.25">
      <c r="G342" t="s">
        <v>25</v>
      </c>
      <c r="O342" t="s">
        <v>26</v>
      </c>
      <c r="Y342" t="s">
        <v>27</v>
      </c>
      <c r="AH342" t="s">
        <v>28</v>
      </c>
      <c r="AQ342" t="s">
        <v>29</v>
      </c>
    </row>
    <row r="343" spans="3:54" s="126" customFormat="1" x14ac:dyDescent="0.25">
      <c r="F343" s="135" t="s">
        <v>24</v>
      </c>
      <c r="G343" s="139" t="s">
        <v>15</v>
      </c>
      <c r="H343" s="139" t="s">
        <v>16</v>
      </c>
      <c r="I343" s="139" t="s">
        <v>17</v>
      </c>
      <c r="J343" s="139" t="s">
        <v>18</v>
      </c>
      <c r="K343" s="139" t="s">
        <v>19</v>
      </c>
      <c r="L343" s="139" t="s">
        <v>14</v>
      </c>
      <c r="M343" s="139" t="s">
        <v>20</v>
      </c>
      <c r="O343" s="135" t="s">
        <v>24</v>
      </c>
      <c r="P343" s="135" t="s">
        <v>15</v>
      </c>
      <c r="Q343" s="135" t="s">
        <v>16</v>
      </c>
      <c r="R343" s="135" t="s">
        <v>17</v>
      </c>
      <c r="S343" s="135" t="s">
        <v>18</v>
      </c>
      <c r="T343" s="135" t="s">
        <v>19</v>
      </c>
      <c r="U343" s="135" t="s">
        <v>14</v>
      </c>
      <c r="V343" s="135" t="s">
        <v>23</v>
      </c>
      <c r="Y343" s="135" t="s">
        <v>24</v>
      </c>
      <c r="Z343" s="139" t="s">
        <v>15</v>
      </c>
      <c r="AA343" s="139" t="s">
        <v>16</v>
      </c>
      <c r="AB343" s="139" t="s">
        <v>17</v>
      </c>
      <c r="AC343" s="139" t="s">
        <v>18</v>
      </c>
      <c r="AD343" s="139" t="s">
        <v>19</v>
      </c>
      <c r="AE343" s="139" t="s">
        <v>14</v>
      </c>
      <c r="AF343" s="139" t="s">
        <v>20</v>
      </c>
      <c r="AH343" s="135" t="s">
        <v>24</v>
      </c>
      <c r="AI343" s="139" t="s">
        <v>15</v>
      </c>
      <c r="AJ343" s="139" t="s">
        <v>16</v>
      </c>
      <c r="AK343" s="139" t="s">
        <v>17</v>
      </c>
      <c r="AL343" s="139" t="s">
        <v>18</v>
      </c>
      <c r="AM343" s="139" t="s">
        <v>19</v>
      </c>
      <c r="AN343" s="139" t="s">
        <v>14</v>
      </c>
      <c r="AO343" s="139" t="s">
        <v>20</v>
      </c>
      <c r="AQ343" s="135" t="s">
        <v>24</v>
      </c>
      <c r="AR343" s="139" t="s">
        <v>15</v>
      </c>
      <c r="AS343" s="139" t="s">
        <v>16</v>
      </c>
      <c r="AT343" s="139" t="s">
        <v>17</v>
      </c>
      <c r="AU343" s="139" t="s">
        <v>18</v>
      </c>
      <c r="AV343" s="139" t="s">
        <v>19</v>
      </c>
      <c r="AW343" s="139" t="s">
        <v>14</v>
      </c>
      <c r="AX343" s="139" t="s">
        <v>20</v>
      </c>
    </row>
    <row r="344" spans="3:54" s="126" customFormat="1" x14ac:dyDescent="0.25">
      <c r="C344" s="164" t="s">
        <v>7</v>
      </c>
      <c r="D344" s="128" t="s">
        <v>0</v>
      </c>
      <c r="E344" s="129"/>
      <c r="F344" s="130" t="s">
        <v>8</v>
      </c>
      <c r="G344" s="168">
        <v>141821</v>
      </c>
      <c r="H344" s="168">
        <v>145405</v>
      </c>
      <c r="I344" s="168">
        <v>140044</v>
      </c>
      <c r="J344" s="168">
        <v>148459</v>
      </c>
      <c r="K344" s="168">
        <v>139627</v>
      </c>
      <c r="L344" s="168">
        <v>147377</v>
      </c>
      <c r="M344" s="168">
        <v>140750</v>
      </c>
      <c r="N344" s="161"/>
      <c r="O344" s="167" t="s">
        <v>8</v>
      </c>
      <c r="P344" s="169">
        <v>5.5</v>
      </c>
      <c r="Q344" s="169">
        <v>5.8</v>
      </c>
      <c r="R344" s="169">
        <v>5.8</v>
      </c>
      <c r="S344" s="169">
        <v>6.3</v>
      </c>
      <c r="T344" s="169">
        <v>6.6</v>
      </c>
      <c r="U344" s="169">
        <v>6.8</v>
      </c>
      <c r="V344" s="169">
        <v>6.8</v>
      </c>
      <c r="W344" s="161"/>
      <c r="X344" s="161"/>
      <c r="Y344" s="167" t="s">
        <v>8</v>
      </c>
      <c r="Z344" s="168">
        <v>15600.31</v>
      </c>
      <c r="AA344" s="168">
        <v>16866.98</v>
      </c>
      <c r="AB344" s="168">
        <v>16245.103999999999</v>
      </c>
      <c r="AC344" s="168">
        <v>18705.833999999999</v>
      </c>
      <c r="AD344" s="168">
        <v>18430.763999999999</v>
      </c>
      <c r="AE344" s="168">
        <v>20043.272000000001</v>
      </c>
      <c r="AF344" s="168">
        <v>19142</v>
      </c>
      <c r="AG344" s="161"/>
      <c r="AH344" s="167" t="s">
        <v>8</v>
      </c>
      <c r="AI344" s="170">
        <v>1</v>
      </c>
      <c r="AJ344" s="170">
        <v>1</v>
      </c>
      <c r="AK344" s="170">
        <v>1</v>
      </c>
      <c r="AL344" s="170">
        <v>1</v>
      </c>
      <c r="AM344" s="170">
        <v>1</v>
      </c>
      <c r="AN344" s="170">
        <v>1</v>
      </c>
      <c r="AO344" s="170">
        <v>1</v>
      </c>
      <c r="AP344" s="161"/>
      <c r="AQ344" s="167" t="s">
        <v>8</v>
      </c>
      <c r="AR344" s="170">
        <v>0.11</v>
      </c>
      <c r="AS344" s="170">
        <v>0.11599999999999999</v>
      </c>
      <c r="AT344" s="170">
        <v>0.11599999999999999</v>
      </c>
      <c r="AU344" s="170">
        <v>0.126</v>
      </c>
      <c r="AV344" s="170">
        <v>0.13200000000000001</v>
      </c>
      <c r="AW344" s="170">
        <v>0.13600000000000001</v>
      </c>
      <c r="AX344" s="170">
        <v>0.13600000000000001</v>
      </c>
      <c r="AY344" s="161"/>
      <c r="AZ344" s="161"/>
      <c r="BA344" s="161"/>
      <c r="BB344" s="161"/>
    </row>
    <row r="345" spans="3:54" s="126" customFormat="1" x14ac:dyDescent="0.25">
      <c r="C345" s="171" t="s">
        <v>7</v>
      </c>
      <c r="D345" s="132" t="s">
        <v>0</v>
      </c>
      <c r="E345" s="133"/>
      <c r="F345" s="134" t="s">
        <v>1</v>
      </c>
      <c r="G345" s="175">
        <v>48939</v>
      </c>
      <c r="H345" s="175">
        <v>52434</v>
      </c>
      <c r="I345" s="175">
        <v>36421</v>
      </c>
      <c r="J345" s="175">
        <v>41060</v>
      </c>
      <c r="K345" s="175">
        <v>31365</v>
      </c>
      <c r="L345" s="175">
        <v>34825</v>
      </c>
      <c r="M345" s="175">
        <v>30234</v>
      </c>
      <c r="N345" s="161"/>
      <c r="O345" s="174" t="s">
        <v>1</v>
      </c>
      <c r="P345" s="176">
        <v>9.3000000000000007</v>
      </c>
      <c r="Q345" s="176">
        <v>9.4</v>
      </c>
      <c r="R345" s="176">
        <v>11.2</v>
      </c>
      <c r="S345" s="176">
        <v>11.3</v>
      </c>
      <c r="T345" s="176">
        <v>13.8</v>
      </c>
      <c r="U345" s="176">
        <v>14.3</v>
      </c>
      <c r="V345" s="176">
        <v>14</v>
      </c>
      <c r="W345" s="161"/>
      <c r="X345" s="161"/>
      <c r="Y345" s="174" t="s">
        <v>1</v>
      </c>
      <c r="Z345" s="175">
        <v>9102.6540000000005</v>
      </c>
      <c r="AA345" s="175">
        <v>9857.5920000000006</v>
      </c>
      <c r="AB345" s="175">
        <v>8158.3039999999992</v>
      </c>
      <c r="AC345" s="175">
        <v>9279.5600000000013</v>
      </c>
      <c r="AD345" s="175">
        <v>8656.74</v>
      </c>
      <c r="AE345" s="175">
        <v>9959.9500000000007</v>
      </c>
      <c r="AF345" s="175">
        <v>8465.52</v>
      </c>
      <c r="AG345" s="161"/>
      <c r="AH345" s="174" t="s">
        <v>1</v>
      </c>
      <c r="AI345" s="177">
        <v>0.34507583503148337</v>
      </c>
      <c r="AJ345" s="177">
        <v>0.36060658161686326</v>
      </c>
      <c r="AK345" s="177">
        <v>0.26006826425980406</v>
      </c>
      <c r="AL345" s="177">
        <v>0.27657467718359952</v>
      </c>
      <c r="AM345" s="177">
        <v>0.22463420398633502</v>
      </c>
      <c r="AN345" s="177">
        <v>0.23629874403740067</v>
      </c>
      <c r="AO345" s="177">
        <v>0.21480639431616341</v>
      </c>
      <c r="AP345" s="161"/>
      <c r="AQ345" s="174" t="s">
        <v>1</v>
      </c>
      <c r="AR345" s="177">
        <v>6.4184105315855916E-2</v>
      </c>
      <c r="AS345" s="177">
        <v>6.7794037343970298E-2</v>
      </c>
      <c r="AT345" s="177">
        <v>5.8255291194196104E-2</v>
      </c>
      <c r="AU345" s="177">
        <v>6.2505877043493502E-2</v>
      </c>
      <c r="AV345" s="177">
        <v>6.1999040300228465E-2</v>
      </c>
      <c r="AW345" s="177">
        <v>6.7581440794696593E-2</v>
      </c>
      <c r="AX345" s="177">
        <v>6.0145790408525759E-2</v>
      </c>
      <c r="AY345" s="161"/>
      <c r="AZ345" s="161"/>
      <c r="BA345" s="161"/>
      <c r="BB345" s="161"/>
    </row>
    <row r="346" spans="3:54" s="126" customFormat="1" x14ac:dyDescent="0.25">
      <c r="C346" s="171" t="s">
        <v>7</v>
      </c>
      <c r="D346" s="132" t="s">
        <v>0</v>
      </c>
      <c r="E346" s="133"/>
      <c r="F346" s="134" t="s">
        <v>77</v>
      </c>
      <c r="G346" s="175">
        <v>22207</v>
      </c>
      <c r="H346" s="175">
        <v>23826</v>
      </c>
      <c r="I346" s="175">
        <v>21442</v>
      </c>
      <c r="J346" s="175">
        <v>18494</v>
      </c>
      <c r="K346" s="175">
        <v>13069</v>
      </c>
      <c r="L346" s="175">
        <v>12836</v>
      </c>
      <c r="M346" s="175">
        <v>12738</v>
      </c>
      <c r="N346" s="161"/>
      <c r="O346" s="174" t="s">
        <v>77</v>
      </c>
      <c r="P346" s="176">
        <v>13.3</v>
      </c>
      <c r="Q346" s="176">
        <v>13.9</v>
      </c>
      <c r="R346" s="176">
        <v>14.5</v>
      </c>
      <c r="S346" s="176">
        <v>17</v>
      </c>
      <c r="T346" s="176">
        <v>21</v>
      </c>
      <c r="U346" s="176">
        <v>22.5</v>
      </c>
      <c r="V346" s="176">
        <v>22.2</v>
      </c>
      <c r="W346" s="161"/>
      <c r="X346" s="161"/>
      <c r="Y346" s="174" t="s">
        <v>77</v>
      </c>
      <c r="Z346" s="175">
        <v>5907.0620000000008</v>
      </c>
      <c r="AA346" s="175">
        <v>6623.6280000000006</v>
      </c>
      <c r="AB346" s="175">
        <v>6218.18</v>
      </c>
      <c r="AC346" s="175">
        <v>6287.96</v>
      </c>
      <c r="AD346" s="175">
        <v>5488.98</v>
      </c>
      <c r="AE346" s="175">
        <v>5776.2</v>
      </c>
      <c r="AF346" s="175">
        <v>5655.6719999999996</v>
      </c>
      <c r="AG346" s="161"/>
      <c r="AH346" s="174" t="s">
        <v>77</v>
      </c>
      <c r="AI346" s="177">
        <v>0.15658470889360532</v>
      </c>
      <c r="AJ346" s="177">
        <v>0.16385956466421375</v>
      </c>
      <c r="AK346" s="177">
        <v>0.1531090228785239</v>
      </c>
      <c r="AL346" s="177">
        <v>0.12457311446257889</v>
      </c>
      <c r="AM346" s="177">
        <v>9.3599375478954638E-2</v>
      </c>
      <c r="AN346" s="177">
        <v>8.7096358319140713E-2</v>
      </c>
      <c r="AO346" s="177">
        <v>9.0500888099467144E-2</v>
      </c>
      <c r="AP346" s="161"/>
      <c r="AQ346" s="174" t="s">
        <v>77</v>
      </c>
      <c r="AR346" s="177">
        <v>4.1651532565699013E-2</v>
      </c>
      <c r="AS346" s="177">
        <v>4.5552958976651424E-2</v>
      </c>
      <c r="AT346" s="177">
        <v>4.4401616634771927E-2</v>
      </c>
      <c r="AU346" s="177">
        <v>4.2354858917276826E-2</v>
      </c>
      <c r="AV346" s="177">
        <v>3.9311737701160948E-2</v>
      </c>
      <c r="AW346" s="177">
        <v>3.919336124361332E-2</v>
      </c>
      <c r="AX346" s="177">
        <v>4.0182394316163411E-2</v>
      </c>
      <c r="AY346" s="161"/>
      <c r="AZ346" s="161"/>
      <c r="BA346" s="161"/>
      <c r="BB346" s="161"/>
    </row>
    <row r="347" spans="3:54" s="126" customFormat="1" x14ac:dyDescent="0.25">
      <c r="C347" s="171" t="s">
        <v>7</v>
      </c>
      <c r="D347" s="132" t="s">
        <v>0</v>
      </c>
      <c r="E347" s="133"/>
      <c r="F347" s="134" t="s">
        <v>76</v>
      </c>
      <c r="G347" s="175">
        <v>70679</v>
      </c>
      <c r="H347" s="175">
        <v>69149</v>
      </c>
      <c r="I347" s="175">
        <v>82185</v>
      </c>
      <c r="J347" s="175">
        <v>88909</v>
      </c>
      <c r="K347" s="175">
        <v>95197</v>
      </c>
      <c r="L347" s="175">
        <v>99720</v>
      </c>
      <c r="M347" s="175">
        <v>97778</v>
      </c>
      <c r="N347" s="161"/>
      <c r="O347" s="174" t="s">
        <v>76</v>
      </c>
      <c r="P347" s="176">
        <v>7.3</v>
      </c>
      <c r="Q347" s="176">
        <v>8.1999999999999993</v>
      </c>
      <c r="R347" s="176">
        <v>7.3</v>
      </c>
      <c r="S347" s="176">
        <v>7.9</v>
      </c>
      <c r="T347" s="176">
        <v>7.6</v>
      </c>
      <c r="U347" s="176">
        <v>7.5</v>
      </c>
      <c r="V347" s="176">
        <v>7.8</v>
      </c>
      <c r="W347" s="161"/>
      <c r="X347" s="161"/>
      <c r="Y347" s="174" t="s">
        <v>76</v>
      </c>
      <c r="Z347" s="175">
        <v>10319.134</v>
      </c>
      <c r="AA347" s="175">
        <v>11340.435999999998</v>
      </c>
      <c r="AB347" s="175">
        <v>11999.01</v>
      </c>
      <c r="AC347" s="175">
        <v>14047.621999999999</v>
      </c>
      <c r="AD347" s="175">
        <v>14469.944</v>
      </c>
      <c r="AE347" s="175">
        <v>14958</v>
      </c>
      <c r="AF347" s="175">
        <v>15253.368</v>
      </c>
      <c r="AG347" s="161"/>
      <c r="AH347" s="174" t="s">
        <v>76</v>
      </c>
      <c r="AI347" s="177">
        <v>0.4983676606426411</v>
      </c>
      <c r="AJ347" s="177">
        <v>0.4755613630893023</v>
      </c>
      <c r="AK347" s="177">
        <v>0.58685127531347292</v>
      </c>
      <c r="AL347" s="177">
        <v>0.59887915181969431</v>
      </c>
      <c r="AM347" s="177">
        <v>0.68179506828908454</v>
      </c>
      <c r="AN347" s="177">
        <v>0.67663203892059143</v>
      </c>
      <c r="AO347" s="177">
        <v>0.69469271758436946</v>
      </c>
      <c r="AP347" s="161"/>
      <c r="AQ347" s="174" t="s">
        <v>76</v>
      </c>
      <c r="AR347" s="177">
        <v>7.2761678453825598E-2</v>
      </c>
      <c r="AS347" s="177">
        <v>7.7992063546645576E-2</v>
      </c>
      <c r="AT347" s="177">
        <v>8.568028619576705E-2</v>
      </c>
      <c r="AU347" s="177">
        <v>9.4622905987511705E-2</v>
      </c>
      <c r="AV347" s="177">
        <v>0.10363285037994084</v>
      </c>
      <c r="AW347" s="177">
        <v>0.10149480583808872</v>
      </c>
      <c r="AX347" s="177">
        <v>0.10837206394316164</v>
      </c>
      <c r="AY347" s="161"/>
      <c r="AZ347" s="161"/>
      <c r="BA347" s="161"/>
      <c r="BB347" s="161"/>
    </row>
    <row r="348" spans="3:54" s="126" customFormat="1" x14ac:dyDescent="0.25">
      <c r="C348" s="164" t="s">
        <v>12</v>
      </c>
      <c r="D348" s="128" t="s">
        <v>0</v>
      </c>
      <c r="E348" s="133"/>
      <c r="F348" s="130" t="s">
        <v>8</v>
      </c>
      <c r="G348" s="168">
        <v>77729</v>
      </c>
      <c r="H348" s="168">
        <v>79277</v>
      </c>
      <c r="I348" s="168">
        <v>75693</v>
      </c>
      <c r="J348" s="168">
        <v>70815</v>
      </c>
      <c r="K348" s="168">
        <v>61692</v>
      </c>
      <c r="L348" s="168">
        <v>69873</v>
      </c>
      <c r="M348" s="168">
        <v>58718</v>
      </c>
      <c r="N348" s="161"/>
      <c r="O348" s="167" t="s">
        <v>8</v>
      </c>
      <c r="P348" s="169">
        <v>7.1</v>
      </c>
      <c r="Q348" s="169">
        <v>7.5</v>
      </c>
      <c r="R348" s="169">
        <v>7.5</v>
      </c>
      <c r="S348" s="169">
        <v>8.4</v>
      </c>
      <c r="T348" s="169">
        <v>9.6999999999999993</v>
      </c>
      <c r="U348" s="169">
        <v>9.5</v>
      </c>
      <c r="V348" s="169">
        <v>10.3</v>
      </c>
      <c r="W348" s="161"/>
      <c r="X348" s="161"/>
      <c r="Y348" s="167" t="s">
        <v>8</v>
      </c>
      <c r="Z348" s="168">
        <v>11037.518</v>
      </c>
      <c r="AA348" s="168">
        <v>11891.55</v>
      </c>
      <c r="AB348" s="168">
        <v>11353.95</v>
      </c>
      <c r="AC348" s="168">
        <v>11896.92</v>
      </c>
      <c r="AD348" s="168">
        <v>11968.247999999998</v>
      </c>
      <c r="AE348" s="168">
        <v>13275.87</v>
      </c>
      <c r="AF348" s="168">
        <v>12095.908000000001</v>
      </c>
      <c r="AG348" s="161"/>
      <c r="AH348" s="167" t="s">
        <v>8</v>
      </c>
      <c r="AI348" s="170">
        <v>1</v>
      </c>
      <c r="AJ348" s="170">
        <v>1</v>
      </c>
      <c r="AK348" s="170">
        <v>1</v>
      </c>
      <c r="AL348" s="170">
        <v>1</v>
      </c>
      <c r="AM348" s="170">
        <v>1</v>
      </c>
      <c r="AN348" s="170">
        <v>1</v>
      </c>
      <c r="AO348" s="170">
        <v>1</v>
      </c>
      <c r="AP348" s="161"/>
      <c r="AQ348" s="167" t="s">
        <v>8</v>
      </c>
      <c r="AR348" s="170">
        <v>0.14199999999999999</v>
      </c>
      <c r="AS348" s="170">
        <v>0.15</v>
      </c>
      <c r="AT348" s="170">
        <v>0.15</v>
      </c>
      <c r="AU348" s="170">
        <v>0.16800000000000001</v>
      </c>
      <c r="AV348" s="170">
        <v>0.19399999999999998</v>
      </c>
      <c r="AW348" s="170">
        <v>0.19</v>
      </c>
      <c r="AX348" s="170">
        <v>0.20600000000000002</v>
      </c>
      <c r="AY348" s="161"/>
      <c r="AZ348" s="161"/>
      <c r="BA348" s="161"/>
      <c r="BB348" s="161"/>
    </row>
    <row r="349" spans="3:54" s="126" customFormat="1" x14ac:dyDescent="0.25">
      <c r="C349" s="171" t="s">
        <v>12</v>
      </c>
      <c r="D349" s="132" t="s">
        <v>0</v>
      </c>
      <c r="E349" s="129"/>
      <c r="F349" s="134" t="s">
        <v>1</v>
      </c>
      <c r="G349" s="175">
        <v>31853</v>
      </c>
      <c r="H349" s="175">
        <v>29818</v>
      </c>
      <c r="I349" s="175">
        <v>19872</v>
      </c>
      <c r="J349" s="175">
        <v>23709</v>
      </c>
      <c r="K349" s="175">
        <v>15145</v>
      </c>
      <c r="L349" s="175">
        <v>18419</v>
      </c>
      <c r="M349" s="175">
        <v>9875</v>
      </c>
      <c r="N349" s="161"/>
      <c r="O349" s="174" t="s">
        <v>1</v>
      </c>
      <c r="P349" s="176">
        <v>11.4</v>
      </c>
      <c r="Q349" s="176">
        <v>13.3</v>
      </c>
      <c r="R349" s="176">
        <v>15.3</v>
      </c>
      <c r="S349" s="176">
        <v>15</v>
      </c>
      <c r="T349" s="176">
        <v>19.600000000000001</v>
      </c>
      <c r="U349" s="176">
        <v>18.399999999999999</v>
      </c>
      <c r="V349" s="176">
        <v>25.6</v>
      </c>
      <c r="W349" s="161"/>
      <c r="X349" s="161"/>
      <c r="Y349" s="174" t="s">
        <v>1</v>
      </c>
      <c r="Z349" s="175">
        <v>7262.4840000000004</v>
      </c>
      <c r="AA349" s="175">
        <v>7931.5880000000006</v>
      </c>
      <c r="AB349" s="175">
        <v>6080.8320000000003</v>
      </c>
      <c r="AC349" s="175">
        <v>7112.7</v>
      </c>
      <c r="AD349" s="175">
        <v>5936.84</v>
      </c>
      <c r="AE349" s="175">
        <v>6778.1919999999991</v>
      </c>
      <c r="AF349" s="175">
        <v>5056</v>
      </c>
      <c r="AG349" s="161"/>
      <c r="AH349" s="174" t="s">
        <v>1</v>
      </c>
      <c r="AI349" s="177">
        <v>0.40979557179431103</v>
      </c>
      <c r="AJ349" s="177">
        <v>0.37612422266231066</v>
      </c>
      <c r="AK349" s="177">
        <v>0.26253418413855972</v>
      </c>
      <c r="AL349" s="177">
        <v>0.33480194873967378</v>
      </c>
      <c r="AM349" s="177">
        <v>0.24549374311093822</v>
      </c>
      <c r="AN349" s="177">
        <v>0.26360682953358233</v>
      </c>
      <c r="AO349" s="177">
        <v>0.16817670901597465</v>
      </c>
      <c r="AP349" s="161"/>
      <c r="AQ349" s="174" t="s">
        <v>1</v>
      </c>
      <c r="AR349" s="177">
        <v>9.343339036910292E-2</v>
      </c>
      <c r="AS349" s="177">
        <v>0.10004904322817464</v>
      </c>
      <c r="AT349" s="177">
        <v>8.0335460346399282E-2</v>
      </c>
      <c r="AU349" s="177">
        <v>0.10044058462190213</v>
      </c>
      <c r="AV349" s="177">
        <v>9.6233547299487798E-2</v>
      </c>
      <c r="AW349" s="177">
        <v>9.7007313268358292E-2</v>
      </c>
      <c r="AX349" s="177">
        <v>8.6106475016179032E-2</v>
      </c>
      <c r="AY349" s="161"/>
      <c r="AZ349" s="161"/>
      <c r="BA349" s="161"/>
      <c r="BB349" s="161"/>
    </row>
    <row r="350" spans="3:54" s="126" customFormat="1" x14ac:dyDescent="0.25">
      <c r="C350" s="171" t="s">
        <v>12</v>
      </c>
      <c r="D350" s="132" t="s">
        <v>0</v>
      </c>
      <c r="E350" s="133"/>
      <c r="F350" s="134" t="s">
        <v>77</v>
      </c>
      <c r="G350" s="175">
        <v>12822</v>
      </c>
      <c r="H350" s="175">
        <v>12814</v>
      </c>
      <c r="I350" s="175">
        <v>10479</v>
      </c>
      <c r="J350" s="175">
        <v>9313</v>
      </c>
      <c r="K350" s="175">
        <v>5226</v>
      </c>
      <c r="L350" s="175">
        <v>6598</v>
      </c>
      <c r="M350" s="175">
        <v>7543</v>
      </c>
      <c r="N350" s="161"/>
      <c r="O350" s="174" t="s">
        <v>77</v>
      </c>
      <c r="P350" s="176">
        <v>18</v>
      </c>
      <c r="Q350" s="176">
        <v>19.2</v>
      </c>
      <c r="R350" s="176">
        <v>21.1</v>
      </c>
      <c r="S350" s="176">
        <v>24</v>
      </c>
      <c r="T350" s="176">
        <v>33.9</v>
      </c>
      <c r="U350" s="176">
        <v>31.9</v>
      </c>
      <c r="V350" s="176">
        <v>29</v>
      </c>
      <c r="W350" s="161"/>
      <c r="X350" s="161"/>
      <c r="Y350" s="174" t="s">
        <v>77</v>
      </c>
      <c r="Z350" s="175">
        <v>4615.92</v>
      </c>
      <c r="AA350" s="175">
        <v>4920.576</v>
      </c>
      <c r="AB350" s="175">
        <v>4422.1380000000008</v>
      </c>
      <c r="AC350" s="175">
        <v>4470.24</v>
      </c>
      <c r="AD350" s="175">
        <v>3543.2280000000001</v>
      </c>
      <c r="AE350" s="175">
        <v>4209.5239999999994</v>
      </c>
      <c r="AF350" s="175">
        <v>4374.9399999999996</v>
      </c>
      <c r="AG350" s="161"/>
      <c r="AH350" s="174" t="s">
        <v>77</v>
      </c>
      <c r="AI350" s="177">
        <v>0.16495773778126568</v>
      </c>
      <c r="AJ350" s="177">
        <v>0.16163578339240889</v>
      </c>
      <c r="AK350" s="177">
        <v>0.13844080694383892</v>
      </c>
      <c r="AL350" s="177">
        <v>0.1315116853773918</v>
      </c>
      <c r="AM350" s="177">
        <v>8.4711145691499706E-2</v>
      </c>
      <c r="AN350" s="177">
        <v>9.4428463068710375E-2</v>
      </c>
      <c r="AO350" s="177">
        <v>0.12846145985898702</v>
      </c>
      <c r="AP350" s="161"/>
      <c r="AQ350" s="174" t="s">
        <v>77</v>
      </c>
      <c r="AR350" s="177">
        <v>5.9384785601255645E-2</v>
      </c>
      <c r="AS350" s="177">
        <v>6.2068140822685011E-2</v>
      </c>
      <c r="AT350" s="177">
        <v>5.8422020530300031E-2</v>
      </c>
      <c r="AU350" s="177">
        <v>6.3125608981148065E-2</v>
      </c>
      <c r="AV350" s="177">
        <v>5.7434156778836794E-2</v>
      </c>
      <c r="AW350" s="177">
        <v>6.0245359437837216E-2</v>
      </c>
      <c r="AX350" s="177">
        <v>7.4507646718212472E-2</v>
      </c>
      <c r="AY350" s="161"/>
      <c r="AZ350" s="161"/>
      <c r="BA350" s="161"/>
      <c r="BB350" s="161"/>
    </row>
    <row r="351" spans="3:54" s="126" customFormat="1" x14ac:dyDescent="0.25">
      <c r="C351" s="171" t="s">
        <v>12</v>
      </c>
      <c r="D351" s="132" t="s">
        <v>0</v>
      </c>
      <c r="E351" s="133"/>
      <c r="F351" s="134" t="s">
        <v>76</v>
      </c>
      <c r="G351" s="175">
        <v>33058</v>
      </c>
      <c r="H351" s="175">
        <v>36649</v>
      </c>
      <c r="I351" s="175">
        <v>45346</v>
      </c>
      <c r="J351" s="175">
        <v>37797</v>
      </c>
      <c r="K351" s="175">
        <v>41325</v>
      </c>
      <c r="L351" s="175">
        <v>44860</v>
      </c>
      <c r="M351" s="175">
        <v>41300</v>
      </c>
      <c r="N351" s="161"/>
      <c r="O351" s="174" t="s">
        <v>76</v>
      </c>
      <c r="P351" s="176">
        <v>11.4</v>
      </c>
      <c r="Q351" s="176">
        <v>11.2</v>
      </c>
      <c r="R351" s="176">
        <v>9.9</v>
      </c>
      <c r="S351" s="176">
        <v>12.1</v>
      </c>
      <c r="T351" s="176">
        <v>11.9</v>
      </c>
      <c r="U351" s="176">
        <v>12.3</v>
      </c>
      <c r="V351" s="176">
        <v>12.1</v>
      </c>
      <c r="W351" s="161"/>
      <c r="X351" s="161"/>
      <c r="Y351" s="174" t="s">
        <v>76</v>
      </c>
      <c r="Z351" s="175">
        <v>7537.2240000000002</v>
      </c>
      <c r="AA351" s="175">
        <v>8209.3760000000002</v>
      </c>
      <c r="AB351" s="175">
        <v>8978.5079999999998</v>
      </c>
      <c r="AC351" s="175">
        <v>9146.8739999999998</v>
      </c>
      <c r="AD351" s="175">
        <v>9835.35</v>
      </c>
      <c r="AE351" s="175">
        <v>11035.56</v>
      </c>
      <c r="AF351" s="175">
        <v>9994.6</v>
      </c>
      <c r="AG351" s="161"/>
      <c r="AH351" s="174" t="s">
        <v>76</v>
      </c>
      <c r="AI351" s="177">
        <v>0.4252981512691531</v>
      </c>
      <c r="AJ351" s="177">
        <v>0.46229044994134488</v>
      </c>
      <c r="AK351" s="177">
        <v>0.59907785396271784</v>
      </c>
      <c r="AL351" s="177">
        <v>0.53374285109087061</v>
      </c>
      <c r="AM351" s="177">
        <v>0.66985994942618166</v>
      </c>
      <c r="AN351" s="177">
        <v>0.64202195411675467</v>
      </c>
      <c r="AO351" s="177">
        <v>0.70336183112503836</v>
      </c>
      <c r="AP351" s="161"/>
      <c r="AQ351" s="174" t="s">
        <v>76</v>
      </c>
      <c r="AR351" s="177">
        <v>9.6967978489366918E-2</v>
      </c>
      <c r="AS351" s="177">
        <v>0.10355306078686125</v>
      </c>
      <c r="AT351" s="177">
        <v>0.11861741508461814</v>
      </c>
      <c r="AU351" s="177">
        <v>0.12916576996399068</v>
      </c>
      <c r="AV351" s="177">
        <v>0.15942666796343125</v>
      </c>
      <c r="AW351" s="177">
        <v>0.15793740071272167</v>
      </c>
      <c r="AX351" s="177">
        <v>0.1702135631322593</v>
      </c>
      <c r="AY351" s="161"/>
      <c r="AZ351" s="161"/>
      <c r="BA351" s="161"/>
      <c r="BB351" s="161"/>
    </row>
    <row r="352" spans="3:54" s="126" customFormat="1" x14ac:dyDescent="0.25">
      <c r="C352" s="164" t="s">
        <v>11</v>
      </c>
      <c r="D352" s="128" t="s">
        <v>0</v>
      </c>
      <c r="E352" s="133"/>
      <c r="F352" s="130" t="s">
        <v>8</v>
      </c>
      <c r="G352" s="168">
        <v>64094</v>
      </c>
      <c r="H352" s="168">
        <v>66130</v>
      </c>
      <c r="I352" s="168">
        <v>64353</v>
      </c>
      <c r="J352" s="168">
        <v>77646</v>
      </c>
      <c r="K352" s="168">
        <v>77937</v>
      </c>
      <c r="L352" s="168">
        <v>77506</v>
      </c>
      <c r="M352" s="168">
        <v>82032</v>
      </c>
      <c r="N352" s="161"/>
      <c r="O352" s="167" t="s">
        <v>8</v>
      </c>
      <c r="P352" s="169">
        <v>8</v>
      </c>
      <c r="Q352" s="169">
        <v>8.1999999999999993</v>
      </c>
      <c r="R352" s="169">
        <v>8.6</v>
      </c>
      <c r="S352" s="169">
        <v>8.1</v>
      </c>
      <c r="T352" s="169">
        <v>8.6</v>
      </c>
      <c r="U352" s="169">
        <v>8.8000000000000007</v>
      </c>
      <c r="V352" s="169">
        <v>8.5</v>
      </c>
      <c r="W352" s="161"/>
      <c r="X352" s="161"/>
      <c r="Y352" s="167" t="s">
        <v>8</v>
      </c>
      <c r="Z352" s="168">
        <v>10255.040000000001</v>
      </c>
      <c r="AA352" s="168">
        <v>10845.32</v>
      </c>
      <c r="AB352" s="168">
        <v>11068.715999999999</v>
      </c>
      <c r="AC352" s="168">
        <v>12578.652</v>
      </c>
      <c r="AD352" s="168">
        <v>13405.163999999999</v>
      </c>
      <c r="AE352" s="168">
        <v>13641.056</v>
      </c>
      <c r="AF352" s="168">
        <v>13945.44</v>
      </c>
      <c r="AG352" s="161"/>
      <c r="AH352" s="167" t="s">
        <v>8</v>
      </c>
      <c r="AI352" s="170">
        <v>1</v>
      </c>
      <c r="AJ352" s="170">
        <v>1</v>
      </c>
      <c r="AK352" s="170">
        <v>1</v>
      </c>
      <c r="AL352" s="170">
        <v>1</v>
      </c>
      <c r="AM352" s="170">
        <v>1</v>
      </c>
      <c r="AN352" s="170">
        <v>1</v>
      </c>
      <c r="AO352" s="170">
        <v>1</v>
      </c>
      <c r="AP352" s="161"/>
      <c r="AQ352" s="167" t="s">
        <v>8</v>
      </c>
      <c r="AR352" s="170">
        <v>0.16</v>
      </c>
      <c r="AS352" s="170">
        <v>0.16399999999999998</v>
      </c>
      <c r="AT352" s="170">
        <v>0.17199999999999999</v>
      </c>
      <c r="AU352" s="170">
        <v>0.16200000000000001</v>
      </c>
      <c r="AV352" s="170">
        <v>0.17199999999999999</v>
      </c>
      <c r="AW352" s="170">
        <v>0.17600000000000002</v>
      </c>
      <c r="AX352" s="170">
        <v>0.17</v>
      </c>
      <c r="AY352" s="161"/>
      <c r="AZ352" s="161"/>
      <c r="BA352" s="161"/>
      <c r="BB352" s="161"/>
    </row>
    <row r="353" spans="3:54" s="126" customFormat="1" x14ac:dyDescent="0.25">
      <c r="C353" s="171" t="s">
        <v>11</v>
      </c>
      <c r="D353" s="132" t="s">
        <v>0</v>
      </c>
      <c r="E353" s="133"/>
      <c r="F353" s="134" t="s">
        <v>1</v>
      </c>
      <c r="G353" s="175">
        <v>17088</v>
      </c>
      <c r="H353" s="175">
        <v>22618</v>
      </c>
      <c r="I353" s="175">
        <v>16551</v>
      </c>
      <c r="J353" s="175">
        <v>17353</v>
      </c>
      <c r="K353" s="175">
        <v>16222</v>
      </c>
      <c r="L353" s="175">
        <v>16408</v>
      </c>
      <c r="M353" s="175">
        <v>20359</v>
      </c>
      <c r="N353" s="161"/>
      <c r="O353" s="174" t="s">
        <v>1</v>
      </c>
      <c r="P353" s="176">
        <v>15.1</v>
      </c>
      <c r="Q353" s="176">
        <v>14.2</v>
      </c>
      <c r="R353" s="176">
        <v>16.7</v>
      </c>
      <c r="S353" s="176">
        <v>17.5</v>
      </c>
      <c r="T353" s="176">
        <v>18.899999999999999</v>
      </c>
      <c r="U353" s="176">
        <v>19.5</v>
      </c>
      <c r="V353" s="176">
        <v>16.8</v>
      </c>
      <c r="W353" s="161"/>
      <c r="X353" s="161"/>
      <c r="Y353" s="174" t="s">
        <v>1</v>
      </c>
      <c r="Z353" s="175">
        <v>5160.576</v>
      </c>
      <c r="AA353" s="175">
        <v>6423.5119999999997</v>
      </c>
      <c r="AB353" s="175">
        <v>5528.0340000000006</v>
      </c>
      <c r="AC353" s="175">
        <v>6073.55</v>
      </c>
      <c r="AD353" s="175">
        <v>6131.9160000000002</v>
      </c>
      <c r="AE353" s="175">
        <v>6399.12</v>
      </c>
      <c r="AF353" s="175">
        <v>6840.6239999999998</v>
      </c>
      <c r="AG353" s="161"/>
      <c r="AH353" s="174" t="s">
        <v>1</v>
      </c>
      <c r="AI353" s="177">
        <v>0.266608418884763</v>
      </c>
      <c r="AJ353" s="177">
        <v>0.34202328746408589</v>
      </c>
      <c r="AK353" s="177">
        <v>0.25719080695538671</v>
      </c>
      <c r="AL353" s="177">
        <v>0.22348865363315559</v>
      </c>
      <c r="AM353" s="177">
        <v>0.20814247404955286</v>
      </c>
      <c r="AN353" s="177">
        <v>0.21169973937501613</v>
      </c>
      <c r="AO353" s="177">
        <v>0.24818363565437879</v>
      </c>
      <c r="AP353" s="161"/>
      <c r="AQ353" s="174" t="s">
        <v>1</v>
      </c>
      <c r="AR353" s="177">
        <v>8.0515742503198415E-2</v>
      </c>
      <c r="AS353" s="177">
        <v>9.7134613639800402E-2</v>
      </c>
      <c r="AT353" s="177">
        <v>8.5901729523099157E-2</v>
      </c>
      <c r="AU353" s="177">
        <v>7.8221028771604459E-2</v>
      </c>
      <c r="AV353" s="177">
        <v>7.8677855190730964E-2</v>
      </c>
      <c r="AW353" s="177">
        <v>8.2562898356256298E-2</v>
      </c>
      <c r="AX353" s="177">
        <v>8.3389701579871273E-2</v>
      </c>
      <c r="AY353" s="161"/>
      <c r="AZ353" s="161"/>
      <c r="BA353" s="161"/>
      <c r="BB353" s="161"/>
    </row>
    <row r="354" spans="3:54" s="126" customFormat="1" x14ac:dyDescent="0.25">
      <c r="C354" s="171" t="s">
        <v>11</v>
      </c>
      <c r="D354" s="132" t="s">
        <v>0</v>
      </c>
      <c r="E354" s="129"/>
      <c r="F354" s="134" t="s">
        <v>77</v>
      </c>
      <c r="G354" s="175">
        <v>9387</v>
      </c>
      <c r="H354" s="175">
        <v>11014</v>
      </c>
      <c r="I354" s="175">
        <v>10965</v>
      </c>
      <c r="J354" s="175">
        <v>9183</v>
      </c>
      <c r="K354" s="175">
        <v>7845</v>
      </c>
      <c r="L354" s="175">
        <v>6240</v>
      </c>
      <c r="M354" s="175">
        <v>5195</v>
      </c>
      <c r="N354" s="161"/>
      <c r="O354" s="174" t="s">
        <v>77</v>
      </c>
      <c r="P354" s="176">
        <v>20.8</v>
      </c>
      <c r="Q354" s="176">
        <v>20.100000000000001</v>
      </c>
      <c r="R354" s="176">
        <v>21.1</v>
      </c>
      <c r="S354" s="176">
        <v>24</v>
      </c>
      <c r="T354" s="176">
        <v>28.6</v>
      </c>
      <c r="U354" s="176">
        <v>31.9</v>
      </c>
      <c r="V354" s="176">
        <v>34.4</v>
      </c>
      <c r="W354" s="161"/>
      <c r="X354" s="161"/>
      <c r="Y354" s="174" t="s">
        <v>77</v>
      </c>
      <c r="Z354" s="175">
        <v>3904.9920000000002</v>
      </c>
      <c r="AA354" s="175">
        <v>4427.6280000000006</v>
      </c>
      <c r="AB354" s="175">
        <v>4627.2300000000005</v>
      </c>
      <c r="AC354" s="175">
        <v>4407.84</v>
      </c>
      <c r="AD354" s="175">
        <v>4487.34</v>
      </c>
      <c r="AE354" s="175">
        <v>3981.12</v>
      </c>
      <c r="AF354" s="175">
        <v>3574.16</v>
      </c>
      <c r="AG354" s="161"/>
      <c r="AH354" s="174" t="s">
        <v>77</v>
      </c>
      <c r="AI354" s="177">
        <v>0.14645676662402096</v>
      </c>
      <c r="AJ354" s="177">
        <v>0.16655073340390142</v>
      </c>
      <c r="AK354" s="177">
        <v>0.17038832688452754</v>
      </c>
      <c r="AL354" s="177">
        <v>0.11826752182984314</v>
      </c>
      <c r="AM354" s="177">
        <v>0.10065822395011355</v>
      </c>
      <c r="AN354" s="177">
        <v>8.0509896008050988E-2</v>
      </c>
      <c r="AO354" s="177">
        <v>6.3328944802028483E-2</v>
      </c>
      <c r="AP354" s="161"/>
      <c r="AQ354" s="174" t="s">
        <v>77</v>
      </c>
      <c r="AR354" s="177">
        <v>6.0926014915592727E-2</v>
      </c>
      <c r="AS354" s="177">
        <v>6.6953394828368373E-2</v>
      </c>
      <c r="AT354" s="177">
        <v>7.1903873945270633E-2</v>
      </c>
      <c r="AU354" s="177">
        <v>5.6768410478324711E-2</v>
      </c>
      <c r="AV354" s="177">
        <v>5.7576504099464951E-2</v>
      </c>
      <c r="AW354" s="177">
        <v>5.1365313653136527E-2</v>
      </c>
      <c r="AX354" s="177">
        <v>4.3570314023795589E-2</v>
      </c>
      <c r="AY354" s="161"/>
      <c r="AZ354" s="161"/>
      <c r="BA354" s="161"/>
      <c r="BB354" s="161"/>
    </row>
    <row r="355" spans="3:54" s="126" customFormat="1" x14ac:dyDescent="0.25">
      <c r="C355" s="171" t="s">
        <v>11</v>
      </c>
      <c r="D355" s="132" t="s">
        <v>0</v>
      </c>
      <c r="E355" s="133"/>
      <c r="F355" s="134" t="s">
        <v>76</v>
      </c>
      <c r="G355" s="175">
        <v>37623</v>
      </c>
      <c r="H355" s="175">
        <v>32502</v>
      </c>
      <c r="I355" s="175">
        <v>36841</v>
      </c>
      <c r="J355" s="175">
        <v>51114</v>
      </c>
      <c r="K355" s="175">
        <v>53874</v>
      </c>
      <c r="L355" s="175">
        <v>54862</v>
      </c>
      <c r="M355" s="175">
        <v>56478</v>
      </c>
      <c r="N355" s="161"/>
      <c r="O355" s="174" t="s">
        <v>76</v>
      </c>
      <c r="P355" s="176">
        <v>10.5</v>
      </c>
      <c r="Q355" s="176">
        <v>12.2</v>
      </c>
      <c r="R355" s="176">
        <v>11.2</v>
      </c>
      <c r="S355" s="176">
        <v>10.1</v>
      </c>
      <c r="T355" s="176">
        <v>10.7</v>
      </c>
      <c r="U355" s="176">
        <v>11</v>
      </c>
      <c r="V355" s="176">
        <v>10.3</v>
      </c>
      <c r="W355" s="161"/>
      <c r="X355" s="161"/>
      <c r="Y355" s="174" t="s">
        <v>76</v>
      </c>
      <c r="Z355" s="175">
        <v>7900.83</v>
      </c>
      <c r="AA355" s="175">
        <v>7930.4879999999994</v>
      </c>
      <c r="AB355" s="175">
        <v>8252.3839999999982</v>
      </c>
      <c r="AC355" s="175">
        <v>10325.027999999998</v>
      </c>
      <c r="AD355" s="175">
        <v>11529.035999999998</v>
      </c>
      <c r="AE355" s="175">
        <v>12069.64</v>
      </c>
      <c r="AF355" s="175">
        <v>11634.468000000001</v>
      </c>
      <c r="AG355" s="161"/>
      <c r="AH355" s="174" t="s">
        <v>76</v>
      </c>
      <c r="AI355" s="177">
        <v>0.58699722282896993</v>
      </c>
      <c r="AJ355" s="177">
        <v>0.49148646605171631</v>
      </c>
      <c r="AK355" s="177">
        <v>0.57248302332447598</v>
      </c>
      <c r="AL355" s="177">
        <v>0.65829534039100535</v>
      </c>
      <c r="AM355" s="177">
        <v>0.69125062550521577</v>
      </c>
      <c r="AN355" s="177">
        <v>0.7078419735246303</v>
      </c>
      <c r="AO355" s="177">
        <v>0.68848741954359272</v>
      </c>
      <c r="AP355" s="161"/>
      <c r="AQ355" s="174" t="s">
        <v>76</v>
      </c>
      <c r="AR355" s="177">
        <v>0.12326941679408369</v>
      </c>
      <c r="AS355" s="177">
        <v>0.11992269771661877</v>
      </c>
      <c r="AT355" s="177">
        <v>0.12823619722468263</v>
      </c>
      <c r="AU355" s="177">
        <v>0.13297565875898307</v>
      </c>
      <c r="AV355" s="177">
        <v>0.14792763385811616</v>
      </c>
      <c r="AW355" s="177">
        <v>0.15572523417541867</v>
      </c>
      <c r="AX355" s="177">
        <v>0.1418284084259801</v>
      </c>
      <c r="AY355" s="161"/>
      <c r="AZ355" s="161"/>
      <c r="BA355" s="161"/>
      <c r="BB355" s="161"/>
    </row>
    <row r="356" spans="3:54" s="126" customFormat="1" x14ac:dyDescent="0.25">
      <c r="C356" s="164" t="s">
        <v>7</v>
      </c>
      <c r="D356" s="128" t="s">
        <v>2</v>
      </c>
      <c r="E356" s="133"/>
      <c r="F356" s="130" t="s">
        <v>8</v>
      </c>
      <c r="G356" s="168">
        <v>170686</v>
      </c>
      <c r="H356" s="168">
        <v>184997</v>
      </c>
      <c r="I356" s="168">
        <v>184949</v>
      </c>
      <c r="J356" s="168">
        <v>212794</v>
      </c>
      <c r="K356" s="168">
        <v>195109</v>
      </c>
      <c r="L356" s="168">
        <v>247311</v>
      </c>
      <c r="M356" s="168">
        <v>275964</v>
      </c>
      <c r="N356" s="161"/>
      <c r="O356" s="167" t="s">
        <v>8</v>
      </c>
      <c r="P356" s="169">
        <v>5.9</v>
      </c>
      <c r="Q356" s="169">
        <v>6.8</v>
      </c>
      <c r="R356" s="169">
        <v>5.9</v>
      </c>
      <c r="S356" s="169">
        <v>5.7</v>
      </c>
      <c r="T356" s="169">
        <v>7</v>
      </c>
      <c r="U356" s="169">
        <v>6.6</v>
      </c>
      <c r="V356" s="169">
        <v>5.9</v>
      </c>
      <c r="W356" s="161"/>
      <c r="X356" s="161"/>
      <c r="Y356" s="167" t="s">
        <v>8</v>
      </c>
      <c r="Z356" s="168">
        <v>20140.948</v>
      </c>
      <c r="AA356" s="168">
        <v>25159.591999999997</v>
      </c>
      <c r="AB356" s="168">
        <v>21823.982000000004</v>
      </c>
      <c r="AC356" s="168">
        <v>24258.516</v>
      </c>
      <c r="AD356" s="168">
        <v>27315.26</v>
      </c>
      <c r="AE356" s="168">
        <v>32645.051999999996</v>
      </c>
      <c r="AF356" s="168">
        <v>32563.752</v>
      </c>
      <c r="AG356" s="161"/>
      <c r="AH356" s="167" t="s">
        <v>8</v>
      </c>
      <c r="AI356" s="170">
        <v>1</v>
      </c>
      <c r="AJ356" s="170">
        <v>1</v>
      </c>
      <c r="AK356" s="170">
        <v>1</v>
      </c>
      <c r="AL356" s="170">
        <v>1</v>
      </c>
      <c r="AM356" s="170">
        <v>1</v>
      </c>
      <c r="AN356" s="170">
        <v>1</v>
      </c>
      <c r="AO356" s="170">
        <v>1</v>
      </c>
      <c r="AP356" s="161"/>
      <c r="AQ356" s="167" t="s">
        <v>8</v>
      </c>
      <c r="AR356" s="170">
        <v>0.11800000000000001</v>
      </c>
      <c r="AS356" s="170">
        <v>0.13600000000000001</v>
      </c>
      <c r="AT356" s="170">
        <v>0.11800000000000001</v>
      </c>
      <c r="AU356" s="170">
        <v>0.114</v>
      </c>
      <c r="AV356" s="170">
        <v>0.14000000000000001</v>
      </c>
      <c r="AW356" s="170">
        <v>0.13200000000000001</v>
      </c>
      <c r="AX356" s="170">
        <v>0.11800000000000001</v>
      </c>
      <c r="AY356" s="161"/>
      <c r="AZ356" s="161"/>
      <c r="BA356" s="161"/>
      <c r="BB356" s="161"/>
    </row>
    <row r="357" spans="3:54" s="126" customFormat="1" x14ac:dyDescent="0.25">
      <c r="C357" s="171" t="s">
        <v>7</v>
      </c>
      <c r="D357" s="132" t="s">
        <v>2</v>
      </c>
      <c r="E357" s="133"/>
      <c r="F357" s="134" t="s">
        <v>1</v>
      </c>
      <c r="G357" s="175">
        <v>84199</v>
      </c>
      <c r="H357" s="175">
        <v>91789</v>
      </c>
      <c r="I357" s="175">
        <v>87657</v>
      </c>
      <c r="J357" s="175">
        <v>92258</v>
      </c>
      <c r="K357" s="175">
        <v>88718</v>
      </c>
      <c r="L357" s="175">
        <v>106290</v>
      </c>
      <c r="M357" s="175">
        <v>114097</v>
      </c>
      <c r="N357" s="161"/>
      <c r="O357" s="174" t="s">
        <v>1</v>
      </c>
      <c r="P357" s="176">
        <v>8.3000000000000007</v>
      </c>
      <c r="Q357" s="176">
        <v>8.8000000000000007</v>
      </c>
      <c r="R357" s="176">
        <v>8</v>
      </c>
      <c r="S357" s="176">
        <v>8.5</v>
      </c>
      <c r="T357" s="176">
        <v>9.4</v>
      </c>
      <c r="U357" s="176">
        <v>9.3000000000000007</v>
      </c>
      <c r="V357" s="176">
        <v>9.5</v>
      </c>
      <c r="W357" s="161"/>
      <c r="X357" s="161"/>
      <c r="Y357" s="174" t="s">
        <v>1</v>
      </c>
      <c r="Z357" s="175">
        <v>13977.034000000001</v>
      </c>
      <c r="AA357" s="175">
        <v>16154.864000000001</v>
      </c>
      <c r="AB357" s="175">
        <v>14025.12</v>
      </c>
      <c r="AC357" s="175">
        <v>15683.86</v>
      </c>
      <c r="AD357" s="175">
        <v>16678.984</v>
      </c>
      <c r="AE357" s="175">
        <v>19769.940000000002</v>
      </c>
      <c r="AF357" s="175">
        <v>21678.43</v>
      </c>
      <c r="AG357" s="161"/>
      <c r="AH357" s="174" t="s">
        <v>1</v>
      </c>
      <c r="AI357" s="177">
        <v>0.49329763425236983</v>
      </c>
      <c r="AJ357" s="177">
        <v>0.49616480267247576</v>
      </c>
      <c r="AK357" s="177">
        <v>0.4739522787363003</v>
      </c>
      <c r="AL357" s="177">
        <v>0.43355545739071588</v>
      </c>
      <c r="AM357" s="177">
        <v>0.4547099313716948</v>
      </c>
      <c r="AN357" s="177">
        <v>0.42978274318570547</v>
      </c>
      <c r="AO357" s="177">
        <v>0.41344885564783812</v>
      </c>
      <c r="AP357" s="161"/>
      <c r="AQ357" s="174" t="s">
        <v>1</v>
      </c>
      <c r="AR357" s="177">
        <v>8.1887407285893388E-2</v>
      </c>
      <c r="AS357" s="177">
        <v>8.7325005270355749E-2</v>
      </c>
      <c r="AT357" s="177">
        <v>7.5832364597808052E-2</v>
      </c>
      <c r="AU357" s="177">
        <v>7.3704427756421692E-2</v>
      </c>
      <c r="AV357" s="177">
        <v>8.5485467097878617E-2</v>
      </c>
      <c r="AW357" s="177">
        <v>7.9939590232541227E-2</v>
      </c>
      <c r="AX357" s="177">
        <v>7.8555282573089247E-2</v>
      </c>
      <c r="AY357" s="161"/>
      <c r="AZ357" s="161"/>
      <c r="BA357" s="161"/>
      <c r="BB357" s="161"/>
    </row>
    <row r="358" spans="3:54" s="126" customFormat="1" x14ac:dyDescent="0.25">
      <c r="C358" s="171" t="s">
        <v>7</v>
      </c>
      <c r="D358" s="132" t="s">
        <v>2</v>
      </c>
      <c r="E358" s="133"/>
      <c r="F358" s="134" t="s">
        <v>77</v>
      </c>
      <c r="G358" s="175">
        <v>33381</v>
      </c>
      <c r="H358" s="175">
        <v>41128</v>
      </c>
      <c r="I358" s="175">
        <v>44419</v>
      </c>
      <c r="J358" s="175">
        <v>44705</v>
      </c>
      <c r="K358" s="175">
        <v>41990</v>
      </c>
      <c r="L358" s="175">
        <v>50508</v>
      </c>
      <c r="M358" s="175">
        <v>63589</v>
      </c>
      <c r="N358" s="161"/>
      <c r="O358" s="174" t="s">
        <v>77</v>
      </c>
      <c r="P358" s="176">
        <v>13.6</v>
      </c>
      <c r="Q358" s="176">
        <v>13.4</v>
      </c>
      <c r="R358" s="176">
        <v>11.7</v>
      </c>
      <c r="S358" s="176">
        <v>13.1</v>
      </c>
      <c r="T358" s="176">
        <v>13.8</v>
      </c>
      <c r="U358" s="176">
        <v>13.4</v>
      </c>
      <c r="V358" s="176">
        <v>12.3</v>
      </c>
      <c r="W358" s="161"/>
      <c r="X358" s="161"/>
      <c r="Y358" s="174" t="s">
        <v>77</v>
      </c>
      <c r="Z358" s="175">
        <v>9079.6319999999996</v>
      </c>
      <c r="AA358" s="175">
        <v>11022.304000000002</v>
      </c>
      <c r="AB358" s="175">
        <v>10394.046</v>
      </c>
      <c r="AC358" s="175">
        <v>11712.71</v>
      </c>
      <c r="AD358" s="175">
        <v>11589.24</v>
      </c>
      <c r="AE358" s="175">
        <v>13536.144000000002</v>
      </c>
      <c r="AF358" s="175">
        <v>15642.894000000002</v>
      </c>
      <c r="AG358" s="161"/>
      <c r="AH358" s="174" t="s">
        <v>77</v>
      </c>
      <c r="AI358" s="177">
        <v>0.19556964250143538</v>
      </c>
      <c r="AJ358" s="177">
        <v>0.2223171186559782</v>
      </c>
      <c r="AK358" s="177">
        <v>0.24016891142963737</v>
      </c>
      <c r="AL358" s="177">
        <v>0.21008581069015103</v>
      </c>
      <c r="AM358" s="177">
        <v>0.21521303476518253</v>
      </c>
      <c r="AN358" s="177">
        <v>0.20422868372211506</v>
      </c>
      <c r="AO358" s="177">
        <v>0.23042498296879302</v>
      </c>
      <c r="AP358" s="161"/>
      <c r="AQ358" s="174" t="s">
        <v>77</v>
      </c>
      <c r="AR358" s="177">
        <v>5.3194942760390419E-2</v>
      </c>
      <c r="AS358" s="177">
        <v>5.9580987799802164E-2</v>
      </c>
      <c r="AT358" s="177">
        <v>5.6199525274535145E-2</v>
      </c>
      <c r="AU358" s="177">
        <v>5.5042482400819569E-2</v>
      </c>
      <c r="AV358" s="177">
        <v>5.9398797595190379E-2</v>
      </c>
      <c r="AW358" s="177">
        <v>5.4733287237526837E-2</v>
      </c>
      <c r="AX358" s="177">
        <v>5.6684545810323082E-2</v>
      </c>
      <c r="AY358" s="161"/>
      <c r="AZ358" s="161"/>
      <c r="BA358" s="161"/>
      <c r="BB358" s="161"/>
    </row>
    <row r="359" spans="3:54" s="126" customFormat="1" x14ac:dyDescent="0.25">
      <c r="C359" s="171" t="s">
        <v>7</v>
      </c>
      <c r="D359" s="132" t="s">
        <v>2</v>
      </c>
      <c r="E359" s="133"/>
      <c r="F359" s="134" t="s">
        <v>76</v>
      </c>
      <c r="G359" s="175">
        <v>53110</v>
      </c>
      <c r="H359" s="175">
        <v>52084</v>
      </c>
      <c r="I359" s="175">
        <v>52877</v>
      </c>
      <c r="J359" s="175">
        <v>75835</v>
      </c>
      <c r="K359" s="175">
        <v>64405</v>
      </c>
      <c r="L359" s="175">
        <v>90517</v>
      </c>
      <c r="M359" s="175">
        <v>98278</v>
      </c>
      <c r="N359" s="161"/>
      <c r="O359" s="174" t="s">
        <v>76</v>
      </c>
      <c r="P359" s="176">
        <v>10.5</v>
      </c>
      <c r="Q359" s="176">
        <v>12</v>
      </c>
      <c r="R359" s="176">
        <v>10.4</v>
      </c>
      <c r="S359" s="176">
        <v>9.5</v>
      </c>
      <c r="T359" s="176">
        <v>11.2</v>
      </c>
      <c r="U359" s="176">
        <v>10</v>
      </c>
      <c r="V359" s="176">
        <v>9.8000000000000007</v>
      </c>
      <c r="W359" s="161"/>
      <c r="X359" s="161"/>
      <c r="Y359" s="174" t="s">
        <v>76</v>
      </c>
      <c r="Z359" s="175">
        <v>11153.1</v>
      </c>
      <c r="AA359" s="175">
        <v>12500.16</v>
      </c>
      <c r="AB359" s="175">
        <v>10998.416000000001</v>
      </c>
      <c r="AC359" s="175">
        <v>14408.65</v>
      </c>
      <c r="AD359" s="175">
        <v>14426.72</v>
      </c>
      <c r="AE359" s="175">
        <v>18103.400000000001</v>
      </c>
      <c r="AF359" s="175">
        <v>19262.488000000001</v>
      </c>
      <c r="AG359" s="161"/>
      <c r="AH359" s="174" t="s">
        <v>76</v>
      </c>
      <c r="AI359" s="177">
        <v>0.31115615809146618</v>
      </c>
      <c r="AJ359" s="177">
        <v>0.28153970064379424</v>
      </c>
      <c r="AK359" s="177">
        <v>0.28590043741788279</v>
      </c>
      <c r="AL359" s="177">
        <v>0.3563775294416196</v>
      </c>
      <c r="AM359" s="177">
        <v>0.33009753522390051</v>
      </c>
      <c r="AN359" s="177">
        <v>0.36600474705937058</v>
      </c>
      <c r="AO359" s="177">
        <v>0.35612616138336883</v>
      </c>
      <c r="AP359" s="161"/>
      <c r="AQ359" s="174" t="s">
        <v>76</v>
      </c>
      <c r="AR359" s="177">
        <v>6.5342793199207896E-2</v>
      </c>
      <c r="AS359" s="177">
        <v>6.7569528154510616E-2</v>
      </c>
      <c r="AT359" s="177">
        <v>5.9467290982919627E-2</v>
      </c>
      <c r="AU359" s="177">
        <v>6.7711730593907726E-2</v>
      </c>
      <c r="AV359" s="177">
        <v>7.3941847890153706E-2</v>
      </c>
      <c r="AW359" s="177">
        <v>7.3200949411874119E-2</v>
      </c>
      <c r="AX359" s="177">
        <v>6.98007276311403E-2</v>
      </c>
      <c r="AY359" s="161"/>
      <c r="AZ359" s="161"/>
      <c r="BA359" s="161"/>
      <c r="BB359" s="161"/>
    </row>
    <row r="360" spans="3:54" s="126" customFormat="1" x14ac:dyDescent="0.25">
      <c r="C360" s="164" t="s">
        <v>12</v>
      </c>
      <c r="D360" s="128" t="s">
        <v>2</v>
      </c>
      <c r="E360" s="129"/>
      <c r="F360" s="130" t="s">
        <v>8</v>
      </c>
      <c r="G360" s="168">
        <v>89993</v>
      </c>
      <c r="H360" s="168">
        <v>100601</v>
      </c>
      <c r="I360" s="168">
        <v>88829</v>
      </c>
      <c r="J360" s="168">
        <v>106611</v>
      </c>
      <c r="K360" s="168">
        <v>96644</v>
      </c>
      <c r="L360" s="168">
        <v>111773</v>
      </c>
      <c r="M360" s="168">
        <v>141393</v>
      </c>
      <c r="N360" s="161"/>
      <c r="O360" s="167" t="s">
        <v>8</v>
      </c>
      <c r="P360" s="169">
        <v>7.9</v>
      </c>
      <c r="Q360" s="169">
        <v>8.3000000000000007</v>
      </c>
      <c r="R360" s="169">
        <v>8</v>
      </c>
      <c r="S360" s="169">
        <v>8.1</v>
      </c>
      <c r="T360" s="169">
        <v>8.8000000000000007</v>
      </c>
      <c r="U360" s="169">
        <v>9.3000000000000007</v>
      </c>
      <c r="V360" s="169">
        <v>8.5</v>
      </c>
      <c r="W360" s="161"/>
      <c r="X360" s="161"/>
      <c r="Y360" s="167" t="s">
        <v>8</v>
      </c>
      <c r="Z360" s="168">
        <v>14218.894000000002</v>
      </c>
      <c r="AA360" s="168">
        <v>16699.766</v>
      </c>
      <c r="AB360" s="168">
        <v>14212.64</v>
      </c>
      <c r="AC360" s="168">
        <v>17270.982</v>
      </c>
      <c r="AD360" s="168">
        <v>17009.344000000001</v>
      </c>
      <c r="AE360" s="168">
        <v>20789.778000000002</v>
      </c>
      <c r="AF360" s="168">
        <v>24036.81</v>
      </c>
      <c r="AG360" s="161"/>
      <c r="AH360" s="167" t="s">
        <v>8</v>
      </c>
      <c r="AI360" s="170">
        <v>1</v>
      </c>
      <c r="AJ360" s="170">
        <v>1</v>
      </c>
      <c r="AK360" s="170">
        <v>1</v>
      </c>
      <c r="AL360" s="170">
        <v>1</v>
      </c>
      <c r="AM360" s="170">
        <v>1</v>
      </c>
      <c r="AN360" s="170">
        <v>1</v>
      </c>
      <c r="AO360" s="170">
        <v>1</v>
      </c>
      <c r="AP360" s="161"/>
      <c r="AQ360" s="167" t="s">
        <v>8</v>
      </c>
      <c r="AR360" s="170">
        <v>0.158</v>
      </c>
      <c r="AS360" s="170">
        <v>0.16600000000000001</v>
      </c>
      <c r="AT360" s="170">
        <v>0.16</v>
      </c>
      <c r="AU360" s="170">
        <v>0.16200000000000001</v>
      </c>
      <c r="AV360" s="170">
        <v>0.17600000000000002</v>
      </c>
      <c r="AW360" s="170">
        <v>0.18600000000000003</v>
      </c>
      <c r="AX360" s="170">
        <v>0.17</v>
      </c>
      <c r="AY360" s="161"/>
      <c r="AZ360" s="161"/>
      <c r="BA360" s="161"/>
      <c r="BB360" s="161"/>
    </row>
    <row r="361" spans="3:54" s="126" customFormat="1" x14ac:dyDescent="0.25">
      <c r="C361" s="171" t="s">
        <v>12</v>
      </c>
      <c r="D361" s="132" t="s">
        <v>2</v>
      </c>
      <c r="E361" s="133"/>
      <c r="F361" s="134" t="s">
        <v>1</v>
      </c>
      <c r="G361" s="175">
        <v>41647</v>
      </c>
      <c r="H361" s="175">
        <v>45318</v>
      </c>
      <c r="I361" s="175">
        <v>40246</v>
      </c>
      <c r="J361" s="175">
        <v>41304</v>
      </c>
      <c r="K361" s="175">
        <v>40398</v>
      </c>
      <c r="L361" s="175">
        <v>49913</v>
      </c>
      <c r="M361" s="175">
        <v>50601</v>
      </c>
      <c r="N361" s="161"/>
      <c r="O361" s="174" t="s">
        <v>1</v>
      </c>
      <c r="P361" s="176">
        <v>11.7</v>
      </c>
      <c r="Q361" s="176">
        <v>12.6</v>
      </c>
      <c r="R361" s="176">
        <v>11.7</v>
      </c>
      <c r="S361" s="176">
        <v>13.1</v>
      </c>
      <c r="T361" s="176">
        <v>13.8</v>
      </c>
      <c r="U361" s="176">
        <v>14.2</v>
      </c>
      <c r="V361" s="176">
        <v>13.5</v>
      </c>
      <c r="W361" s="161"/>
      <c r="X361" s="161"/>
      <c r="Y361" s="174" t="s">
        <v>1</v>
      </c>
      <c r="Z361" s="175">
        <v>9745.3979999999992</v>
      </c>
      <c r="AA361" s="175">
        <v>11420.135999999999</v>
      </c>
      <c r="AB361" s="175">
        <v>9417.5639999999985</v>
      </c>
      <c r="AC361" s="175">
        <v>10821.648000000001</v>
      </c>
      <c r="AD361" s="175">
        <v>11149.848</v>
      </c>
      <c r="AE361" s="175">
        <v>14175.291999999999</v>
      </c>
      <c r="AF361" s="175">
        <v>13662.27</v>
      </c>
      <c r="AG361" s="161"/>
      <c r="AH361" s="174" t="s">
        <v>1</v>
      </c>
      <c r="AI361" s="177">
        <v>0.46278043847854833</v>
      </c>
      <c r="AJ361" s="177">
        <v>0.4504726593175018</v>
      </c>
      <c r="AK361" s="177">
        <v>0.4530727577705479</v>
      </c>
      <c r="AL361" s="177">
        <v>0.38742718856403185</v>
      </c>
      <c r="AM361" s="177">
        <v>0.4180083605811018</v>
      </c>
      <c r="AN361" s="177">
        <v>0.44655686078033158</v>
      </c>
      <c r="AO361" s="177">
        <v>0.35787485943434255</v>
      </c>
      <c r="AP361" s="161"/>
      <c r="AQ361" s="174" t="s">
        <v>1</v>
      </c>
      <c r="AR361" s="177">
        <v>0.10829062260398031</v>
      </c>
      <c r="AS361" s="177">
        <v>0.11351911014801046</v>
      </c>
      <c r="AT361" s="177">
        <v>0.1060190253183082</v>
      </c>
      <c r="AU361" s="177">
        <v>0.10150592340377634</v>
      </c>
      <c r="AV361" s="177">
        <v>0.1153703075203841</v>
      </c>
      <c r="AW361" s="177">
        <v>0.12682214846161416</v>
      </c>
      <c r="AX361" s="177">
        <v>9.6626212047272481E-2</v>
      </c>
      <c r="AY361" s="161"/>
      <c r="AZ361" s="161"/>
      <c r="BA361" s="161"/>
      <c r="BB361" s="161"/>
    </row>
    <row r="362" spans="3:54" s="126" customFormat="1" x14ac:dyDescent="0.25">
      <c r="C362" s="171" t="s">
        <v>12</v>
      </c>
      <c r="D362" s="132" t="s">
        <v>2</v>
      </c>
      <c r="E362" s="133"/>
      <c r="F362" s="134" t="s">
        <v>77</v>
      </c>
      <c r="G362" s="175">
        <v>16385</v>
      </c>
      <c r="H362" s="175">
        <v>24352</v>
      </c>
      <c r="I362" s="175">
        <v>20867</v>
      </c>
      <c r="J362" s="175">
        <v>23232</v>
      </c>
      <c r="K362" s="175">
        <v>21723</v>
      </c>
      <c r="L362" s="175">
        <v>19753</v>
      </c>
      <c r="M362" s="175">
        <v>29694</v>
      </c>
      <c r="N362" s="161"/>
      <c r="O362" s="174" t="s">
        <v>77</v>
      </c>
      <c r="P362" s="176">
        <v>18.600000000000001</v>
      </c>
      <c r="Q362" s="176">
        <v>17.399999999999999</v>
      </c>
      <c r="R362" s="176">
        <v>16.600000000000001</v>
      </c>
      <c r="S362" s="176">
        <v>17.2</v>
      </c>
      <c r="T362" s="176">
        <v>19.100000000000001</v>
      </c>
      <c r="U362" s="176">
        <v>21.9</v>
      </c>
      <c r="V362" s="176">
        <v>19.2</v>
      </c>
      <c r="W362" s="161"/>
      <c r="X362" s="161"/>
      <c r="Y362" s="174" t="s">
        <v>77</v>
      </c>
      <c r="Z362" s="175">
        <v>6095.22</v>
      </c>
      <c r="AA362" s="175">
        <v>8474.4959999999992</v>
      </c>
      <c r="AB362" s="175">
        <v>6927.8440000000001</v>
      </c>
      <c r="AC362" s="175">
        <v>7991.8079999999991</v>
      </c>
      <c r="AD362" s="175">
        <v>8298.1860000000015</v>
      </c>
      <c r="AE362" s="175">
        <v>8651.8139999999985</v>
      </c>
      <c r="AF362" s="175">
        <v>11402.495999999999</v>
      </c>
      <c r="AG362" s="161"/>
      <c r="AH362" s="174" t="s">
        <v>77</v>
      </c>
      <c r="AI362" s="177">
        <v>0.18206971653350817</v>
      </c>
      <c r="AJ362" s="177">
        <v>0.24206518821880499</v>
      </c>
      <c r="AK362" s="177">
        <v>0.23491202197480551</v>
      </c>
      <c r="AL362" s="177">
        <v>0.21791372372456877</v>
      </c>
      <c r="AM362" s="177">
        <v>0.22477339514092959</v>
      </c>
      <c r="AN362" s="177">
        <v>0.17672425362117863</v>
      </c>
      <c r="AO362" s="177">
        <v>0.21001039655428486</v>
      </c>
      <c r="AP362" s="161"/>
      <c r="AQ362" s="174" t="s">
        <v>77</v>
      </c>
      <c r="AR362" s="177">
        <v>6.7729934550465054E-2</v>
      </c>
      <c r="AS362" s="177">
        <v>8.4238685500144128E-2</v>
      </c>
      <c r="AT362" s="177">
        <v>7.7990791295635437E-2</v>
      </c>
      <c r="AU362" s="177">
        <v>7.4962320961251661E-2</v>
      </c>
      <c r="AV362" s="177">
        <v>8.5863436943835095E-2</v>
      </c>
      <c r="AW362" s="177">
        <v>7.7405223086076239E-2</v>
      </c>
      <c r="AX362" s="177">
        <v>8.0643992276845378E-2</v>
      </c>
      <c r="AY362" s="161"/>
      <c r="AZ362" s="161"/>
      <c r="BA362" s="161"/>
      <c r="BB362" s="161"/>
    </row>
    <row r="363" spans="3:54" s="126" customFormat="1" x14ac:dyDescent="0.25">
      <c r="C363" s="171" t="s">
        <v>12</v>
      </c>
      <c r="D363" s="132" t="s">
        <v>2</v>
      </c>
      <c r="E363" s="133"/>
      <c r="F363" s="134" t="s">
        <v>76</v>
      </c>
      <c r="G363" s="175">
        <v>31965</v>
      </c>
      <c r="H363" s="175">
        <v>30935</v>
      </c>
      <c r="I363" s="175">
        <v>27720</v>
      </c>
      <c r="J363" s="175">
        <v>42079</v>
      </c>
      <c r="K363" s="175">
        <v>34527</v>
      </c>
      <c r="L363" s="175">
        <v>42111</v>
      </c>
      <c r="M363" s="175">
        <v>61098</v>
      </c>
      <c r="N363" s="161"/>
      <c r="O363" s="174" t="s">
        <v>76</v>
      </c>
      <c r="P363" s="176">
        <v>13.6</v>
      </c>
      <c r="Q363" s="176">
        <v>15.5</v>
      </c>
      <c r="R363" s="176">
        <v>14.8</v>
      </c>
      <c r="S363" s="176">
        <v>13.1</v>
      </c>
      <c r="T363" s="176">
        <v>16</v>
      </c>
      <c r="U363" s="176">
        <v>15.1</v>
      </c>
      <c r="V363" s="176">
        <v>12.3</v>
      </c>
      <c r="W363" s="161"/>
      <c r="X363" s="161"/>
      <c r="Y363" s="174" t="s">
        <v>76</v>
      </c>
      <c r="Z363" s="175">
        <v>8694.48</v>
      </c>
      <c r="AA363" s="175">
        <v>9589.85</v>
      </c>
      <c r="AB363" s="175">
        <v>8205.1200000000008</v>
      </c>
      <c r="AC363" s="175">
        <v>11024.698</v>
      </c>
      <c r="AD363" s="175">
        <v>11048.64</v>
      </c>
      <c r="AE363" s="175">
        <v>12717.521999999999</v>
      </c>
      <c r="AF363" s="175">
        <v>15030.108</v>
      </c>
      <c r="AG363" s="161"/>
      <c r="AH363" s="174" t="s">
        <v>76</v>
      </c>
      <c r="AI363" s="177">
        <v>0.35519429288944698</v>
      </c>
      <c r="AJ363" s="177">
        <v>0.30750191349986583</v>
      </c>
      <c r="AK363" s="177">
        <v>0.31206025059383757</v>
      </c>
      <c r="AL363" s="177">
        <v>0.39469660729193046</v>
      </c>
      <c r="AM363" s="177">
        <v>0.35725963329332394</v>
      </c>
      <c r="AN363" s="177">
        <v>0.37675467241641541</v>
      </c>
      <c r="AO363" s="177">
        <v>0.43211474401137256</v>
      </c>
      <c r="AP363" s="161"/>
      <c r="AQ363" s="174" t="s">
        <v>76</v>
      </c>
      <c r="AR363" s="177">
        <v>9.6612847665929577E-2</v>
      </c>
      <c r="AS363" s="177">
        <v>9.532559318495841E-2</v>
      </c>
      <c r="AT363" s="177">
        <v>9.2369834175775919E-2</v>
      </c>
      <c r="AU363" s="177">
        <v>0.10341051111048578</v>
      </c>
      <c r="AV363" s="177">
        <v>0.11432308265386366</v>
      </c>
      <c r="AW363" s="177">
        <v>0.11377991106975745</v>
      </c>
      <c r="AX363" s="177">
        <v>0.10630022702679766</v>
      </c>
      <c r="AY363" s="161"/>
      <c r="AZ363" s="161"/>
      <c r="BA363" s="161"/>
      <c r="BB363" s="161"/>
    </row>
    <row r="364" spans="3:54" s="126" customFormat="1" x14ac:dyDescent="0.25">
      <c r="C364" s="164" t="s">
        <v>11</v>
      </c>
      <c r="D364" s="128" t="s">
        <v>2</v>
      </c>
      <c r="E364" s="133"/>
      <c r="F364" s="130" t="s">
        <v>8</v>
      </c>
      <c r="G364" s="168">
        <v>80695</v>
      </c>
      <c r="H364" s="168">
        <v>84398</v>
      </c>
      <c r="I364" s="168">
        <v>96122</v>
      </c>
      <c r="J364" s="168">
        <v>106185</v>
      </c>
      <c r="K364" s="168">
        <v>98467</v>
      </c>
      <c r="L364" s="168">
        <v>135540</v>
      </c>
      <c r="M364" s="168">
        <v>134571</v>
      </c>
      <c r="N364" s="161"/>
      <c r="O364" s="167" t="s">
        <v>8</v>
      </c>
      <c r="P364" s="169">
        <v>8.3000000000000007</v>
      </c>
      <c r="Q364" s="169">
        <v>9.5</v>
      </c>
      <c r="R364" s="169">
        <v>7.7</v>
      </c>
      <c r="S364" s="169">
        <v>8.1</v>
      </c>
      <c r="T364" s="169">
        <v>8.8000000000000007</v>
      </c>
      <c r="U364" s="169">
        <v>8.3000000000000007</v>
      </c>
      <c r="V364" s="169">
        <v>8.5</v>
      </c>
      <c r="W364" s="161"/>
      <c r="X364" s="161"/>
      <c r="Y364" s="167" t="s">
        <v>8</v>
      </c>
      <c r="Z364" s="168">
        <v>13395.37</v>
      </c>
      <c r="AA364" s="168">
        <v>16035.62</v>
      </c>
      <c r="AB364" s="168">
        <v>14802.788</v>
      </c>
      <c r="AC364" s="168">
        <v>17201.97</v>
      </c>
      <c r="AD364" s="168">
        <v>17330.192000000003</v>
      </c>
      <c r="AE364" s="168">
        <v>22499.64</v>
      </c>
      <c r="AF364" s="168">
        <v>22877.07</v>
      </c>
      <c r="AG364" s="161"/>
      <c r="AH364" s="167" t="s">
        <v>8</v>
      </c>
      <c r="AI364" s="170">
        <v>1</v>
      </c>
      <c r="AJ364" s="170">
        <v>1</v>
      </c>
      <c r="AK364" s="170">
        <v>1</v>
      </c>
      <c r="AL364" s="170">
        <v>1</v>
      </c>
      <c r="AM364" s="170">
        <v>1</v>
      </c>
      <c r="AN364" s="170">
        <v>1</v>
      </c>
      <c r="AO364" s="170">
        <v>1</v>
      </c>
      <c r="AP364" s="161"/>
      <c r="AQ364" s="167" t="s">
        <v>8</v>
      </c>
      <c r="AR364" s="170">
        <v>0.16600000000000001</v>
      </c>
      <c r="AS364" s="170">
        <v>0.19</v>
      </c>
      <c r="AT364" s="170">
        <v>0.154</v>
      </c>
      <c r="AU364" s="170">
        <v>0.16200000000000001</v>
      </c>
      <c r="AV364" s="170">
        <v>0.17600000000000002</v>
      </c>
      <c r="AW364" s="170">
        <v>0.16600000000000001</v>
      </c>
      <c r="AX364" s="170">
        <v>0.17</v>
      </c>
      <c r="AY364" s="161"/>
      <c r="AZ364" s="161"/>
      <c r="BA364" s="161"/>
      <c r="BB364" s="161"/>
    </row>
    <row r="365" spans="3:54" s="126" customFormat="1" x14ac:dyDescent="0.25">
      <c r="C365" s="171" t="s">
        <v>11</v>
      </c>
      <c r="D365" s="132" t="s">
        <v>2</v>
      </c>
      <c r="E365" s="129"/>
      <c r="F365" s="134" t="s">
        <v>1</v>
      </c>
      <c r="G365" s="175">
        <v>42554</v>
      </c>
      <c r="H365" s="175">
        <v>46473</v>
      </c>
      <c r="I365" s="175">
        <v>47413</v>
      </c>
      <c r="J365" s="175">
        <v>50956</v>
      </c>
      <c r="K365" s="175">
        <v>48322</v>
      </c>
      <c r="L365" s="175">
        <v>56379</v>
      </c>
      <c r="M365" s="175">
        <v>63496</v>
      </c>
      <c r="N365" s="161"/>
      <c r="O365" s="174" t="s">
        <v>1</v>
      </c>
      <c r="P365" s="176">
        <v>11.7</v>
      </c>
      <c r="Q365" s="176">
        <v>12.6</v>
      </c>
      <c r="R365" s="176">
        <v>11</v>
      </c>
      <c r="S365" s="176">
        <v>11.6</v>
      </c>
      <c r="T365" s="176">
        <v>13</v>
      </c>
      <c r="U365" s="176">
        <v>12.8</v>
      </c>
      <c r="V365" s="176">
        <v>12.3</v>
      </c>
      <c r="W365" s="161"/>
      <c r="X365" s="161"/>
      <c r="Y365" s="174" t="s">
        <v>1</v>
      </c>
      <c r="Z365" s="175">
        <v>9957.6360000000004</v>
      </c>
      <c r="AA365" s="175">
        <v>11711.195999999998</v>
      </c>
      <c r="AB365" s="175">
        <v>10430.86</v>
      </c>
      <c r="AC365" s="175">
        <v>11821.791999999999</v>
      </c>
      <c r="AD365" s="175">
        <v>12563.72</v>
      </c>
      <c r="AE365" s="175">
        <v>14433.024000000001</v>
      </c>
      <c r="AF365" s="175">
        <v>15620.016000000001</v>
      </c>
      <c r="AG365" s="161"/>
      <c r="AH365" s="174" t="s">
        <v>1</v>
      </c>
      <c r="AI365" s="177">
        <v>0.52734370159241584</v>
      </c>
      <c r="AJ365" s="177">
        <v>0.55064101045048464</v>
      </c>
      <c r="AK365" s="177">
        <v>0.49325856723746903</v>
      </c>
      <c r="AL365" s="177">
        <v>0.4798794556669963</v>
      </c>
      <c r="AM365" s="177">
        <v>0.49074309159413815</v>
      </c>
      <c r="AN365" s="177">
        <v>0.41595838866755203</v>
      </c>
      <c r="AO365" s="177">
        <v>0.47184014386457707</v>
      </c>
      <c r="AP365" s="161"/>
      <c r="AQ365" s="174" t="s">
        <v>1</v>
      </c>
      <c r="AR365" s="177">
        <v>0.12339842617262529</v>
      </c>
      <c r="AS365" s="177">
        <v>0.13876153463352212</v>
      </c>
      <c r="AT365" s="177">
        <v>0.10851688479224318</v>
      </c>
      <c r="AU365" s="177">
        <v>0.11133203371474315</v>
      </c>
      <c r="AV365" s="177">
        <v>0.12759320381447592</v>
      </c>
      <c r="AW365" s="177">
        <v>0.10648534749889332</v>
      </c>
      <c r="AX365" s="177">
        <v>0.11607267539068596</v>
      </c>
      <c r="AY365" s="161"/>
      <c r="AZ365" s="161"/>
      <c r="BA365" s="161"/>
      <c r="BB365" s="161"/>
    </row>
    <row r="366" spans="3:54" s="126" customFormat="1" x14ac:dyDescent="0.25">
      <c r="C366" s="171" t="s">
        <v>11</v>
      </c>
      <c r="D366" s="132" t="s">
        <v>2</v>
      </c>
      <c r="E366" s="133"/>
      <c r="F366" s="134" t="s">
        <v>77</v>
      </c>
      <c r="G366" s="175">
        <v>16998</v>
      </c>
      <c r="H366" s="175">
        <v>16778</v>
      </c>
      <c r="I366" s="175">
        <v>23554</v>
      </c>
      <c r="J366" s="175">
        <v>21475</v>
      </c>
      <c r="K366" s="175">
        <v>20269</v>
      </c>
      <c r="L366" s="175">
        <v>30757</v>
      </c>
      <c r="M366" s="175">
        <v>33895</v>
      </c>
      <c r="N366" s="161"/>
      <c r="O366" s="174" t="s">
        <v>77</v>
      </c>
      <c r="P366" s="176">
        <v>18.7</v>
      </c>
      <c r="Q366" s="176">
        <v>21.3</v>
      </c>
      <c r="R366" s="176">
        <v>15.5</v>
      </c>
      <c r="S366" s="176">
        <v>18</v>
      </c>
      <c r="T366" s="176">
        <v>19.600000000000001</v>
      </c>
      <c r="U366" s="176">
        <v>17.399999999999999</v>
      </c>
      <c r="V366" s="176">
        <v>17.5</v>
      </c>
      <c r="W366" s="161"/>
      <c r="X366" s="161"/>
      <c r="Y366" s="174" t="s">
        <v>77</v>
      </c>
      <c r="Z366" s="175">
        <v>6357.2519999999995</v>
      </c>
      <c r="AA366" s="175">
        <v>7147.4280000000008</v>
      </c>
      <c r="AB366" s="175">
        <v>7301.74</v>
      </c>
      <c r="AC366" s="175">
        <v>7731</v>
      </c>
      <c r="AD366" s="175">
        <v>7945.4480000000003</v>
      </c>
      <c r="AE366" s="175">
        <v>10703.435999999998</v>
      </c>
      <c r="AF366" s="175">
        <v>11863.25</v>
      </c>
      <c r="AG366" s="161"/>
      <c r="AH366" s="174" t="s">
        <v>77</v>
      </c>
      <c r="AI366" s="177">
        <v>0.21064502137678914</v>
      </c>
      <c r="AJ366" s="177">
        <v>0.19879618000426549</v>
      </c>
      <c r="AK366" s="177">
        <v>0.24504275816150309</v>
      </c>
      <c r="AL366" s="177">
        <v>0.20224137119178792</v>
      </c>
      <c r="AM366" s="177">
        <v>0.20584561325113998</v>
      </c>
      <c r="AN366" s="177">
        <v>0.2269219418621809</v>
      </c>
      <c r="AO366" s="177">
        <v>0.25187447518410355</v>
      </c>
      <c r="AP366" s="161"/>
      <c r="AQ366" s="174" t="s">
        <v>77</v>
      </c>
      <c r="AR366" s="177">
        <v>7.8781237994919137E-2</v>
      </c>
      <c r="AS366" s="177">
        <v>8.4687172681817094E-2</v>
      </c>
      <c r="AT366" s="177">
        <v>7.5963255030065957E-2</v>
      </c>
      <c r="AU366" s="177">
        <v>7.2806893629043648E-2</v>
      </c>
      <c r="AV366" s="177">
        <v>8.0691480394446874E-2</v>
      </c>
      <c r="AW366" s="177">
        <v>7.8968835768038939E-2</v>
      </c>
      <c r="AX366" s="177">
        <v>8.8156066314436246E-2</v>
      </c>
      <c r="AY366" s="161"/>
      <c r="AZ366" s="161"/>
      <c r="BA366" s="161"/>
      <c r="BB366" s="161"/>
    </row>
    <row r="367" spans="3:54" s="126" customFormat="1" x14ac:dyDescent="0.25">
      <c r="C367" s="171" t="s">
        <v>11</v>
      </c>
      <c r="D367" s="132" t="s">
        <v>2</v>
      </c>
      <c r="E367" s="133"/>
      <c r="F367" s="134" t="s">
        <v>76</v>
      </c>
      <c r="G367" s="175">
        <v>21147</v>
      </c>
      <c r="H367" s="175">
        <v>21151</v>
      </c>
      <c r="I367" s="175">
        <v>25159</v>
      </c>
      <c r="J367" s="175">
        <v>33758</v>
      </c>
      <c r="K367" s="175">
        <v>29880</v>
      </c>
      <c r="L367" s="175">
        <v>48408</v>
      </c>
      <c r="M367" s="175">
        <v>37180</v>
      </c>
      <c r="N367" s="161"/>
      <c r="O367" s="174" t="s">
        <v>76</v>
      </c>
      <c r="P367" s="176">
        <v>16.2</v>
      </c>
      <c r="Q367" s="176">
        <v>18.600000000000001</v>
      </c>
      <c r="R367" s="176">
        <v>14.8</v>
      </c>
      <c r="S367" s="176">
        <v>15.1</v>
      </c>
      <c r="T367" s="176">
        <v>17.5</v>
      </c>
      <c r="U367" s="176">
        <v>14.2</v>
      </c>
      <c r="V367" s="176">
        <v>16.2</v>
      </c>
      <c r="W367" s="161"/>
      <c r="X367" s="161"/>
      <c r="Y367" s="174" t="s">
        <v>76</v>
      </c>
      <c r="Z367" s="175">
        <v>6851.6279999999997</v>
      </c>
      <c r="AA367" s="175">
        <v>7868.1720000000005</v>
      </c>
      <c r="AB367" s="175">
        <v>7447.0640000000003</v>
      </c>
      <c r="AC367" s="175">
        <v>10194.915999999999</v>
      </c>
      <c r="AD367" s="175">
        <v>10458</v>
      </c>
      <c r="AE367" s="175">
        <v>13747.871999999999</v>
      </c>
      <c r="AF367" s="175">
        <v>12046.32</v>
      </c>
      <c r="AG367" s="161"/>
      <c r="AH367" s="174" t="s">
        <v>76</v>
      </c>
      <c r="AI367" s="177">
        <v>0.26206084639692667</v>
      </c>
      <c r="AJ367" s="177">
        <v>0.25061020403327094</v>
      </c>
      <c r="AK367" s="177">
        <v>0.2617402883835126</v>
      </c>
      <c r="AL367" s="177">
        <v>0.31791684324527947</v>
      </c>
      <c r="AM367" s="177">
        <v>0.30345191790142889</v>
      </c>
      <c r="AN367" s="177">
        <v>0.35714918105356352</v>
      </c>
      <c r="AO367" s="177">
        <v>0.27628538095131938</v>
      </c>
      <c r="AP367" s="161"/>
      <c r="AQ367" s="174" t="s">
        <v>76</v>
      </c>
      <c r="AR367" s="177">
        <v>8.4907714232604251E-2</v>
      </c>
      <c r="AS367" s="177">
        <v>9.3226995900376794E-2</v>
      </c>
      <c r="AT367" s="177">
        <v>7.7475125361519737E-2</v>
      </c>
      <c r="AU367" s="177">
        <v>9.6010886660074402E-2</v>
      </c>
      <c r="AV367" s="177">
        <v>0.10620817126550013</v>
      </c>
      <c r="AW367" s="177">
        <v>0.10143036741921203</v>
      </c>
      <c r="AX367" s="177">
        <v>8.9516463428227486E-2</v>
      </c>
      <c r="AY367" s="161"/>
      <c r="AZ367" s="161"/>
      <c r="BA367" s="161"/>
      <c r="BB367" s="161"/>
    </row>
    <row r="368" spans="3:54" s="126" customFormat="1" x14ac:dyDescent="0.25">
      <c r="C368" s="164" t="s">
        <v>7</v>
      </c>
      <c r="D368" s="128" t="s">
        <v>3</v>
      </c>
      <c r="E368" s="133"/>
      <c r="F368" s="130" t="s">
        <v>8</v>
      </c>
      <c r="G368" s="168">
        <v>413283</v>
      </c>
      <c r="H368" s="168">
        <v>395040</v>
      </c>
      <c r="I368" s="168">
        <v>370823</v>
      </c>
      <c r="J368" s="168">
        <v>370588</v>
      </c>
      <c r="K368" s="168">
        <v>398195</v>
      </c>
      <c r="L368" s="168">
        <v>396601</v>
      </c>
      <c r="M368" s="168">
        <v>508578</v>
      </c>
      <c r="N368" s="161"/>
      <c r="O368" s="167" t="s">
        <v>8</v>
      </c>
      <c r="P368" s="169">
        <v>3.2</v>
      </c>
      <c r="Q368" s="169">
        <v>4.0999999999999996</v>
      </c>
      <c r="R368" s="169">
        <v>3.7</v>
      </c>
      <c r="S368" s="169">
        <v>4.0999999999999996</v>
      </c>
      <c r="T368" s="169">
        <v>4.5999999999999996</v>
      </c>
      <c r="U368" s="169">
        <v>4.9000000000000004</v>
      </c>
      <c r="V368" s="169">
        <v>4.2</v>
      </c>
      <c r="W368" s="161"/>
      <c r="X368" s="161"/>
      <c r="Y368" s="167" t="s">
        <v>8</v>
      </c>
      <c r="Z368" s="168">
        <v>26450.112000000001</v>
      </c>
      <c r="AA368" s="168">
        <v>32393.279999999995</v>
      </c>
      <c r="AB368" s="168">
        <v>27440.902000000002</v>
      </c>
      <c r="AC368" s="168">
        <v>30388.215999999997</v>
      </c>
      <c r="AD368" s="168">
        <v>36633.939999999995</v>
      </c>
      <c r="AE368" s="168">
        <v>38866.898000000001</v>
      </c>
      <c r="AF368" s="168">
        <v>42720.552000000003</v>
      </c>
      <c r="AG368" s="161"/>
      <c r="AH368" s="167" t="s">
        <v>8</v>
      </c>
      <c r="AI368" s="170">
        <v>1</v>
      </c>
      <c r="AJ368" s="170">
        <v>1</v>
      </c>
      <c r="AK368" s="170">
        <v>1</v>
      </c>
      <c r="AL368" s="170">
        <v>1</v>
      </c>
      <c r="AM368" s="170">
        <v>1</v>
      </c>
      <c r="AN368" s="170">
        <v>1</v>
      </c>
      <c r="AO368" s="170">
        <v>1</v>
      </c>
      <c r="AP368" s="161"/>
      <c r="AQ368" s="167" t="s">
        <v>8</v>
      </c>
      <c r="AR368" s="170">
        <v>6.4000000000000001E-2</v>
      </c>
      <c r="AS368" s="170">
        <v>8.199999999999999E-2</v>
      </c>
      <c r="AT368" s="170">
        <v>7.400000000000001E-2</v>
      </c>
      <c r="AU368" s="170">
        <v>8.199999999999999E-2</v>
      </c>
      <c r="AV368" s="170">
        <v>9.1999999999999998E-2</v>
      </c>
      <c r="AW368" s="170">
        <v>9.8000000000000004E-2</v>
      </c>
      <c r="AX368" s="170">
        <v>8.4000000000000005E-2</v>
      </c>
      <c r="AY368" s="161"/>
      <c r="AZ368" s="161"/>
      <c r="BA368" s="161"/>
      <c r="BB368" s="161"/>
    </row>
    <row r="369" spans="3:54" s="126" customFormat="1" x14ac:dyDescent="0.25">
      <c r="C369" s="171" t="s">
        <v>7</v>
      </c>
      <c r="D369" s="132" t="s">
        <v>3</v>
      </c>
      <c r="E369" s="133"/>
      <c r="F369" s="134" t="s">
        <v>1</v>
      </c>
      <c r="G369" s="175">
        <v>196047</v>
      </c>
      <c r="H369" s="175">
        <v>155448</v>
      </c>
      <c r="I369" s="175">
        <v>154898</v>
      </c>
      <c r="J369" s="175">
        <v>146827</v>
      </c>
      <c r="K369" s="175">
        <v>148848</v>
      </c>
      <c r="L369" s="175">
        <v>158709</v>
      </c>
      <c r="M369" s="175">
        <v>181003</v>
      </c>
      <c r="N369" s="161"/>
      <c r="O369" s="174" t="s">
        <v>1</v>
      </c>
      <c r="P369" s="176">
        <v>5.4</v>
      </c>
      <c r="Q369" s="176">
        <v>6.2</v>
      </c>
      <c r="R369" s="176">
        <v>5.6</v>
      </c>
      <c r="S369" s="176">
        <v>7</v>
      </c>
      <c r="T369" s="176">
        <v>8</v>
      </c>
      <c r="U369" s="176">
        <v>7.7</v>
      </c>
      <c r="V369" s="176">
        <v>7.9</v>
      </c>
      <c r="W369" s="161"/>
      <c r="X369" s="161"/>
      <c r="Y369" s="174" t="s">
        <v>1</v>
      </c>
      <c r="Z369" s="175">
        <v>21173.076000000001</v>
      </c>
      <c r="AA369" s="175">
        <v>19275.552</v>
      </c>
      <c r="AB369" s="175">
        <v>17348.575999999997</v>
      </c>
      <c r="AC369" s="175">
        <v>20555.78</v>
      </c>
      <c r="AD369" s="175">
        <v>23815.68</v>
      </c>
      <c r="AE369" s="175">
        <v>24441.186000000002</v>
      </c>
      <c r="AF369" s="175">
        <v>28598.473999999998</v>
      </c>
      <c r="AG369" s="161"/>
      <c r="AH369" s="174" t="s">
        <v>1</v>
      </c>
      <c r="AI369" s="177">
        <v>0.47436502348269832</v>
      </c>
      <c r="AJ369" s="177">
        <v>0.39349939246658566</v>
      </c>
      <c r="AK369" s="177">
        <v>0.41771411158423288</v>
      </c>
      <c r="AL369" s="177">
        <v>0.39620009282545576</v>
      </c>
      <c r="AM369" s="177">
        <v>0.37380680319943749</v>
      </c>
      <c r="AN369" s="177">
        <v>0.40017296981096873</v>
      </c>
      <c r="AO369" s="177">
        <v>0.35590017657075218</v>
      </c>
      <c r="AP369" s="161"/>
      <c r="AQ369" s="174" t="s">
        <v>1</v>
      </c>
      <c r="AR369" s="177">
        <v>5.1231422536131423E-2</v>
      </c>
      <c r="AS369" s="177">
        <v>4.8793924665856629E-2</v>
      </c>
      <c r="AT369" s="177">
        <v>4.6783980497434083E-2</v>
      </c>
      <c r="AU369" s="177">
        <v>5.5468012995563809E-2</v>
      </c>
      <c r="AV369" s="177">
        <v>5.9809088511909997E-2</v>
      </c>
      <c r="AW369" s="177">
        <v>6.1626637350889191E-2</v>
      </c>
      <c r="AX369" s="177">
        <v>5.6232227898178853E-2</v>
      </c>
      <c r="AY369" s="161"/>
      <c r="AZ369" s="161"/>
      <c r="BA369" s="161"/>
      <c r="BB369" s="161"/>
    </row>
    <row r="370" spans="3:54" s="126" customFormat="1" x14ac:dyDescent="0.25">
      <c r="C370" s="171" t="s">
        <v>7</v>
      </c>
      <c r="D370" s="132" t="s">
        <v>3</v>
      </c>
      <c r="E370" s="129"/>
      <c r="F370" s="134" t="s">
        <v>77</v>
      </c>
      <c r="G370" s="175">
        <v>112102</v>
      </c>
      <c r="H370" s="175">
        <v>124546</v>
      </c>
      <c r="I370" s="175">
        <v>112388</v>
      </c>
      <c r="J370" s="175">
        <v>109669</v>
      </c>
      <c r="K370" s="175">
        <v>108145</v>
      </c>
      <c r="L370" s="175">
        <v>113986</v>
      </c>
      <c r="M370" s="175">
        <v>150185</v>
      </c>
      <c r="N370" s="161"/>
      <c r="O370" s="174" t="s">
        <v>77</v>
      </c>
      <c r="P370" s="176">
        <v>6.7</v>
      </c>
      <c r="Q370" s="176">
        <v>6.9</v>
      </c>
      <c r="R370" s="176">
        <v>7</v>
      </c>
      <c r="S370" s="176">
        <v>7.8</v>
      </c>
      <c r="T370" s="176">
        <v>9</v>
      </c>
      <c r="U370" s="176">
        <v>9.5</v>
      </c>
      <c r="V370" s="176">
        <v>7.9</v>
      </c>
      <c r="W370" s="161"/>
      <c r="X370" s="161"/>
      <c r="Y370" s="174" t="s">
        <v>77</v>
      </c>
      <c r="Z370" s="175">
        <v>15021.668</v>
      </c>
      <c r="AA370" s="175">
        <v>17187.348000000002</v>
      </c>
      <c r="AB370" s="175">
        <v>15734.32</v>
      </c>
      <c r="AC370" s="175">
        <v>17108.363999999998</v>
      </c>
      <c r="AD370" s="175">
        <v>19466.099999999999</v>
      </c>
      <c r="AE370" s="175">
        <v>21657.34</v>
      </c>
      <c r="AF370" s="175">
        <v>23729.23</v>
      </c>
      <c r="AG370" s="161"/>
      <c r="AH370" s="174" t="s">
        <v>77</v>
      </c>
      <c r="AI370" s="177">
        <v>0.27124754708032994</v>
      </c>
      <c r="AJ370" s="177">
        <v>0.31527440259214257</v>
      </c>
      <c r="AK370" s="177">
        <v>0.30307720934246257</v>
      </c>
      <c r="AL370" s="177">
        <v>0.29593241011581595</v>
      </c>
      <c r="AM370" s="177">
        <v>0.2715880410351712</v>
      </c>
      <c r="AN370" s="177">
        <v>0.28740724304779869</v>
      </c>
      <c r="AO370" s="177">
        <v>0.2953037685468109</v>
      </c>
      <c r="AP370" s="161"/>
      <c r="AQ370" s="174" t="s">
        <v>77</v>
      </c>
      <c r="AR370" s="177">
        <v>3.6347171308764213E-2</v>
      </c>
      <c r="AS370" s="177">
        <v>4.3507867557715671E-2</v>
      </c>
      <c r="AT370" s="177">
        <v>4.243080930794476E-2</v>
      </c>
      <c r="AU370" s="177">
        <v>4.6165455978067288E-2</v>
      </c>
      <c r="AV370" s="177">
        <v>4.8885847386330818E-2</v>
      </c>
      <c r="AW370" s="177">
        <v>5.4607376179081756E-2</v>
      </c>
      <c r="AX370" s="177">
        <v>4.6657995430396122E-2</v>
      </c>
      <c r="AY370" s="161"/>
      <c r="AZ370" s="161"/>
      <c r="BA370" s="161"/>
      <c r="BB370" s="161"/>
    </row>
    <row r="371" spans="3:54" s="126" customFormat="1" x14ac:dyDescent="0.25">
      <c r="C371" s="171" t="s">
        <v>7</v>
      </c>
      <c r="D371" s="132" t="s">
        <v>3</v>
      </c>
      <c r="E371" s="133"/>
      <c r="F371" s="134" t="s">
        <v>76</v>
      </c>
      <c r="G371" s="175">
        <v>105138</v>
      </c>
      <c r="H371" s="175">
        <v>115050</v>
      </c>
      <c r="I371" s="175">
        <v>103541</v>
      </c>
      <c r="J371" s="175">
        <v>114096</v>
      </c>
      <c r="K371" s="175">
        <v>141206</v>
      </c>
      <c r="L371" s="175">
        <v>123910</v>
      </c>
      <c r="M371" s="175">
        <v>177390</v>
      </c>
      <c r="N371" s="161"/>
      <c r="O371" s="174" t="s">
        <v>76</v>
      </c>
      <c r="P371" s="176">
        <v>6.7</v>
      </c>
      <c r="Q371" s="176">
        <v>7.7</v>
      </c>
      <c r="R371" s="176">
        <v>7</v>
      </c>
      <c r="S371" s="176">
        <v>7.8</v>
      </c>
      <c r="T371" s="176">
        <v>8</v>
      </c>
      <c r="U371" s="176">
        <v>9.5</v>
      </c>
      <c r="V371" s="176">
        <v>7.9</v>
      </c>
      <c r="W371" s="161"/>
      <c r="X371" s="161"/>
      <c r="Y371" s="174" t="s">
        <v>76</v>
      </c>
      <c r="Z371" s="175">
        <v>14088.492</v>
      </c>
      <c r="AA371" s="175">
        <v>17717.7</v>
      </c>
      <c r="AB371" s="175">
        <v>14495.74</v>
      </c>
      <c r="AC371" s="175">
        <v>17798.975999999999</v>
      </c>
      <c r="AD371" s="175">
        <v>22592.959999999999</v>
      </c>
      <c r="AE371" s="175">
        <v>23542.9</v>
      </c>
      <c r="AF371" s="175">
        <v>28027.62</v>
      </c>
      <c r="AG371" s="161"/>
      <c r="AH371" s="174" t="s">
        <v>76</v>
      </c>
      <c r="AI371" s="177">
        <v>0.25439710803493004</v>
      </c>
      <c r="AJ371" s="177">
        <v>0.29123633049817738</v>
      </c>
      <c r="AK371" s="177">
        <v>0.27921946589073493</v>
      </c>
      <c r="AL371" s="177">
        <v>0.30787829071637507</v>
      </c>
      <c r="AM371" s="177">
        <v>0.35461520109494094</v>
      </c>
      <c r="AN371" s="177">
        <v>0.31242987284449608</v>
      </c>
      <c r="AO371" s="177">
        <v>0.34879605488243692</v>
      </c>
      <c r="AP371" s="161"/>
      <c r="AQ371" s="174" t="s">
        <v>76</v>
      </c>
      <c r="AR371" s="177">
        <v>3.4089212476680626E-2</v>
      </c>
      <c r="AS371" s="177">
        <v>4.4850394896719319E-2</v>
      </c>
      <c r="AT371" s="177">
        <v>3.9090725224702888E-2</v>
      </c>
      <c r="AU371" s="177">
        <v>4.802901335175451E-2</v>
      </c>
      <c r="AV371" s="177">
        <v>5.6738432175190548E-2</v>
      </c>
      <c r="AW371" s="177">
        <v>5.9361675840454257E-2</v>
      </c>
      <c r="AX371" s="177">
        <v>5.5109776671425033E-2</v>
      </c>
      <c r="AY371" s="161"/>
      <c r="AZ371" s="161"/>
      <c r="BA371" s="161"/>
      <c r="BB371" s="161"/>
    </row>
    <row r="372" spans="3:54" s="126" customFormat="1" x14ac:dyDescent="0.25">
      <c r="C372" s="164" t="s">
        <v>12</v>
      </c>
      <c r="D372" s="128" t="s">
        <v>3</v>
      </c>
      <c r="E372" s="133"/>
      <c r="F372" s="130" t="s">
        <v>8</v>
      </c>
      <c r="G372" s="168">
        <v>216998</v>
      </c>
      <c r="H372" s="168">
        <v>225715</v>
      </c>
      <c r="I372" s="168">
        <v>185937</v>
      </c>
      <c r="J372" s="168">
        <v>192803</v>
      </c>
      <c r="K372" s="168">
        <v>199569</v>
      </c>
      <c r="L372" s="168">
        <v>211968</v>
      </c>
      <c r="M372" s="168">
        <v>259306</v>
      </c>
      <c r="N372" s="161"/>
      <c r="O372" s="167" t="s">
        <v>8</v>
      </c>
      <c r="P372" s="169">
        <v>4.7</v>
      </c>
      <c r="Q372" s="169">
        <v>5.4</v>
      </c>
      <c r="R372" s="169">
        <v>5.6</v>
      </c>
      <c r="S372" s="169">
        <v>6.3</v>
      </c>
      <c r="T372" s="169">
        <v>7.2</v>
      </c>
      <c r="U372" s="169">
        <v>6.6</v>
      </c>
      <c r="V372" s="169">
        <v>6.1</v>
      </c>
      <c r="W372" s="161"/>
      <c r="X372" s="161"/>
      <c r="Y372" s="167" t="s">
        <v>8</v>
      </c>
      <c r="Z372" s="168">
        <v>20397.812000000002</v>
      </c>
      <c r="AA372" s="168">
        <v>24377.22</v>
      </c>
      <c r="AB372" s="168">
        <v>20824.944</v>
      </c>
      <c r="AC372" s="168">
        <v>24293.178</v>
      </c>
      <c r="AD372" s="168">
        <v>28737.936000000002</v>
      </c>
      <c r="AE372" s="168">
        <v>27979.775999999998</v>
      </c>
      <c r="AF372" s="168">
        <v>31635.331999999999</v>
      </c>
      <c r="AG372" s="161"/>
      <c r="AH372" s="167" t="s">
        <v>8</v>
      </c>
      <c r="AI372" s="170">
        <v>1</v>
      </c>
      <c r="AJ372" s="170">
        <v>1</v>
      </c>
      <c r="AK372" s="170">
        <v>1</v>
      </c>
      <c r="AL372" s="170">
        <v>1</v>
      </c>
      <c r="AM372" s="170">
        <v>1</v>
      </c>
      <c r="AN372" s="170">
        <v>1</v>
      </c>
      <c r="AO372" s="170">
        <v>1</v>
      </c>
      <c r="AP372" s="161"/>
      <c r="AQ372" s="167" t="s">
        <v>8</v>
      </c>
      <c r="AR372" s="170">
        <v>9.4E-2</v>
      </c>
      <c r="AS372" s="170">
        <v>0.10800000000000001</v>
      </c>
      <c r="AT372" s="170">
        <v>0.11199999999999999</v>
      </c>
      <c r="AU372" s="170">
        <v>0.126</v>
      </c>
      <c r="AV372" s="170">
        <v>0.14400000000000002</v>
      </c>
      <c r="AW372" s="170">
        <v>0.13200000000000001</v>
      </c>
      <c r="AX372" s="170">
        <v>0.122</v>
      </c>
      <c r="AY372" s="161"/>
      <c r="AZ372" s="161"/>
      <c r="BA372" s="161"/>
      <c r="BB372" s="161"/>
    </row>
    <row r="373" spans="3:54" s="126" customFormat="1" x14ac:dyDescent="0.25">
      <c r="C373" s="171" t="s">
        <v>12</v>
      </c>
      <c r="D373" s="132" t="s">
        <v>3</v>
      </c>
      <c r="E373" s="133"/>
      <c r="F373" s="134" t="s">
        <v>1</v>
      </c>
      <c r="G373" s="175">
        <v>91017</v>
      </c>
      <c r="H373" s="175">
        <v>79432</v>
      </c>
      <c r="I373" s="175">
        <v>62604</v>
      </c>
      <c r="J373" s="175">
        <v>67557</v>
      </c>
      <c r="K373" s="175">
        <v>65339</v>
      </c>
      <c r="L373" s="175">
        <v>82230</v>
      </c>
      <c r="M373" s="175">
        <v>79716</v>
      </c>
      <c r="N373" s="161"/>
      <c r="O373" s="174" t="s">
        <v>1</v>
      </c>
      <c r="P373" s="176">
        <v>7</v>
      </c>
      <c r="Q373" s="176">
        <v>8.9</v>
      </c>
      <c r="R373" s="176">
        <v>9</v>
      </c>
      <c r="S373" s="176">
        <v>9.6999999999999993</v>
      </c>
      <c r="T373" s="176">
        <v>11.2</v>
      </c>
      <c r="U373" s="176">
        <v>10.7</v>
      </c>
      <c r="V373" s="176">
        <v>11.2</v>
      </c>
      <c r="W373" s="161"/>
      <c r="X373" s="161"/>
      <c r="Y373" s="174" t="s">
        <v>1</v>
      </c>
      <c r="Z373" s="175">
        <v>12742.38</v>
      </c>
      <c r="AA373" s="175">
        <v>14138.896000000001</v>
      </c>
      <c r="AB373" s="175">
        <v>11268.72</v>
      </c>
      <c r="AC373" s="175">
        <v>13106.057999999997</v>
      </c>
      <c r="AD373" s="175">
        <v>14635.935999999998</v>
      </c>
      <c r="AE373" s="175">
        <v>17597.219999999998</v>
      </c>
      <c r="AF373" s="175">
        <v>17856.383999999998</v>
      </c>
      <c r="AG373" s="161"/>
      <c r="AH373" s="174" t="s">
        <v>1</v>
      </c>
      <c r="AI373" s="177">
        <v>0.41943704550272354</v>
      </c>
      <c r="AJ373" s="177">
        <v>0.35191281040249872</v>
      </c>
      <c r="AK373" s="177">
        <v>0.33669468691008247</v>
      </c>
      <c r="AL373" s="177">
        <v>0.350393925405725</v>
      </c>
      <c r="AM373" s="177">
        <v>0.32740054818133074</v>
      </c>
      <c r="AN373" s="177">
        <v>0.38793591485507245</v>
      </c>
      <c r="AO373" s="177">
        <v>0.30742057646178644</v>
      </c>
      <c r="AP373" s="161"/>
      <c r="AQ373" s="174" t="s">
        <v>1</v>
      </c>
      <c r="AR373" s="177">
        <v>5.872118637038129E-2</v>
      </c>
      <c r="AS373" s="177">
        <v>6.2640480251644773E-2</v>
      </c>
      <c r="AT373" s="177">
        <v>6.0605043643814846E-2</v>
      </c>
      <c r="AU373" s="177">
        <v>6.7976421528710654E-2</v>
      </c>
      <c r="AV373" s="177">
        <v>7.3337722792618076E-2</v>
      </c>
      <c r="AW373" s="177">
        <v>8.3018285778985484E-2</v>
      </c>
      <c r="AX373" s="177">
        <v>6.8862209127440163E-2</v>
      </c>
      <c r="AY373" s="161"/>
      <c r="AZ373" s="161"/>
      <c r="BA373" s="161"/>
      <c r="BB373" s="161"/>
    </row>
    <row r="374" spans="3:54" s="126" customFormat="1" x14ac:dyDescent="0.25">
      <c r="C374" s="171" t="s">
        <v>12</v>
      </c>
      <c r="D374" s="132" t="s">
        <v>3</v>
      </c>
      <c r="E374" s="133"/>
      <c r="F374" s="134" t="s">
        <v>77</v>
      </c>
      <c r="G374" s="175">
        <v>57073</v>
      </c>
      <c r="H374" s="175">
        <v>78863</v>
      </c>
      <c r="I374" s="175">
        <v>54317</v>
      </c>
      <c r="J374" s="175">
        <v>51982</v>
      </c>
      <c r="K374" s="175">
        <v>50251</v>
      </c>
      <c r="L374" s="175">
        <v>55415</v>
      </c>
      <c r="M374" s="175">
        <v>72228</v>
      </c>
      <c r="N374" s="161"/>
      <c r="O374" s="174" t="s">
        <v>77</v>
      </c>
      <c r="P374" s="176">
        <v>9.1</v>
      </c>
      <c r="Q374" s="176">
        <v>8.9</v>
      </c>
      <c r="R374" s="176">
        <v>9.9</v>
      </c>
      <c r="S374" s="176">
        <v>11.1</v>
      </c>
      <c r="T374" s="176">
        <v>12.7</v>
      </c>
      <c r="U374" s="176">
        <v>12.9</v>
      </c>
      <c r="V374" s="176">
        <v>11.6</v>
      </c>
      <c r="W374" s="161"/>
      <c r="X374" s="161"/>
      <c r="Y374" s="174" t="s">
        <v>77</v>
      </c>
      <c r="Z374" s="175">
        <v>10387.286</v>
      </c>
      <c r="AA374" s="175">
        <v>14037.614000000001</v>
      </c>
      <c r="AB374" s="175">
        <v>10754.766000000001</v>
      </c>
      <c r="AC374" s="175">
        <v>11540.003999999999</v>
      </c>
      <c r="AD374" s="175">
        <v>12763.753999999999</v>
      </c>
      <c r="AE374" s="175">
        <v>14297.07</v>
      </c>
      <c r="AF374" s="175">
        <v>16756.895999999997</v>
      </c>
      <c r="AG374" s="161"/>
      <c r="AH374" s="174" t="s">
        <v>77</v>
      </c>
      <c r="AI374" s="177">
        <v>0.2630116406602826</v>
      </c>
      <c r="AJ374" s="177">
        <v>0.34939193230401172</v>
      </c>
      <c r="AK374" s="177">
        <v>0.29212582756525057</v>
      </c>
      <c r="AL374" s="177">
        <v>0.26961198736534181</v>
      </c>
      <c r="AM374" s="177">
        <v>0.25179762387946025</v>
      </c>
      <c r="AN374" s="177">
        <v>0.26143097071256038</v>
      </c>
      <c r="AO374" s="177">
        <v>0.27854349687242103</v>
      </c>
      <c r="AP374" s="161"/>
      <c r="AQ374" s="174" t="s">
        <v>77</v>
      </c>
      <c r="AR374" s="177">
        <v>4.7868118600171428E-2</v>
      </c>
      <c r="AS374" s="177">
        <v>6.2191763950114082E-2</v>
      </c>
      <c r="AT374" s="177">
        <v>5.7840913857919611E-2</v>
      </c>
      <c r="AU374" s="177">
        <v>5.9853861195105884E-2</v>
      </c>
      <c r="AV374" s="177">
        <v>6.3956596465382903E-2</v>
      </c>
      <c r="AW374" s="177">
        <v>6.7449190443840581E-2</v>
      </c>
      <c r="AX374" s="177">
        <v>6.4622091274401675E-2</v>
      </c>
      <c r="AY374" s="161"/>
      <c r="AZ374" s="161"/>
      <c r="BA374" s="161"/>
      <c r="BB374" s="161"/>
    </row>
    <row r="375" spans="3:54" s="126" customFormat="1" x14ac:dyDescent="0.25">
      <c r="C375" s="171" t="s">
        <v>12</v>
      </c>
      <c r="D375" s="132" t="s">
        <v>3</v>
      </c>
      <c r="E375" s="133"/>
      <c r="F375" s="134" t="s">
        <v>76</v>
      </c>
      <c r="G375" s="175">
        <v>68912</v>
      </c>
      <c r="H375" s="175">
        <v>67424</v>
      </c>
      <c r="I375" s="175">
        <v>69020</v>
      </c>
      <c r="J375" s="175">
        <v>73268</v>
      </c>
      <c r="K375" s="175">
        <v>83983</v>
      </c>
      <c r="L375" s="175">
        <v>74327</v>
      </c>
      <c r="M375" s="175">
        <v>107362</v>
      </c>
      <c r="N375" s="161"/>
      <c r="O375" s="174" t="s">
        <v>76</v>
      </c>
      <c r="P375" s="176">
        <v>8.3000000000000007</v>
      </c>
      <c r="Q375" s="176">
        <v>9.6</v>
      </c>
      <c r="R375" s="176">
        <v>8.6999999999999993</v>
      </c>
      <c r="S375" s="176">
        <v>9.4</v>
      </c>
      <c r="T375" s="176">
        <v>10</v>
      </c>
      <c r="U375" s="176">
        <v>11.4</v>
      </c>
      <c r="V375" s="176">
        <v>9.6999999999999993</v>
      </c>
      <c r="W375" s="161"/>
      <c r="X375" s="161"/>
      <c r="Y375" s="174" t="s">
        <v>76</v>
      </c>
      <c r="Z375" s="175">
        <v>11439.392000000002</v>
      </c>
      <c r="AA375" s="175">
        <v>12945.408000000001</v>
      </c>
      <c r="AB375" s="175">
        <v>12009.48</v>
      </c>
      <c r="AC375" s="175">
        <v>13774.384000000002</v>
      </c>
      <c r="AD375" s="175">
        <v>16796.599999999999</v>
      </c>
      <c r="AE375" s="175">
        <v>16946.556</v>
      </c>
      <c r="AF375" s="175">
        <v>20828.227999999999</v>
      </c>
      <c r="AG375" s="161"/>
      <c r="AH375" s="174" t="s">
        <v>76</v>
      </c>
      <c r="AI375" s="177">
        <v>0.31756974718661002</v>
      </c>
      <c r="AJ375" s="177">
        <v>0.29871297875639635</v>
      </c>
      <c r="AK375" s="177">
        <v>0.37120099818755814</v>
      </c>
      <c r="AL375" s="177">
        <v>0.38001483379407996</v>
      </c>
      <c r="AM375" s="177">
        <v>0.42082187113229008</v>
      </c>
      <c r="AN375" s="177">
        <v>0.35065198520531399</v>
      </c>
      <c r="AO375" s="177">
        <v>0.41403592666579253</v>
      </c>
      <c r="AP375" s="161"/>
      <c r="AQ375" s="174" t="s">
        <v>76</v>
      </c>
      <c r="AR375" s="177">
        <v>5.2716578032977267E-2</v>
      </c>
      <c r="AS375" s="177">
        <v>5.7352891921228097E-2</v>
      </c>
      <c r="AT375" s="177">
        <v>6.4588973684635106E-2</v>
      </c>
      <c r="AU375" s="177">
        <v>7.1442788753287037E-2</v>
      </c>
      <c r="AV375" s="177">
        <v>8.4164374226458005E-2</v>
      </c>
      <c r="AW375" s="177">
        <v>7.9948652626811598E-2</v>
      </c>
      <c r="AX375" s="177">
        <v>8.0322969773163735E-2</v>
      </c>
      <c r="AY375" s="161"/>
      <c r="AZ375" s="161"/>
      <c r="BA375" s="161"/>
      <c r="BB375" s="161"/>
    </row>
    <row r="376" spans="3:54" s="126" customFormat="1" x14ac:dyDescent="0.25">
      <c r="C376" s="164" t="s">
        <v>11</v>
      </c>
      <c r="D376" s="128" t="s">
        <v>3</v>
      </c>
      <c r="E376" s="129"/>
      <c r="F376" s="130" t="s">
        <v>8</v>
      </c>
      <c r="G376" s="168">
        <v>196287</v>
      </c>
      <c r="H376" s="168">
        <v>169327</v>
      </c>
      <c r="I376" s="168">
        <v>184888</v>
      </c>
      <c r="J376" s="168">
        <v>177787</v>
      </c>
      <c r="K376" s="168">
        <v>198628</v>
      </c>
      <c r="L376" s="168">
        <v>184635</v>
      </c>
      <c r="M376" s="168">
        <v>249272</v>
      </c>
      <c r="N376" s="161"/>
      <c r="O376" s="167" t="s">
        <v>8</v>
      </c>
      <c r="P376" s="169">
        <v>5.4</v>
      </c>
      <c r="Q376" s="169">
        <v>6.2</v>
      </c>
      <c r="R376" s="169">
        <v>5.6</v>
      </c>
      <c r="S376" s="169">
        <v>6.3</v>
      </c>
      <c r="T376" s="169">
        <v>7.2</v>
      </c>
      <c r="U376" s="169">
        <v>7.7</v>
      </c>
      <c r="V376" s="169">
        <v>6.8</v>
      </c>
      <c r="W376" s="161"/>
      <c r="X376" s="161"/>
      <c r="Y376" s="167" t="s">
        <v>8</v>
      </c>
      <c r="Z376" s="168">
        <v>21198.995999999999</v>
      </c>
      <c r="AA376" s="168">
        <v>20996.548000000003</v>
      </c>
      <c r="AB376" s="168">
        <v>20707.455999999998</v>
      </c>
      <c r="AC376" s="168">
        <v>22401.161999999997</v>
      </c>
      <c r="AD376" s="168">
        <v>28602.432000000001</v>
      </c>
      <c r="AE376" s="168">
        <v>28433.79</v>
      </c>
      <c r="AF376" s="168">
        <v>33900.991999999998</v>
      </c>
      <c r="AG376" s="161"/>
      <c r="AH376" s="167" t="s">
        <v>8</v>
      </c>
      <c r="AI376" s="170">
        <v>1</v>
      </c>
      <c r="AJ376" s="170">
        <v>1</v>
      </c>
      <c r="AK376" s="170">
        <v>1</v>
      </c>
      <c r="AL376" s="170">
        <v>1</v>
      </c>
      <c r="AM376" s="170">
        <v>1</v>
      </c>
      <c r="AN376" s="170">
        <v>1</v>
      </c>
      <c r="AO376" s="170">
        <v>1</v>
      </c>
      <c r="AP376" s="161"/>
      <c r="AQ376" s="167" t="s">
        <v>8</v>
      </c>
      <c r="AR376" s="170">
        <v>0.10800000000000001</v>
      </c>
      <c r="AS376" s="170">
        <v>0.124</v>
      </c>
      <c r="AT376" s="170">
        <v>0.11199999999999999</v>
      </c>
      <c r="AU376" s="170">
        <v>0.126</v>
      </c>
      <c r="AV376" s="170">
        <v>0.14400000000000002</v>
      </c>
      <c r="AW376" s="170">
        <v>0.154</v>
      </c>
      <c r="AX376" s="170">
        <v>0.13600000000000001</v>
      </c>
      <c r="AY376" s="161"/>
      <c r="AZ376" s="161"/>
      <c r="BA376" s="161"/>
      <c r="BB376" s="161"/>
    </row>
    <row r="377" spans="3:54" s="126" customFormat="1" x14ac:dyDescent="0.25">
      <c r="C377" s="171" t="s">
        <v>11</v>
      </c>
      <c r="D377" s="132" t="s">
        <v>3</v>
      </c>
      <c r="E377" s="133"/>
      <c r="F377" s="134" t="s">
        <v>1</v>
      </c>
      <c r="G377" s="175">
        <v>105032</v>
      </c>
      <c r="H377" s="175">
        <v>76018</v>
      </c>
      <c r="I377" s="175">
        <v>92296</v>
      </c>
      <c r="J377" s="175">
        <v>79272</v>
      </c>
      <c r="K377" s="175">
        <v>83511</v>
      </c>
      <c r="L377" s="175">
        <v>76481</v>
      </c>
      <c r="M377" s="175">
        <v>101287</v>
      </c>
      <c r="N377" s="161"/>
      <c r="O377" s="174" t="s">
        <v>1</v>
      </c>
      <c r="P377" s="176">
        <v>6.7</v>
      </c>
      <c r="Q377" s="176">
        <v>8.9</v>
      </c>
      <c r="R377" s="176">
        <v>7.3</v>
      </c>
      <c r="S377" s="176">
        <v>9.4</v>
      </c>
      <c r="T377" s="176">
        <v>10</v>
      </c>
      <c r="U377" s="176">
        <v>11</v>
      </c>
      <c r="V377" s="176">
        <v>9.6999999999999993</v>
      </c>
      <c r="W377" s="161"/>
      <c r="X377" s="161"/>
      <c r="Y377" s="174" t="s">
        <v>1</v>
      </c>
      <c r="Z377" s="175">
        <v>14074.288</v>
      </c>
      <c r="AA377" s="175">
        <v>13531.204000000002</v>
      </c>
      <c r="AB377" s="175">
        <v>13475.215999999999</v>
      </c>
      <c r="AC377" s="175">
        <v>14903.136</v>
      </c>
      <c r="AD377" s="175">
        <v>16702.2</v>
      </c>
      <c r="AE377" s="175">
        <v>16825.82</v>
      </c>
      <c r="AF377" s="175">
        <v>19649.678</v>
      </c>
      <c r="AG377" s="161"/>
      <c r="AH377" s="174" t="s">
        <v>1</v>
      </c>
      <c r="AI377" s="177">
        <v>0.53509402049040433</v>
      </c>
      <c r="AJ377" s="177">
        <v>0.44894198798773971</v>
      </c>
      <c r="AK377" s="177">
        <v>0.49919951538228552</v>
      </c>
      <c r="AL377" s="177">
        <v>0.4458818698780001</v>
      </c>
      <c r="AM377" s="177">
        <v>0.42043921300118814</v>
      </c>
      <c r="AN377" s="177">
        <v>0.41422807160072578</v>
      </c>
      <c r="AO377" s="177">
        <v>0.40633123656086523</v>
      </c>
      <c r="AP377" s="161"/>
      <c r="AQ377" s="174" t="s">
        <v>1</v>
      </c>
      <c r="AR377" s="177">
        <v>7.1702598745714191E-2</v>
      </c>
      <c r="AS377" s="177">
        <v>7.9911673861817675E-2</v>
      </c>
      <c r="AT377" s="177">
        <v>7.288312924581368E-2</v>
      </c>
      <c r="AU377" s="177">
        <v>8.3825791537064015E-2</v>
      </c>
      <c r="AV377" s="177">
        <v>8.4087842600237633E-2</v>
      </c>
      <c r="AW377" s="177">
        <v>9.1130175752159662E-2</v>
      </c>
      <c r="AX377" s="177">
        <v>7.8828259892807853E-2</v>
      </c>
      <c r="AY377" s="161"/>
      <c r="AZ377" s="161"/>
      <c r="BA377" s="161"/>
      <c r="BB377" s="161"/>
    </row>
    <row r="378" spans="3:54" s="126" customFormat="1" x14ac:dyDescent="0.25">
      <c r="C378" s="171" t="s">
        <v>11</v>
      </c>
      <c r="D378" s="132" t="s">
        <v>3</v>
      </c>
      <c r="E378" s="133"/>
      <c r="F378" s="134" t="s">
        <v>77</v>
      </c>
      <c r="G378" s="175">
        <v>55031</v>
      </c>
      <c r="H378" s="175">
        <v>45685</v>
      </c>
      <c r="I378" s="175">
        <v>58073</v>
      </c>
      <c r="J378" s="175">
        <v>57689</v>
      </c>
      <c r="K378" s="175">
        <v>57896</v>
      </c>
      <c r="L378" s="175">
        <v>58573</v>
      </c>
      <c r="M378" s="175">
        <v>77957</v>
      </c>
      <c r="N378" s="161"/>
      <c r="O378" s="174" t="s">
        <v>77</v>
      </c>
      <c r="P378" s="176">
        <v>9.1</v>
      </c>
      <c r="Q378" s="176">
        <v>11.5</v>
      </c>
      <c r="R378" s="176">
        <v>9.4</v>
      </c>
      <c r="S378" s="176">
        <v>10.6</v>
      </c>
      <c r="T378" s="176">
        <v>12.1</v>
      </c>
      <c r="U378" s="176">
        <v>12.9</v>
      </c>
      <c r="V378" s="176">
        <v>11.2</v>
      </c>
      <c r="W378" s="161"/>
      <c r="X378" s="161"/>
      <c r="Y378" s="174" t="s">
        <v>77</v>
      </c>
      <c r="Z378" s="175">
        <v>10015.642</v>
      </c>
      <c r="AA378" s="175">
        <v>10507.55</v>
      </c>
      <c r="AB378" s="175">
        <v>10917.724000000002</v>
      </c>
      <c r="AC378" s="175">
        <v>12230.068000000001</v>
      </c>
      <c r="AD378" s="175">
        <v>14010.832</v>
      </c>
      <c r="AE378" s="175">
        <v>15111.834000000001</v>
      </c>
      <c r="AF378" s="175">
        <v>17462.367999999999</v>
      </c>
      <c r="AG378" s="161"/>
      <c r="AH378" s="174" t="s">
        <v>77</v>
      </c>
      <c r="AI378" s="177">
        <v>0.28035988119437355</v>
      </c>
      <c r="AJ378" s="177">
        <v>0.26980339815859256</v>
      </c>
      <c r="AK378" s="177">
        <v>0.3140982648955043</v>
      </c>
      <c r="AL378" s="177">
        <v>0.32448379240326908</v>
      </c>
      <c r="AM378" s="177">
        <v>0.29147954971101758</v>
      </c>
      <c r="AN378" s="177">
        <v>0.31723671026620087</v>
      </c>
      <c r="AO378" s="177">
        <v>0.31273869508007318</v>
      </c>
      <c r="AP378" s="161"/>
      <c r="AQ378" s="174" t="s">
        <v>77</v>
      </c>
      <c r="AR378" s="177">
        <v>5.102549837737598E-2</v>
      </c>
      <c r="AS378" s="177">
        <v>6.2054781576476287E-2</v>
      </c>
      <c r="AT378" s="177">
        <v>5.9050473800354809E-2</v>
      </c>
      <c r="AU378" s="177">
        <v>6.8790563989493042E-2</v>
      </c>
      <c r="AV378" s="177">
        <v>7.0538051030066246E-2</v>
      </c>
      <c r="AW378" s="177">
        <v>8.184707124867982E-2</v>
      </c>
      <c r="AX378" s="177">
        <v>7.0053467697936384E-2</v>
      </c>
      <c r="AY378" s="161"/>
      <c r="AZ378" s="161"/>
      <c r="BA378" s="161"/>
      <c r="BB378" s="161"/>
    </row>
    <row r="379" spans="3:54" s="126" customFormat="1" x14ac:dyDescent="0.25">
      <c r="C379" s="171" t="s">
        <v>11</v>
      </c>
      <c r="D379" s="132" t="s">
        <v>3</v>
      </c>
      <c r="E379" s="133"/>
      <c r="F379" s="134" t="s">
        <v>76</v>
      </c>
      <c r="G379" s="175">
        <v>36228</v>
      </c>
      <c r="H379" s="175">
        <v>47628</v>
      </c>
      <c r="I379" s="175">
        <v>34523</v>
      </c>
      <c r="J379" s="175">
        <v>40830</v>
      </c>
      <c r="K379" s="175">
        <v>57225</v>
      </c>
      <c r="L379" s="175">
        <v>49585</v>
      </c>
      <c r="M379" s="175">
        <v>70028</v>
      </c>
      <c r="N379" s="161"/>
      <c r="O379" s="174" t="s">
        <v>76</v>
      </c>
      <c r="P379" s="176">
        <v>11.4</v>
      </c>
      <c r="Q379" s="176">
        <v>11.5</v>
      </c>
      <c r="R379" s="176">
        <v>12.8</v>
      </c>
      <c r="S379" s="176">
        <v>12.4</v>
      </c>
      <c r="T379" s="176">
        <v>12.1</v>
      </c>
      <c r="U379" s="176">
        <v>14.3</v>
      </c>
      <c r="V379" s="176">
        <v>11.6</v>
      </c>
      <c r="W379" s="161"/>
      <c r="X379" s="161"/>
      <c r="Y379" s="174" t="s">
        <v>76</v>
      </c>
      <c r="Z379" s="175">
        <v>8259.9840000000004</v>
      </c>
      <c r="AA379" s="175">
        <v>10954.44</v>
      </c>
      <c r="AB379" s="175">
        <v>8837.8880000000008</v>
      </c>
      <c r="AC379" s="175">
        <v>10125.84</v>
      </c>
      <c r="AD379" s="175">
        <v>13848.45</v>
      </c>
      <c r="AE379" s="175">
        <v>14181.31</v>
      </c>
      <c r="AF379" s="175">
        <v>16246.495999999999</v>
      </c>
      <c r="AG379" s="161"/>
      <c r="AH379" s="174" t="s">
        <v>76</v>
      </c>
      <c r="AI379" s="177">
        <v>0.1845664766387993</v>
      </c>
      <c r="AJ379" s="177">
        <v>0.28127823678444669</v>
      </c>
      <c r="AK379" s="177">
        <v>0.18672385444160788</v>
      </c>
      <c r="AL379" s="177">
        <v>0.22965683655160388</v>
      </c>
      <c r="AM379" s="177">
        <v>0.28810137543548742</v>
      </c>
      <c r="AN379" s="177">
        <v>0.26855688249790127</v>
      </c>
      <c r="AO379" s="177">
        <v>0.28093006835906159</v>
      </c>
      <c r="AP379" s="161"/>
      <c r="AQ379" s="174" t="s">
        <v>76</v>
      </c>
      <c r="AR379" s="177">
        <v>4.2081156673646244E-2</v>
      </c>
      <c r="AS379" s="177">
        <v>6.4693994460422732E-2</v>
      </c>
      <c r="AT379" s="177">
        <v>4.7801306737051616E-2</v>
      </c>
      <c r="AU379" s="177">
        <v>5.6954895464797761E-2</v>
      </c>
      <c r="AV379" s="177">
        <v>6.9720532855387957E-2</v>
      </c>
      <c r="AW379" s="177">
        <v>7.6807268394399775E-2</v>
      </c>
      <c r="AX379" s="177">
        <v>6.5175775859302287E-2</v>
      </c>
      <c r="AY379" s="161"/>
      <c r="AZ379" s="161"/>
      <c r="BA379" s="161"/>
      <c r="BB379" s="161"/>
    </row>
    <row r="380" spans="3:54" s="126" customFormat="1" x14ac:dyDescent="0.25">
      <c r="C380" s="164" t="s">
        <v>7</v>
      </c>
      <c r="D380" s="128" t="s">
        <v>4</v>
      </c>
      <c r="E380" s="133"/>
      <c r="F380" s="130" t="s">
        <v>8</v>
      </c>
      <c r="G380" s="168">
        <v>793404</v>
      </c>
      <c r="H380" s="168">
        <v>844962</v>
      </c>
      <c r="I380" s="168">
        <v>834395</v>
      </c>
      <c r="J380" s="168">
        <v>884906</v>
      </c>
      <c r="K380" s="168">
        <v>959109</v>
      </c>
      <c r="L380" s="168">
        <v>918286</v>
      </c>
      <c r="M380" s="168">
        <v>1333353</v>
      </c>
      <c r="N380" s="161"/>
      <c r="O380" s="167" t="s">
        <v>8</v>
      </c>
      <c r="P380" s="169">
        <v>2.2999999999999998</v>
      </c>
      <c r="Q380" s="169">
        <v>2.5</v>
      </c>
      <c r="R380" s="169">
        <v>2.6</v>
      </c>
      <c r="S380" s="169">
        <v>2.8</v>
      </c>
      <c r="T380" s="169">
        <v>3.2</v>
      </c>
      <c r="U380" s="169">
        <v>3.5</v>
      </c>
      <c r="V380" s="169">
        <v>3</v>
      </c>
      <c r="W380" s="161"/>
      <c r="X380" s="161"/>
      <c r="Y380" s="167" t="s">
        <v>8</v>
      </c>
      <c r="Z380" s="168">
        <v>36496.584000000003</v>
      </c>
      <c r="AA380" s="168">
        <v>42248.1</v>
      </c>
      <c r="AB380" s="168">
        <v>43388.54</v>
      </c>
      <c r="AC380" s="168">
        <v>49554.735999999997</v>
      </c>
      <c r="AD380" s="168">
        <v>61382.976000000002</v>
      </c>
      <c r="AE380" s="168">
        <v>64280.02</v>
      </c>
      <c r="AF380" s="168">
        <v>80001.179999999993</v>
      </c>
      <c r="AG380" s="161"/>
      <c r="AH380" s="167" t="s">
        <v>8</v>
      </c>
      <c r="AI380" s="170">
        <v>1</v>
      </c>
      <c r="AJ380" s="170">
        <v>1</v>
      </c>
      <c r="AK380" s="170">
        <v>1</v>
      </c>
      <c r="AL380" s="170">
        <v>1</v>
      </c>
      <c r="AM380" s="170">
        <v>1</v>
      </c>
      <c r="AN380" s="170">
        <v>1</v>
      </c>
      <c r="AO380" s="170">
        <v>1</v>
      </c>
      <c r="AP380" s="161"/>
      <c r="AQ380" s="167" t="s">
        <v>8</v>
      </c>
      <c r="AR380" s="170">
        <v>4.5999999999999999E-2</v>
      </c>
      <c r="AS380" s="170">
        <v>0.05</v>
      </c>
      <c r="AT380" s="170">
        <v>5.2000000000000005E-2</v>
      </c>
      <c r="AU380" s="170">
        <v>5.5999999999999994E-2</v>
      </c>
      <c r="AV380" s="170">
        <v>6.4000000000000001E-2</v>
      </c>
      <c r="AW380" s="170">
        <v>7.0000000000000007E-2</v>
      </c>
      <c r="AX380" s="170">
        <v>0.06</v>
      </c>
      <c r="AY380" s="161"/>
      <c r="AZ380" s="161"/>
      <c r="BA380" s="161"/>
      <c r="BB380" s="161"/>
    </row>
    <row r="381" spans="3:54" s="126" customFormat="1" x14ac:dyDescent="0.25">
      <c r="C381" s="171" t="s">
        <v>7</v>
      </c>
      <c r="D381" s="132" t="s">
        <v>4</v>
      </c>
      <c r="E381" s="129"/>
      <c r="F381" s="134" t="s">
        <v>1</v>
      </c>
      <c r="G381" s="175">
        <v>269455</v>
      </c>
      <c r="H381" s="175">
        <v>248184</v>
      </c>
      <c r="I381" s="175">
        <v>256137</v>
      </c>
      <c r="J381" s="175">
        <v>283988</v>
      </c>
      <c r="K381" s="175">
        <v>310512</v>
      </c>
      <c r="L381" s="175">
        <v>284760</v>
      </c>
      <c r="M381" s="175">
        <v>484147</v>
      </c>
      <c r="N381" s="161"/>
      <c r="O381" s="174" t="s">
        <v>1</v>
      </c>
      <c r="P381" s="176">
        <v>4.3</v>
      </c>
      <c r="Q381" s="176">
        <v>5</v>
      </c>
      <c r="R381" s="176">
        <v>4.7</v>
      </c>
      <c r="S381" s="176">
        <v>5</v>
      </c>
      <c r="T381" s="176">
        <v>5.2</v>
      </c>
      <c r="U381" s="176">
        <v>6.2</v>
      </c>
      <c r="V381" s="176">
        <v>4.5999999999999996</v>
      </c>
      <c r="W381" s="161"/>
      <c r="X381" s="161"/>
      <c r="Y381" s="174" t="s">
        <v>1</v>
      </c>
      <c r="Z381" s="175">
        <v>23173.13</v>
      </c>
      <c r="AA381" s="175">
        <v>24818.400000000001</v>
      </c>
      <c r="AB381" s="175">
        <v>24076.878000000004</v>
      </c>
      <c r="AC381" s="175">
        <v>28398.799999999999</v>
      </c>
      <c r="AD381" s="175">
        <v>32293.248000000003</v>
      </c>
      <c r="AE381" s="175">
        <v>35310.239999999998</v>
      </c>
      <c r="AF381" s="175">
        <v>44541.523999999998</v>
      </c>
      <c r="AG381" s="161"/>
      <c r="AH381" s="174" t="s">
        <v>1</v>
      </c>
      <c r="AI381" s="177">
        <v>0.33961890789559923</v>
      </c>
      <c r="AJ381" s="177">
        <v>0.29372208454344695</v>
      </c>
      <c r="AK381" s="177">
        <v>0.30697331599542182</v>
      </c>
      <c r="AL381" s="177">
        <v>0.32092448237439908</v>
      </c>
      <c r="AM381" s="177">
        <v>0.32375048091509934</v>
      </c>
      <c r="AN381" s="177">
        <v>0.31009946792175858</v>
      </c>
      <c r="AO381" s="177">
        <v>0.3631048942028105</v>
      </c>
      <c r="AP381" s="161"/>
      <c r="AQ381" s="174" t="s">
        <v>1</v>
      </c>
      <c r="AR381" s="177">
        <v>2.9207226079021532E-2</v>
      </c>
      <c r="AS381" s="177">
        <v>2.9372208454344694E-2</v>
      </c>
      <c r="AT381" s="177">
        <v>2.8855491703569651E-2</v>
      </c>
      <c r="AU381" s="177">
        <v>3.2092448237439911E-2</v>
      </c>
      <c r="AV381" s="177">
        <v>3.3670050015170337E-2</v>
      </c>
      <c r="AW381" s="177">
        <v>3.8452334022298064E-2</v>
      </c>
      <c r="AX381" s="177">
        <v>3.3405650266658565E-2</v>
      </c>
      <c r="AY381" s="161"/>
      <c r="AZ381" s="161"/>
      <c r="BA381" s="161"/>
      <c r="BB381" s="161"/>
    </row>
    <row r="382" spans="3:54" s="126" customFormat="1" x14ac:dyDescent="0.25">
      <c r="C382" s="171" t="s">
        <v>7</v>
      </c>
      <c r="D382" s="132" t="s">
        <v>4</v>
      </c>
      <c r="E382" s="133"/>
      <c r="F382" s="134" t="s">
        <v>77</v>
      </c>
      <c r="G382" s="175">
        <v>330254</v>
      </c>
      <c r="H382" s="175">
        <v>387383</v>
      </c>
      <c r="I382" s="175">
        <v>377277</v>
      </c>
      <c r="J382" s="175">
        <v>371662</v>
      </c>
      <c r="K382" s="175">
        <v>390616</v>
      </c>
      <c r="L382" s="175">
        <v>355877</v>
      </c>
      <c r="M382" s="175">
        <v>495988</v>
      </c>
      <c r="N382" s="161"/>
      <c r="O382" s="174" t="s">
        <v>77</v>
      </c>
      <c r="P382" s="176">
        <v>3.9</v>
      </c>
      <c r="Q382" s="176">
        <v>3.8</v>
      </c>
      <c r="R382" s="176">
        <v>4</v>
      </c>
      <c r="S382" s="176">
        <v>4.2</v>
      </c>
      <c r="T382" s="176">
        <v>4.8</v>
      </c>
      <c r="U382" s="176">
        <v>5.2</v>
      </c>
      <c r="V382" s="176">
        <v>4.5999999999999996</v>
      </c>
      <c r="W382" s="161"/>
      <c r="X382" s="161"/>
      <c r="Y382" s="174" t="s">
        <v>77</v>
      </c>
      <c r="Z382" s="175">
        <v>25759.811999999998</v>
      </c>
      <c r="AA382" s="175">
        <v>29441.107999999997</v>
      </c>
      <c r="AB382" s="175">
        <v>30182.16</v>
      </c>
      <c r="AC382" s="175">
        <v>31219.608000000004</v>
      </c>
      <c r="AD382" s="175">
        <v>37499.135999999999</v>
      </c>
      <c r="AE382" s="175">
        <v>37011.208000000006</v>
      </c>
      <c r="AF382" s="175">
        <v>45630.895999999993</v>
      </c>
      <c r="AG382" s="161"/>
      <c r="AH382" s="174" t="s">
        <v>77</v>
      </c>
      <c r="AI382" s="177">
        <v>0.41624947693734843</v>
      </c>
      <c r="AJ382" s="177">
        <v>0.45846203734605817</v>
      </c>
      <c r="AK382" s="177">
        <v>0.4521563528065245</v>
      </c>
      <c r="AL382" s="177">
        <v>0.42000167249402759</v>
      </c>
      <c r="AM382" s="177">
        <v>0.40726966382340274</v>
      </c>
      <c r="AN382" s="177">
        <v>0.38754483897173647</v>
      </c>
      <c r="AO382" s="177">
        <v>0.37198551321368012</v>
      </c>
      <c r="AP382" s="161"/>
      <c r="AQ382" s="174" t="s">
        <v>77</v>
      </c>
      <c r="AR382" s="177">
        <v>3.2467459201113179E-2</v>
      </c>
      <c r="AS382" s="177">
        <v>3.4843114838300417E-2</v>
      </c>
      <c r="AT382" s="177">
        <v>3.6172508224521963E-2</v>
      </c>
      <c r="AU382" s="177">
        <v>3.5280140489498318E-2</v>
      </c>
      <c r="AV382" s="177">
        <v>3.9097887727046664E-2</v>
      </c>
      <c r="AW382" s="177">
        <v>4.0304663253060591E-2</v>
      </c>
      <c r="AX382" s="177">
        <v>3.4222667215658566E-2</v>
      </c>
      <c r="AY382" s="161"/>
      <c r="AZ382" s="161"/>
      <c r="BA382" s="161"/>
      <c r="BB382" s="161"/>
    </row>
    <row r="383" spans="3:54" s="126" customFormat="1" x14ac:dyDescent="0.25">
      <c r="C383" s="171" t="s">
        <v>7</v>
      </c>
      <c r="D383" s="132" t="s">
        <v>4</v>
      </c>
      <c r="E383" s="133"/>
      <c r="F383" s="134" t="s">
        <v>76</v>
      </c>
      <c r="G383" s="175">
        <v>193699</v>
      </c>
      <c r="H383" s="175">
        <v>209399</v>
      </c>
      <c r="I383" s="175">
        <v>200985</v>
      </c>
      <c r="J383" s="175">
        <v>229260</v>
      </c>
      <c r="K383" s="175">
        <v>257985</v>
      </c>
      <c r="L383" s="175">
        <v>277653</v>
      </c>
      <c r="M383" s="175">
        <v>353218</v>
      </c>
      <c r="N383" s="161"/>
      <c r="O383" s="174" t="s">
        <v>76</v>
      </c>
      <c r="P383" s="176">
        <v>5.5</v>
      </c>
      <c r="Q383" s="176">
        <v>5</v>
      </c>
      <c r="R383" s="176">
        <v>5.3</v>
      </c>
      <c r="S383" s="176">
        <v>5.6</v>
      </c>
      <c r="T383" s="176">
        <v>5.7</v>
      </c>
      <c r="U383" s="176">
        <v>6.2</v>
      </c>
      <c r="V383" s="176">
        <v>5.2</v>
      </c>
      <c r="W383" s="161"/>
      <c r="X383" s="161"/>
      <c r="Y383" s="174" t="s">
        <v>76</v>
      </c>
      <c r="Z383" s="175">
        <v>21306.89</v>
      </c>
      <c r="AA383" s="175">
        <v>20939.900000000001</v>
      </c>
      <c r="AB383" s="175">
        <v>21304.41</v>
      </c>
      <c r="AC383" s="175">
        <v>25677.119999999999</v>
      </c>
      <c r="AD383" s="175">
        <v>29410.29</v>
      </c>
      <c r="AE383" s="175">
        <v>34428.972000000002</v>
      </c>
      <c r="AF383" s="175">
        <v>36734.671999999999</v>
      </c>
      <c r="AG383" s="161"/>
      <c r="AH383" s="174" t="s">
        <v>76</v>
      </c>
      <c r="AI383" s="177">
        <v>0.24413665673477825</v>
      </c>
      <c r="AJ383" s="177">
        <v>0.24782061205119282</v>
      </c>
      <c r="AK383" s="177">
        <v>0.24087512509063452</v>
      </c>
      <c r="AL383" s="177">
        <v>0.259078365385702</v>
      </c>
      <c r="AM383" s="177">
        <v>0.26898402579894465</v>
      </c>
      <c r="AN383" s="177">
        <v>0.30236004904790009</v>
      </c>
      <c r="AO383" s="177">
        <v>0.26490959258350938</v>
      </c>
      <c r="AP383" s="161"/>
      <c r="AQ383" s="174" t="s">
        <v>76</v>
      </c>
      <c r="AR383" s="177">
        <v>2.6855032240825607E-2</v>
      </c>
      <c r="AS383" s="177">
        <v>2.478206120511928E-2</v>
      </c>
      <c r="AT383" s="177">
        <v>2.5532763259607259E-2</v>
      </c>
      <c r="AU383" s="177">
        <v>2.9016776923198623E-2</v>
      </c>
      <c r="AV383" s="177">
        <v>3.066417894107969E-2</v>
      </c>
      <c r="AW383" s="177">
        <v>3.7492646081939612E-2</v>
      </c>
      <c r="AX383" s="177">
        <v>2.7550597628684979E-2</v>
      </c>
      <c r="AY383" s="161"/>
      <c r="AZ383" s="161"/>
      <c r="BA383" s="161"/>
      <c r="BB383" s="161"/>
    </row>
    <row r="384" spans="3:54" s="126" customFormat="1" x14ac:dyDescent="0.25">
      <c r="C384" s="164" t="s">
        <v>12</v>
      </c>
      <c r="D384" s="128" t="s">
        <v>4</v>
      </c>
      <c r="E384" s="133"/>
      <c r="F384" s="130" t="s">
        <v>8</v>
      </c>
      <c r="G384" s="168">
        <v>408702</v>
      </c>
      <c r="H384" s="168">
        <v>447774</v>
      </c>
      <c r="I384" s="168">
        <v>435146</v>
      </c>
      <c r="J384" s="168">
        <v>467516</v>
      </c>
      <c r="K384" s="168">
        <v>456808</v>
      </c>
      <c r="L384" s="168">
        <v>500512</v>
      </c>
      <c r="M384" s="168">
        <v>652667</v>
      </c>
      <c r="N384" s="161"/>
      <c r="O384" s="167" t="s">
        <v>8</v>
      </c>
      <c r="P384" s="169">
        <v>3.3</v>
      </c>
      <c r="Q384" s="169">
        <v>3.4</v>
      </c>
      <c r="R384" s="169">
        <v>3.7</v>
      </c>
      <c r="S384" s="169">
        <v>3.6</v>
      </c>
      <c r="T384" s="169">
        <v>4.2</v>
      </c>
      <c r="U384" s="169">
        <v>4.2</v>
      </c>
      <c r="V384" s="169">
        <v>4.3</v>
      </c>
      <c r="W384" s="161"/>
      <c r="X384" s="161"/>
      <c r="Y384" s="167" t="s">
        <v>8</v>
      </c>
      <c r="Z384" s="168">
        <v>26974.331999999999</v>
      </c>
      <c r="AA384" s="168">
        <v>30448.631999999998</v>
      </c>
      <c r="AB384" s="168">
        <v>32200.804000000004</v>
      </c>
      <c r="AC384" s="168">
        <v>33661.152000000002</v>
      </c>
      <c r="AD384" s="168">
        <v>38371.872000000003</v>
      </c>
      <c r="AE384" s="168">
        <v>42043.008000000002</v>
      </c>
      <c r="AF384" s="168">
        <v>56129.362000000001</v>
      </c>
      <c r="AG384" s="161"/>
      <c r="AH384" s="167" t="s">
        <v>8</v>
      </c>
      <c r="AI384" s="170">
        <v>1</v>
      </c>
      <c r="AJ384" s="170">
        <v>1</v>
      </c>
      <c r="AK384" s="170">
        <v>1</v>
      </c>
      <c r="AL384" s="170">
        <v>1</v>
      </c>
      <c r="AM384" s="170">
        <v>1</v>
      </c>
      <c r="AN384" s="170">
        <v>1</v>
      </c>
      <c r="AO384" s="170">
        <v>1</v>
      </c>
      <c r="AP384" s="161"/>
      <c r="AQ384" s="167" t="s">
        <v>8</v>
      </c>
      <c r="AR384" s="170">
        <v>6.6000000000000003E-2</v>
      </c>
      <c r="AS384" s="170">
        <v>6.8000000000000005E-2</v>
      </c>
      <c r="AT384" s="170">
        <v>7.400000000000001E-2</v>
      </c>
      <c r="AU384" s="170">
        <v>7.2000000000000008E-2</v>
      </c>
      <c r="AV384" s="170">
        <v>8.4000000000000005E-2</v>
      </c>
      <c r="AW384" s="170">
        <v>8.4000000000000005E-2</v>
      </c>
      <c r="AX384" s="170">
        <v>8.5999999999999993E-2</v>
      </c>
      <c r="AY384" s="161"/>
      <c r="AZ384" s="161"/>
      <c r="BA384" s="161"/>
      <c r="BB384" s="161"/>
    </row>
    <row r="385" spans="3:54" s="126" customFormat="1" x14ac:dyDescent="0.25">
      <c r="C385" s="171" t="s">
        <v>12</v>
      </c>
      <c r="D385" s="132" t="s">
        <v>4</v>
      </c>
      <c r="E385" s="133"/>
      <c r="F385" s="134" t="s">
        <v>1</v>
      </c>
      <c r="G385" s="175">
        <v>129995</v>
      </c>
      <c r="H385" s="175">
        <v>122768</v>
      </c>
      <c r="I385" s="175">
        <v>121960</v>
      </c>
      <c r="J385" s="175">
        <v>133945</v>
      </c>
      <c r="K385" s="175">
        <v>125740</v>
      </c>
      <c r="L385" s="175">
        <v>133548</v>
      </c>
      <c r="M385" s="175">
        <v>220889</v>
      </c>
      <c r="N385" s="161"/>
      <c r="O385" s="174" t="s">
        <v>1</v>
      </c>
      <c r="P385" s="176">
        <v>6.1</v>
      </c>
      <c r="Q385" s="176">
        <v>7.2</v>
      </c>
      <c r="R385" s="176">
        <v>7.6</v>
      </c>
      <c r="S385" s="176">
        <v>7.1</v>
      </c>
      <c r="T385" s="176">
        <v>8.1</v>
      </c>
      <c r="U385" s="176">
        <v>8.9</v>
      </c>
      <c r="V385" s="176">
        <v>6.9</v>
      </c>
      <c r="W385" s="161"/>
      <c r="X385" s="161"/>
      <c r="Y385" s="174" t="s">
        <v>1</v>
      </c>
      <c r="Z385" s="175">
        <v>15859.39</v>
      </c>
      <c r="AA385" s="175">
        <v>17678.592000000001</v>
      </c>
      <c r="AB385" s="175">
        <v>18537.919999999998</v>
      </c>
      <c r="AC385" s="175">
        <v>19020.189999999999</v>
      </c>
      <c r="AD385" s="175">
        <v>20369.88</v>
      </c>
      <c r="AE385" s="175">
        <v>23771.543999999998</v>
      </c>
      <c r="AF385" s="175">
        <v>30482.682000000001</v>
      </c>
      <c r="AG385" s="161"/>
      <c r="AH385" s="174" t="s">
        <v>1</v>
      </c>
      <c r="AI385" s="177">
        <v>0.31806793213637319</v>
      </c>
      <c r="AJ385" s="177">
        <v>0.27417402528954338</v>
      </c>
      <c r="AK385" s="177">
        <v>0.28027374720208847</v>
      </c>
      <c r="AL385" s="177">
        <v>0.28650356351440376</v>
      </c>
      <c r="AM385" s="177">
        <v>0.27525787639445892</v>
      </c>
      <c r="AN385" s="177">
        <v>0.26682277347995653</v>
      </c>
      <c r="AO385" s="177">
        <v>0.33844058302319557</v>
      </c>
      <c r="AP385" s="161"/>
      <c r="AQ385" s="174" t="s">
        <v>1</v>
      </c>
      <c r="AR385" s="177">
        <v>3.8804287720637529E-2</v>
      </c>
      <c r="AS385" s="177">
        <v>3.9481059641694245E-2</v>
      </c>
      <c r="AT385" s="177">
        <v>4.2601609574717446E-2</v>
      </c>
      <c r="AU385" s="177">
        <v>4.0683506019045329E-2</v>
      </c>
      <c r="AV385" s="177">
        <v>4.4591775975902345E-2</v>
      </c>
      <c r="AW385" s="177">
        <v>4.7494453679432266E-2</v>
      </c>
      <c r="AX385" s="177">
        <v>4.670480045720099E-2</v>
      </c>
      <c r="AY385" s="161"/>
      <c r="AZ385" s="161"/>
      <c r="BA385" s="161"/>
      <c r="BB385" s="161"/>
    </row>
    <row r="386" spans="3:54" s="126" customFormat="1" x14ac:dyDescent="0.25">
      <c r="C386" s="171" t="s">
        <v>12</v>
      </c>
      <c r="D386" s="132" t="s">
        <v>4</v>
      </c>
      <c r="E386" s="129"/>
      <c r="F386" s="134" t="s">
        <v>77</v>
      </c>
      <c r="G386" s="175">
        <v>143074</v>
      </c>
      <c r="H386" s="175">
        <v>174018</v>
      </c>
      <c r="I386" s="175">
        <v>175966</v>
      </c>
      <c r="J386" s="175">
        <v>162584</v>
      </c>
      <c r="K386" s="175">
        <v>161048</v>
      </c>
      <c r="L386" s="175">
        <v>172851</v>
      </c>
      <c r="M386" s="175">
        <v>206982</v>
      </c>
      <c r="N386" s="161"/>
      <c r="O386" s="174" t="s">
        <v>77</v>
      </c>
      <c r="P386" s="176">
        <v>6.1</v>
      </c>
      <c r="Q386" s="176">
        <v>5.9</v>
      </c>
      <c r="R386" s="176">
        <v>6.2</v>
      </c>
      <c r="S386" s="176">
        <v>6.5</v>
      </c>
      <c r="T386" s="176">
        <v>7.4</v>
      </c>
      <c r="U386" s="176">
        <v>8.1</v>
      </c>
      <c r="V386" s="176">
        <v>6.9</v>
      </c>
      <c r="W386" s="161"/>
      <c r="X386" s="161"/>
      <c r="Y386" s="174" t="s">
        <v>77</v>
      </c>
      <c r="Z386" s="175">
        <v>17455.027999999998</v>
      </c>
      <c r="AA386" s="175">
        <v>20534.124</v>
      </c>
      <c r="AB386" s="175">
        <v>21819.784</v>
      </c>
      <c r="AC386" s="175">
        <v>21135.919999999998</v>
      </c>
      <c r="AD386" s="175">
        <v>23835.103999999999</v>
      </c>
      <c r="AE386" s="175">
        <v>28001.861999999997</v>
      </c>
      <c r="AF386" s="175">
        <v>28563.516</v>
      </c>
      <c r="AG386" s="161"/>
      <c r="AH386" s="174" t="s">
        <v>77</v>
      </c>
      <c r="AI386" s="177">
        <v>0.35006924360536529</v>
      </c>
      <c r="AJ386" s="177">
        <v>0.38862908520816303</v>
      </c>
      <c r="AK386" s="177">
        <v>0.40438381600658169</v>
      </c>
      <c r="AL386" s="177">
        <v>0.3477613600390147</v>
      </c>
      <c r="AM386" s="177">
        <v>0.35255074341955484</v>
      </c>
      <c r="AN386" s="177">
        <v>0.34534836327600538</v>
      </c>
      <c r="AO386" s="177">
        <v>0.31713262659212127</v>
      </c>
      <c r="AP386" s="161"/>
      <c r="AQ386" s="174" t="s">
        <v>77</v>
      </c>
      <c r="AR386" s="177">
        <v>4.2708447719854561E-2</v>
      </c>
      <c r="AS386" s="177">
        <v>4.5858232054563242E-2</v>
      </c>
      <c r="AT386" s="177">
        <v>5.0143593184816135E-2</v>
      </c>
      <c r="AU386" s="177">
        <v>4.520897680507191E-2</v>
      </c>
      <c r="AV386" s="177">
        <v>5.2177510026094123E-2</v>
      </c>
      <c r="AW386" s="177">
        <v>5.5946434850712864E-2</v>
      </c>
      <c r="AX386" s="177">
        <v>4.3764302469712739E-2</v>
      </c>
      <c r="AY386" s="161"/>
      <c r="AZ386" s="161"/>
      <c r="BA386" s="161"/>
      <c r="BB386" s="161"/>
    </row>
    <row r="387" spans="3:54" s="126" customFormat="1" x14ac:dyDescent="0.25">
      <c r="C387" s="171" t="s">
        <v>12</v>
      </c>
      <c r="D387" s="132" t="s">
        <v>4</v>
      </c>
      <c r="E387" s="133"/>
      <c r="F387" s="134" t="s">
        <v>76</v>
      </c>
      <c r="G387" s="175">
        <v>135637</v>
      </c>
      <c r="H387" s="175">
        <v>150992</v>
      </c>
      <c r="I387" s="175">
        <v>137224</v>
      </c>
      <c r="J387" s="175">
        <v>170991</v>
      </c>
      <c r="K387" s="175">
        <v>170024</v>
      </c>
      <c r="L387" s="175">
        <v>194117</v>
      </c>
      <c r="M387" s="175">
        <v>224796</v>
      </c>
      <c r="N387" s="161"/>
      <c r="O387" s="174" t="s">
        <v>76</v>
      </c>
      <c r="P387" s="176">
        <v>6.1</v>
      </c>
      <c r="Q387" s="176">
        <v>5.9</v>
      </c>
      <c r="R387" s="176">
        <v>6.8</v>
      </c>
      <c r="S387" s="176">
        <v>6.5</v>
      </c>
      <c r="T387" s="176">
        <v>7.4</v>
      </c>
      <c r="U387" s="176">
        <v>8.1</v>
      </c>
      <c r="V387" s="176">
        <v>6.9</v>
      </c>
      <c r="W387" s="161"/>
      <c r="X387" s="161"/>
      <c r="Y387" s="174" t="s">
        <v>76</v>
      </c>
      <c r="Z387" s="175">
        <v>16547.714</v>
      </c>
      <c r="AA387" s="175">
        <v>17817.056</v>
      </c>
      <c r="AB387" s="175">
        <v>18662.464</v>
      </c>
      <c r="AC387" s="175">
        <v>22228.83</v>
      </c>
      <c r="AD387" s="175">
        <v>25163.552000000003</v>
      </c>
      <c r="AE387" s="175">
        <v>31446.953999999998</v>
      </c>
      <c r="AF387" s="175">
        <v>31021.848000000002</v>
      </c>
      <c r="AG387" s="161"/>
      <c r="AH387" s="174" t="s">
        <v>76</v>
      </c>
      <c r="AI387" s="177">
        <v>0.33187261134029195</v>
      </c>
      <c r="AJ387" s="177">
        <v>0.33720582258014087</v>
      </c>
      <c r="AK387" s="177">
        <v>0.31535162910839121</v>
      </c>
      <c r="AL387" s="177">
        <v>0.36574363230349338</v>
      </c>
      <c r="AM387" s="177">
        <v>0.37220013660005952</v>
      </c>
      <c r="AN387" s="177">
        <v>0.38783685506041815</v>
      </c>
      <c r="AO387" s="177">
        <v>0.34442679038468316</v>
      </c>
      <c r="AP387" s="161"/>
      <c r="AQ387" s="174" t="s">
        <v>76</v>
      </c>
      <c r="AR387" s="177">
        <v>4.0488458583515616E-2</v>
      </c>
      <c r="AS387" s="177">
        <v>3.9790287064456621E-2</v>
      </c>
      <c r="AT387" s="177">
        <v>4.2887821558741199E-2</v>
      </c>
      <c r="AU387" s="177">
        <v>4.7546672199454146E-2</v>
      </c>
      <c r="AV387" s="177">
        <v>5.5085620216808816E-2</v>
      </c>
      <c r="AW387" s="177">
        <v>6.2829570519787742E-2</v>
      </c>
      <c r="AX387" s="177">
        <v>4.7530897073086276E-2</v>
      </c>
      <c r="AY387" s="161"/>
      <c r="AZ387" s="161"/>
      <c r="BA387" s="161"/>
      <c r="BB387" s="161"/>
    </row>
    <row r="388" spans="3:54" s="126" customFormat="1" x14ac:dyDescent="0.25">
      <c r="C388" s="164" t="s">
        <v>11</v>
      </c>
      <c r="D388" s="128" t="s">
        <v>4</v>
      </c>
      <c r="E388" s="133"/>
      <c r="F388" s="130" t="s">
        <v>8</v>
      </c>
      <c r="G388" s="168">
        <v>384704</v>
      </c>
      <c r="H388" s="168">
        <v>397190</v>
      </c>
      <c r="I388" s="168">
        <v>399251</v>
      </c>
      <c r="J388" s="168">
        <v>417392</v>
      </c>
      <c r="K388" s="168">
        <v>502303</v>
      </c>
      <c r="L388" s="168">
        <v>417776</v>
      </c>
      <c r="M388" s="168">
        <v>680686</v>
      </c>
      <c r="N388" s="161"/>
      <c r="O388" s="167" t="s">
        <v>8</v>
      </c>
      <c r="P388" s="169">
        <v>3.6</v>
      </c>
      <c r="Q388" s="169">
        <v>3.8</v>
      </c>
      <c r="R388" s="169">
        <v>4</v>
      </c>
      <c r="S388" s="169">
        <v>3.9</v>
      </c>
      <c r="T388" s="169">
        <v>3.9</v>
      </c>
      <c r="U388" s="169">
        <v>4.9000000000000004</v>
      </c>
      <c r="V388" s="169">
        <v>4.3</v>
      </c>
      <c r="W388" s="161"/>
      <c r="X388" s="161"/>
      <c r="Y388" s="167" t="s">
        <v>8</v>
      </c>
      <c r="Z388" s="168">
        <v>27698.688000000002</v>
      </c>
      <c r="AA388" s="168">
        <v>30186.44</v>
      </c>
      <c r="AB388" s="168">
        <v>31940.080000000002</v>
      </c>
      <c r="AC388" s="168">
        <v>32556.576000000001</v>
      </c>
      <c r="AD388" s="168">
        <v>39179.633999999998</v>
      </c>
      <c r="AE388" s="168">
        <v>40942.048000000003</v>
      </c>
      <c r="AF388" s="168">
        <v>58538.995999999999</v>
      </c>
      <c r="AG388" s="161"/>
      <c r="AH388" s="167" t="s">
        <v>8</v>
      </c>
      <c r="AI388" s="170">
        <v>1</v>
      </c>
      <c r="AJ388" s="170">
        <v>1</v>
      </c>
      <c r="AK388" s="170">
        <v>1</v>
      </c>
      <c r="AL388" s="170">
        <v>1</v>
      </c>
      <c r="AM388" s="170">
        <v>1</v>
      </c>
      <c r="AN388" s="170">
        <v>1</v>
      </c>
      <c r="AO388" s="170">
        <v>1</v>
      </c>
      <c r="AP388" s="161"/>
      <c r="AQ388" s="167" t="s">
        <v>8</v>
      </c>
      <c r="AR388" s="170">
        <v>7.2000000000000008E-2</v>
      </c>
      <c r="AS388" s="170">
        <v>7.5999999999999998E-2</v>
      </c>
      <c r="AT388" s="170">
        <v>0.08</v>
      </c>
      <c r="AU388" s="170">
        <v>7.8E-2</v>
      </c>
      <c r="AV388" s="170">
        <v>7.8E-2</v>
      </c>
      <c r="AW388" s="170">
        <v>9.8000000000000004E-2</v>
      </c>
      <c r="AX388" s="170">
        <v>8.5999999999999993E-2</v>
      </c>
      <c r="AY388" s="161"/>
      <c r="AZ388" s="161"/>
      <c r="BA388" s="161"/>
      <c r="BB388" s="161"/>
    </row>
    <row r="389" spans="3:54" s="126" customFormat="1" x14ac:dyDescent="0.25">
      <c r="C389" s="171" t="s">
        <v>11</v>
      </c>
      <c r="D389" s="132" t="s">
        <v>4</v>
      </c>
      <c r="E389" s="133"/>
      <c r="F389" s="134" t="s">
        <v>1</v>
      </c>
      <c r="G389" s="175">
        <v>139462</v>
      </c>
      <c r="H389" s="175">
        <v>125418</v>
      </c>
      <c r="I389" s="175">
        <v>134179</v>
      </c>
      <c r="J389" s="175">
        <v>150045</v>
      </c>
      <c r="K389" s="175">
        <v>184774</v>
      </c>
      <c r="L389" s="175">
        <v>151214</v>
      </c>
      <c r="M389" s="175">
        <v>263258</v>
      </c>
      <c r="N389" s="161"/>
      <c r="O389" s="174" t="s">
        <v>1</v>
      </c>
      <c r="P389" s="176">
        <v>6.1</v>
      </c>
      <c r="Q389" s="176">
        <v>6.4</v>
      </c>
      <c r="R389" s="176">
        <v>6.8</v>
      </c>
      <c r="S389" s="176">
        <v>6.5</v>
      </c>
      <c r="T389" s="176">
        <v>7.4</v>
      </c>
      <c r="U389" s="176">
        <v>8.1</v>
      </c>
      <c r="V389" s="176">
        <v>6.2</v>
      </c>
      <c r="W389" s="161"/>
      <c r="X389" s="161"/>
      <c r="Y389" s="174" t="s">
        <v>1</v>
      </c>
      <c r="Z389" s="175">
        <v>17014.363999999998</v>
      </c>
      <c r="AA389" s="175">
        <v>16053.504000000001</v>
      </c>
      <c r="AB389" s="175">
        <v>18248.343999999997</v>
      </c>
      <c r="AC389" s="175">
        <v>19505.849999999999</v>
      </c>
      <c r="AD389" s="175">
        <v>27346.552000000003</v>
      </c>
      <c r="AE389" s="175">
        <v>24496.667999999998</v>
      </c>
      <c r="AF389" s="175">
        <v>32643.992000000002</v>
      </c>
      <c r="AG389" s="161"/>
      <c r="AH389" s="174" t="s">
        <v>1</v>
      </c>
      <c r="AI389" s="177">
        <v>0.36251767592746631</v>
      </c>
      <c r="AJ389" s="177">
        <v>0.31576323673808504</v>
      </c>
      <c r="AK389" s="177">
        <v>0.33607680381514388</v>
      </c>
      <c r="AL389" s="177">
        <v>0.35948221336297775</v>
      </c>
      <c r="AM389" s="177">
        <v>0.36785366601433794</v>
      </c>
      <c r="AN389" s="177">
        <v>0.36194994446784878</v>
      </c>
      <c r="AO389" s="177">
        <v>0.38675395116103461</v>
      </c>
      <c r="AP389" s="161"/>
      <c r="AQ389" s="174" t="s">
        <v>1</v>
      </c>
      <c r="AR389" s="177">
        <v>4.4227156463150889E-2</v>
      </c>
      <c r="AS389" s="177">
        <v>4.0417694302474889E-2</v>
      </c>
      <c r="AT389" s="177">
        <v>4.5706445318859562E-2</v>
      </c>
      <c r="AU389" s="177">
        <v>4.6732687737187105E-2</v>
      </c>
      <c r="AV389" s="177">
        <v>5.4442342570122017E-2</v>
      </c>
      <c r="AW389" s="177">
        <v>5.8635891003791497E-2</v>
      </c>
      <c r="AX389" s="177">
        <v>4.7957489943968291E-2</v>
      </c>
      <c r="AY389" s="161"/>
      <c r="AZ389" s="161"/>
      <c r="BA389" s="161"/>
      <c r="BB389" s="161"/>
    </row>
    <row r="390" spans="3:54" s="126" customFormat="1" x14ac:dyDescent="0.25">
      <c r="C390" s="171" t="s">
        <v>11</v>
      </c>
      <c r="D390" s="132" t="s">
        <v>4</v>
      </c>
      <c r="E390" s="133"/>
      <c r="F390" s="134" t="s">
        <v>77</v>
      </c>
      <c r="G390" s="175">
        <v>187182</v>
      </c>
      <c r="H390" s="175">
        <v>213367</v>
      </c>
      <c r="I390" s="175">
        <v>201313</v>
      </c>
      <c r="J390" s="175">
        <v>209080</v>
      </c>
      <c r="K390" s="175">
        <v>229570</v>
      </c>
      <c r="L390" s="175">
        <v>183028</v>
      </c>
      <c r="M390" s="175">
        <v>289006</v>
      </c>
      <c r="N390" s="161"/>
      <c r="O390" s="174" t="s">
        <v>77</v>
      </c>
      <c r="P390" s="176">
        <v>5.5</v>
      </c>
      <c r="Q390" s="176">
        <v>5</v>
      </c>
      <c r="R390" s="176">
        <v>5.3</v>
      </c>
      <c r="S390" s="176">
        <v>5.6</v>
      </c>
      <c r="T390" s="176">
        <v>6.3</v>
      </c>
      <c r="U390" s="176">
        <v>8.1</v>
      </c>
      <c r="V390" s="176">
        <v>6.2</v>
      </c>
      <c r="W390" s="161"/>
      <c r="X390" s="161"/>
      <c r="Y390" s="174" t="s">
        <v>77</v>
      </c>
      <c r="Z390" s="175">
        <v>20590.02</v>
      </c>
      <c r="AA390" s="175">
        <v>21336.7</v>
      </c>
      <c r="AB390" s="175">
        <v>21339.178</v>
      </c>
      <c r="AC390" s="175">
        <v>23416.959999999999</v>
      </c>
      <c r="AD390" s="175">
        <v>28925.82</v>
      </c>
      <c r="AE390" s="175">
        <v>29650.536</v>
      </c>
      <c r="AF390" s="175">
        <v>35836.743999999999</v>
      </c>
      <c r="AG390" s="161"/>
      <c r="AH390" s="174" t="s">
        <v>77</v>
      </c>
      <c r="AI390" s="177">
        <v>0.48656109632340711</v>
      </c>
      <c r="AJ390" s="177">
        <v>0.53719126866235301</v>
      </c>
      <c r="AK390" s="177">
        <v>0.50422666442914355</v>
      </c>
      <c r="AL390" s="177">
        <v>0.50091999846666924</v>
      </c>
      <c r="AM390" s="177">
        <v>0.45703489726320567</v>
      </c>
      <c r="AN390" s="177">
        <v>0.43810080042893801</v>
      </c>
      <c r="AO390" s="177">
        <v>0.42458049673417697</v>
      </c>
      <c r="AP390" s="161"/>
      <c r="AQ390" s="174" t="s">
        <v>77</v>
      </c>
      <c r="AR390" s="177">
        <v>5.3521720595574786E-2</v>
      </c>
      <c r="AS390" s="177">
        <v>5.3719126866235298E-2</v>
      </c>
      <c r="AT390" s="177">
        <v>5.3448026429489211E-2</v>
      </c>
      <c r="AU390" s="177">
        <v>5.6103039828266948E-2</v>
      </c>
      <c r="AV390" s="177">
        <v>5.7586397055163913E-2</v>
      </c>
      <c r="AW390" s="177">
        <v>7.0972329669487952E-2</v>
      </c>
      <c r="AX390" s="177">
        <v>5.2647981595037946E-2</v>
      </c>
      <c r="AY390" s="161"/>
      <c r="AZ390" s="161"/>
      <c r="BA390" s="161"/>
      <c r="BB390" s="161"/>
    </row>
    <row r="391" spans="3:54" s="126" customFormat="1" x14ac:dyDescent="0.25">
      <c r="C391" s="171" t="s">
        <v>11</v>
      </c>
      <c r="D391" s="132" t="s">
        <v>4</v>
      </c>
      <c r="E391" s="133"/>
      <c r="F391" s="134" t="s">
        <v>76</v>
      </c>
      <c r="G391" s="175">
        <v>58064</v>
      </c>
      <c r="H391" s="175">
        <v>58409</v>
      </c>
      <c r="I391" s="175">
        <v>63763</v>
      </c>
      <c r="J391" s="175">
        <v>58271</v>
      </c>
      <c r="K391" s="175">
        <v>87963</v>
      </c>
      <c r="L391" s="175">
        <v>83538</v>
      </c>
      <c r="M391" s="175">
        <v>128422</v>
      </c>
      <c r="N391" s="161"/>
      <c r="O391" s="174" t="s">
        <v>76</v>
      </c>
      <c r="P391" s="176">
        <v>9.3000000000000007</v>
      </c>
      <c r="Q391" s="176">
        <v>10.199999999999999</v>
      </c>
      <c r="R391" s="176">
        <v>9.8000000000000007</v>
      </c>
      <c r="S391" s="176">
        <v>10.8</v>
      </c>
      <c r="T391" s="176">
        <v>9.9</v>
      </c>
      <c r="U391" s="176">
        <v>11.1</v>
      </c>
      <c r="V391" s="176">
        <v>8.8000000000000007</v>
      </c>
      <c r="W391" s="161"/>
      <c r="X391" s="161"/>
      <c r="Y391" s="174" t="s">
        <v>76</v>
      </c>
      <c r="Z391" s="175">
        <v>10799.904000000002</v>
      </c>
      <c r="AA391" s="175">
        <v>11915.435999999998</v>
      </c>
      <c r="AB391" s="175">
        <v>12497.548000000001</v>
      </c>
      <c r="AC391" s="175">
        <v>12586.536</v>
      </c>
      <c r="AD391" s="175">
        <v>17416.674000000003</v>
      </c>
      <c r="AE391" s="175">
        <v>18545.435999999998</v>
      </c>
      <c r="AF391" s="175">
        <v>22602.272000000001</v>
      </c>
      <c r="AG391" s="161"/>
      <c r="AH391" s="174" t="s">
        <v>76</v>
      </c>
      <c r="AI391" s="177">
        <v>0.15093162535351856</v>
      </c>
      <c r="AJ391" s="177">
        <v>0.14705556534655959</v>
      </c>
      <c r="AK391" s="177">
        <v>0.1597065505158409</v>
      </c>
      <c r="AL391" s="177">
        <v>0.13960737148771418</v>
      </c>
      <c r="AM391" s="177">
        <v>0.1751194000434001</v>
      </c>
      <c r="AN391" s="177">
        <v>0.19995882961204089</v>
      </c>
      <c r="AO391" s="177">
        <v>0.18866555210478841</v>
      </c>
      <c r="AP391" s="161"/>
      <c r="AQ391" s="174" t="s">
        <v>76</v>
      </c>
      <c r="AR391" s="177">
        <v>2.8073282315754455E-2</v>
      </c>
      <c r="AS391" s="177">
        <v>2.9999335330698155E-2</v>
      </c>
      <c r="AT391" s="177">
        <v>3.1302483901104822E-2</v>
      </c>
      <c r="AU391" s="177">
        <v>3.0155192241346267E-2</v>
      </c>
      <c r="AV391" s="177">
        <v>3.4673641208593217E-2</v>
      </c>
      <c r="AW391" s="177">
        <v>4.439086017387308E-2</v>
      </c>
      <c r="AX391" s="177">
        <v>3.3205137170442767E-2</v>
      </c>
      <c r="AY391" s="161"/>
      <c r="AZ391" s="161"/>
      <c r="BA391" s="161"/>
      <c r="BB391" s="161"/>
    </row>
    <row r="392" spans="3:54" s="126" customFormat="1" x14ac:dyDescent="0.25">
      <c r="C392" s="164" t="s">
        <v>7</v>
      </c>
      <c r="D392" s="128" t="s">
        <v>6</v>
      </c>
      <c r="E392" s="129"/>
      <c r="F392" s="130" t="s">
        <v>8</v>
      </c>
      <c r="G392" s="168">
        <v>785191</v>
      </c>
      <c r="H392" s="168">
        <v>743137</v>
      </c>
      <c r="I392" s="168">
        <v>739148</v>
      </c>
      <c r="J392" s="168">
        <v>750094</v>
      </c>
      <c r="K392" s="168">
        <v>788557</v>
      </c>
      <c r="L392" s="168">
        <v>775186</v>
      </c>
      <c r="M392" s="168">
        <v>1091850</v>
      </c>
      <c r="N392" s="161"/>
      <c r="O392" s="167" t="s">
        <v>8</v>
      </c>
      <c r="P392" s="169">
        <v>2</v>
      </c>
      <c r="Q392" s="169">
        <v>2.4</v>
      </c>
      <c r="R392" s="169">
        <v>2.2999999999999998</v>
      </c>
      <c r="S392" s="169">
        <v>2</v>
      </c>
      <c r="T392" s="169">
        <v>2</v>
      </c>
      <c r="U392" s="169">
        <v>2.7</v>
      </c>
      <c r="V392" s="169">
        <v>1.8</v>
      </c>
      <c r="W392" s="161"/>
      <c r="X392" s="161"/>
      <c r="Y392" s="167" t="s">
        <v>8</v>
      </c>
      <c r="Z392" s="168">
        <v>31407.64</v>
      </c>
      <c r="AA392" s="168">
        <v>35670.576000000001</v>
      </c>
      <c r="AB392" s="168">
        <v>34000.807999999997</v>
      </c>
      <c r="AC392" s="168">
        <v>30003.759999999998</v>
      </c>
      <c r="AD392" s="168">
        <v>31542.28</v>
      </c>
      <c r="AE392" s="168">
        <v>41860.044000000002</v>
      </c>
      <c r="AF392" s="168">
        <v>39306.6</v>
      </c>
      <c r="AG392" s="161"/>
      <c r="AH392" s="167" t="s">
        <v>8</v>
      </c>
      <c r="AI392" s="170">
        <v>1</v>
      </c>
      <c r="AJ392" s="170">
        <v>1</v>
      </c>
      <c r="AK392" s="170">
        <v>1</v>
      </c>
      <c r="AL392" s="170">
        <v>1</v>
      </c>
      <c r="AM392" s="170">
        <v>1</v>
      </c>
      <c r="AN392" s="170">
        <v>1</v>
      </c>
      <c r="AO392" s="170">
        <v>1</v>
      </c>
      <c r="AP392" s="161"/>
      <c r="AQ392" s="167" t="s">
        <v>8</v>
      </c>
      <c r="AR392" s="170">
        <v>0.04</v>
      </c>
      <c r="AS392" s="170">
        <v>4.8000000000000001E-2</v>
      </c>
      <c r="AT392" s="170">
        <v>4.5999999999999999E-2</v>
      </c>
      <c r="AU392" s="170">
        <v>0.04</v>
      </c>
      <c r="AV392" s="170">
        <v>0.04</v>
      </c>
      <c r="AW392" s="170">
        <v>5.4000000000000006E-2</v>
      </c>
      <c r="AX392" s="170">
        <v>3.6000000000000004E-2</v>
      </c>
      <c r="AY392" s="161"/>
      <c r="AZ392" s="161"/>
      <c r="BA392" s="161"/>
      <c r="BB392" s="161"/>
    </row>
    <row r="393" spans="3:54" s="126" customFormat="1" x14ac:dyDescent="0.25">
      <c r="C393" s="171" t="s">
        <v>7</v>
      </c>
      <c r="D393" s="132" t="s">
        <v>6</v>
      </c>
      <c r="E393" s="133"/>
      <c r="F393" s="134" t="s">
        <v>1</v>
      </c>
      <c r="G393" s="175">
        <v>104657</v>
      </c>
      <c r="H393" s="175">
        <v>86689</v>
      </c>
      <c r="I393" s="175">
        <v>89447</v>
      </c>
      <c r="J393" s="175">
        <v>95161</v>
      </c>
      <c r="K393" s="175">
        <v>97749</v>
      </c>
      <c r="L393" s="175">
        <v>87289</v>
      </c>
      <c r="M393" s="175">
        <v>137535</v>
      </c>
      <c r="N393" s="161"/>
      <c r="O393" s="174" t="s">
        <v>1</v>
      </c>
      <c r="P393" s="176">
        <v>6.2</v>
      </c>
      <c r="Q393" s="176">
        <v>6.2</v>
      </c>
      <c r="R393" s="176">
        <v>6</v>
      </c>
      <c r="S393" s="176">
        <v>6.2</v>
      </c>
      <c r="T393" s="176">
        <v>6.2</v>
      </c>
      <c r="U393" s="176">
        <v>7.1</v>
      </c>
      <c r="V393" s="176">
        <v>5.6</v>
      </c>
      <c r="W393" s="161"/>
      <c r="X393" s="161"/>
      <c r="Y393" s="174" t="s">
        <v>1</v>
      </c>
      <c r="Z393" s="175">
        <v>12977.468000000001</v>
      </c>
      <c r="AA393" s="175">
        <v>10749.436000000002</v>
      </c>
      <c r="AB393" s="175">
        <v>10733.64</v>
      </c>
      <c r="AC393" s="175">
        <v>11799.964000000002</v>
      </c>
      <c r="AD393" s="175">
        <v>12120.876</v>
      </c>
      <c r="AE393" s="175">
        <v>12395.038</v>
      </c>
      <c r="AF393" s="175">
        <v>15403.92</v>
      </c>
      <c r="AG393" s="161"/>
      <c r="AH393" s="174" t="s">
        <v>1</v>
      </c>
      <c r="AI393" s="177">
        <v>0.13328858838168037</v>
      </c>
      <c r="AJ393" s="177">
        <v>0.11665278407615284</v>
      </c>
      <c r="AK393" s="177">
        <v>0.12101365355788016</v>
      </c>
      <c r="AL393" s="177">
        <v>0.1268654328657475</v>
      </c>
      <c r="AM393" s="177">
        <v>0.12395933331388853</v>
      </c>
      <c r="AN393" s="177">
        <v>0.11260394279566452</v>
      </c>
      <c r="AO393" s="177">
        <v>0.12596510509685396</v>
      </c>
      <c r="AP393" s="161"/>
      <c r="AQ393" s="174" t="s">
        <v>1</v>
      </c>
      <c r="AR393" s="177">
        <v>1.6527784959328367E-2</v>
      </c>
      <c r="AS393" s="177">
        <v>1.4464945225442954E-2</v>
      </c>
      <c r="AT393" s="177">
        <v>1.4521638426945618E-2</v>
      </c>
      <c r="AU393" s="177">
        <v>1.5731313675352691E-2</v>
      </c>
      <c r="AV393" s="177">
        <v>1.537095733092218E-2</v>
      </c>
      <c r="AW393" s="177">
        <v>1.5989759876984363E-2</v>
      </c>
      <c r="AX393" s="177">
        <v>1.4108091770847644E-2</v>
      </c>
      <c r="AY393" s="161"/>
      <c r="AZ393" s="161"/>
      <c r="BA393" s="161"/>
      <c r="BB393" s="161"/>
    </row>
    <row r="394" spans="3:54" s="126" customFormat="1" x14ac:dyDescent="0.25">
      <c r="C394" s="171" t="s">
        <v>7</v>
      </c>
      <c r="D394" s="132" t="s">
        <v>6</v>
      </c>
      <c r="E394" s="133"/>
      <c r="F394" s="134" t="s">
        <v>77</v>
      </c>
      <c r="G394" s="175">
        <v>399008</v>
      </c>
      <c r="H394" s="175">
        <v>382544</v>
      </c>
      <c r="I394" s="175">
        <v>384821</v>
      </c>
      <c r="J394" s="175">
        <v>392438</v>
      </c>
      <c r="K394" s="175">
        <v>416042</v>
      </c>
      <c r="L394" s="175">
        <v>425933</v>
      </c>
      <c r="M394" s="175">
        <v>581888</v>
      </c>
      <c r="N394" s="161"/>
      <c r="O394" s="174" t="s">
        <v>77</v>
      </c>
      <c r="P394" s="176">
        <v>3.2</v>
      </c>
      <c r="Q394" s="176">
        <v>3</v>
      </c>
      <c r="R394" s="176">
        <v>2.9</v>
      </c>
      <c r="S394" s="176">
        <v>3.1</v>
      </c>
      <c r="T394" s="176">
        <v>2.9</v>
      </c>
      <c r="U394" s="176">
        <v>3.1</v>
      </c>
      <c r="V394" s="176">
        <v>2.7</v>
      </c>
      <c r="W394" s="161"/>
      <c r="X394" s="161"/>
      <c r="Y394" s="174" t="s">
        <v>77</v>
      </c>
      <c r="Z394" s="175">
        <v>25536.512000000002</v>
      </c>
      <c r="AA394" s="175">
        <v>22952.639999999999</v>
      </c>
      <c r="AB394" s="175">
        <v>22319.617999999999</v>
      </c>
      <c r="AC394" s="175">
        <v>24331.156000000003</v>
      </c>
      <c r="AD394" s="175">
        <v>24130.436000000002</v>
      </c>
      <c r="AE394" s="175">
        <v>26407.846000000001</v>
      </c>
      <c r="AF394" s="175">
        <v>31421.952000000001</v>
      </c>
      <c r="AG394" s="161"/>
      <c r="AH394" s="174" t="s">
        <v>77</v>
      </c>
      <c r="AI394" s="177">
        <v>0.50816680272697978</v>
      </c>
      <c r="AJ394" s="177">
        <v>0.51476914754614556</v>
      </c>
      <c r="AK394" s="177">
        <v>0.52062780390395424</v>
      </c>
      <c r="AL394" s="177">
        <v>0.52318509413486847</v>
      </c>
      <c r="AM394" s="177">
        <v>0.52759914628872739</v>
      </c>
      <c r="AN394" s="177">
        <v>0.5494590975585214</v>
      </c>
      <c r="AO394" s="177">
        <v>0.53293767458900032</v>
      </c>
      <c r="AP394" s="161"/>
      <c r="AQ394" s="174" t="s">
        <v>77</v>
      </c>
      <c r="AR394" s="177">
        <v>3.2522675374526709E-2</v>
      </c>
      <c r="AS394" s="177">
        <v>3.0886148852768733E-2</v>
      </c>
      <c r="AT394" s="177">
        <v>3.0196412626429345E-2</v>
      </c>
      <c r="AU394" s="177">
        <v>3.2437475836361848E-2</v>
      </c>
      <c r="AV394" s="177">
        <v>3.0600750484746187E-2</v>
      </c>
      <c r="AW394" s="177">
        <v>3.4066464048628328E-2</v>
      </c>
      <c r="AX394" s="177">
        <v>2.8778634427806021E-2</v>
      </c>
      <c r="AY394" s="161"/>
      <c r="AZ394" s="161"/>
      <c r="BA394" s="161"/>
      <c r="BB394" s="161"/>
    </row>
    <row r="395" spans="3:54" s="126" customFormat="1" x14ac:dyDescent="0.25">
      <c r="C395" s="171" t="s">
        <v>7</v>
      </c>
      <c r="D395" s="132" t="s">
        <v>6</v>
      </c>
      <c r="E395" s="133"/>
      <c r="F395" s="134" t="s">
        <v>76</v>
      </c>
      <c r="G395" s="175">
        <v>281530</v>
      </c>
      <c r="H395" s="175">
        <v>273908</v>
      </c>
      <c r="I395" s="175">
        <v>264884</v>
      </c>
      <c r="J395" s="175">
        <v>262499</v>
      </c>
      <c r="K395" s="175">
        <v>274770</v>
      </c>
      <c r="L395" s="175">
        <v>261968</v>
      </c>
      <c r="M395" s="175">
        <v>372427</v>
      </c>
      <c r="N395" s="161"/>
      <c r="O395" s="174" t="s">
        <v>76</v>
      </c>
      <c r="P395" s="176">
        <v>3.8</v>
      </c>
      <c r="Q395" s="176">
        <v>3.5</v>
      </c>
      <c r="R395" s="176">
        <v>3.4</v>
      </c>
      <c r="S395" s="176">
        <v>3.6</v>
      </c>
      <c r="T395" s="176">
        <v>3.7</v>
      </c>
      <c r="U395" s="176">
        <v>3.9</v>
      </c>
      <c r="V395" s="176">
        <v>3.3</v>
      </c>
      <c r="W395" s="161"/>
      <c r="X395" s="161"/>
      <c r="Y395" s="174" t="s">
        <v>76</v>
      </c>
      <c r="Z395" s="175">
        <v>21396.28</v>
      </c>
      <c r="AA395" s="175">
        <v>19173.560000000001</v>
      </c>
      <c r="AB395" s="175">
        <v>18012.112000000001</v>
      </c>
      <c r="AC395" s="175">
        <v>18899.928</v>
      </c>
      <c r="AD395" s="175">
        <v>20332.98</v>
      </c>
      <c r="AE395" s="175">
        <v>20433.504000000001</v>
      </c>
      <c r="AF395" s="175">
        <v>24580.181999999997</v>
      </c>
      <c r="AG395" s="161"/>
      <c r="AH395" s="174" t="s">
        <v>76</v>
      </c>
      <c r="AI395" s="177">
        <v>0.35854970319323581</v>
      </c>
      <c r="AJ395" s="177">
        <v>0.36858345096529982</v>
      </c>
      <c r="AK395" s="177">
        <v>0.35836395417426553</v>
      </c>
      <c r="AL395" s="177">
        <v>0.34995480566435672</v>
      </c>
      <c r="AM395" s="177">
        <v>0.3484465929539653</v>
      </c>
      <c r="AN395" s="177">
        <v>0.33794211969772414</v>
      </c>
      <c r="AO395" s="177">
        <v>0.34109722031414574</v>
      </c>
      <c r="AP395" s="161"/>
      <c r="AQ395" s="174" t="s">
        <v>76</v>
      </c>
      <c r="AR395" s="177">
        <v>2.7249777442685922E-2</v>
      </c>
      <c r="AS395" s="177">
        <v>2.5800841567570988E-2</v>
      </c>
      <c r="AT395" s="177">
        <v>2.4368748883850055E-2</v>
      </c>
      <c r="AU395" s="177">
        <v>2.5196746007833684E-2</v>
      </c>
      <c r="AV395" s="177">
        <v>2.5785047878593433E-2</v>
      </c>
      <c r="AW395" s="177">
        <v>2.6359485336422482E-2</v>
      </c>
      <c r="AX395" s="177">
        <v>2.2512416540733618E-2</v>
      </c>
      <c r="AY395" s="161"/>
      <c r="AZ395" s="161"/>
      <c r="BA395" s="161"/>
      <c r="BB395" s="161"/>
    </row>
    <row r="396" spans="3:54" s="126" customFormat="1" x14ac:dyDescent="0.25">
      <c r="C396" s="164" t="s">
        <v>12</v>
      </c>
      <c r="D396" s="128" t="s">
        <v>6</v>
      </c>
      <c r="E396" s="133"/>
      <c r="F396" s="130" t="s">
        <v>8</v>
      </c>
      <c r="G396" s="168">
        <v>447222</v>
      </c>
      <c r="H396" s="168">
        <v>436400</v>
      </c>
      <c r="I396" s="168">
        <v>414463</v>
      </c>
      <c r="J396" s="168">
        <v>412435</v>
      </c>
      <c r="K396" s="168">
        <v>437920</v>
      </c>
      <c r="L396" s="168">
        <v>420370</v>
      </c>
      <c r="M396" s="168">
        <v>587858</v>
      </c>
      <c r="N396" s="161"/>
      <c r="O396" s="167" t="s">
        <v>8</v>
      </c>
      <c r="P396" s="169">
        <v>2.9</v>
      </c>
      <c r="Q396" s="169">
        <v>2.7</v>
      </c>
      <c r="R396" s="169">
        <v>2.6</v>
      </c>
      <c r="S396" s="169">
        <v>2.9</v>
      </c>
      <c r="T396" s="169">
        <v>2.9</v>
      </c>
      <c r="U396" s="169">
        <v>3.1</v>
      </c>
      <c r="V396" s="169">
        <v>2.7</v>
      </c>
      <c r="W396" s="161"/>
      <c r="X396" s="161"/>
      <c r="Y396" s="167" t="s">
        <v>8</v>
      </c>
      <c r="Z396" s="168">
        <v>25938.876</v>
      </c>
      <c r="AA396" s="168">
        <v>23565.599999999999</v>
      </c>
      <c r="AB396" s="168">
        <v>21552.076000000001</v>
      </c>
      <c r="AC396" s="168">
        <v>23921.23</v>
      </c>
      <c r="AD396" s="168">
        <v>25399.360000000001</v>
      </c>
      <c r="AE396" s="168">
        <v>26062.94</v>
      </c>
      <c r="AF396" s="168">
        <v>31744.332000000002</v>
      </c>
      <c r="AG396" s="161"/>
      <c r="AH396" s="167" t="s">
        <v>8</v>
      </c>
      <c r="AI396" s="170">
        <v>1</v>
      </c>
      <c r="AJ396" s="170">
        <v>1</v>
      </c>
      <c r="AK396" s="170">
        <v>1</v>
      </c>
      <c r="AL396" s="170">
        <v>1</v>
      </c>
      <c r="AM396" s="170">
        <v>1</v>
      </c>
      <c r="AN396" s="170">
        <v>1</v>
      </c>
      <c r="AO396" s="170">
        <v>1</v>
      </c>
      <c r="AP396" s="161"/>
      <c r="AQ396" s="167" t="s">
        <v>8</v>
      </c>
      <c r="AR396" s="170">
        <v>5.7999999999999996E-2</v>
      </c>
      <c r="AS396" s="170">
        <v>5.4000000000000006E-2</v>
      </c>
      <c r="AT396" s="170">
        <v>5.2000000000000005E-2</v>
      </c>
      <c r="AU396" s="170">
        <v>5.7999999999999996E-2</v>
      </c>
      <c r="AV396" s="170">
        <v>5.7999999999999996E-2</v>
      </c>
      <c r="AW396" s="170">
        <v>6.2E-2</v>
      </c>
      <c r="AX396" s="170">
        <v>5.4000000000000006E-2</v>
      </c>
      <c r="AY396" s="161"/>
      <c r="AZ396" s="161"/>
      <c r="BA396" s="161"/>
      <c r="BB396" s="161"/>
    </row>
    <row r="397" spans="3:54" s="126" customFormat="1" x14ac:dyDescent="0.25">
      <c r="C397" s="171" t="s">
        <v>12</v>
      </c>
      <c r="D397" s="132" t="s">
        <v>6</v>
      </c>
      <c r="E397" s="129"/>
      <c r="F397" s="134" t="s">
        <v>1</v>
      </c>
      <c r="G397" s="175">
        <v>55116</v>
      </c>
      <c r="H397" s="175">
        <v>48181</v>
      </c>
      <c r="I397" s="175">
        <v>45001</v>
      </c>
      <c r="J397" s="175">
        <v>45151</v>
      </c>
      <c r="K397" s="175">
        <v>47859</v>
      </c>
      <c r="L397" s="175">
        <v>45516</v>
      </c>
      <c r="M397" s="175">
        <v>67477</v>
      </c>
      <c r="N397" s="161"/>
      <c r="O397" s="174" t="s">
        <v>1</v>
      </c>
      <c r="P397" s="176">
        <v>8.5</v>
      </c>
      <c r="Q397" s="176">
        <v>8.6</v>
      </c>
      <c r="R397" s="176">
        <v>8.9</v>
      </c>
      <c r="S397" s="176">
        <v>8.9</v>
      </c>
      <c r="T397" s="176">
        <v>9.1</v>
      </c>
      <c r="U397" s="176">
        <v>9.6999999999999993</v>
      </c>
      <c r="V397" s="176">
        <v>7.8</v>
      </c>
      <c r="W397" s="161"/>
      <c r="X397" s="161"/>
      <c r="Y397" s="174" t="s">
        <v>1</v>
      </c>
      <c r="Z397" s="175">
        <v>9369.7199999999993</v>
      </c>
      <c r="AA397" s="175">
        <v>8287.1319999999996</v>
      </c>
      <c r="AB397" s="175">
        <v>8010.1780000000008</v>
      </c>
      <c r="AC397" s="175">
        <v>8036.8780000000006</v>
      </c>
      <c r="AD397" s="175">
        <v>8710.3379999999997</v>
      </c>
      <c r="AE397" s="175">
        <v>8830.1039999999994</v>
      </c>
      <c r="AF397" s="175">
        <v>10526.412</v>
      </c>
      <c r="AG397" s="161"/>
      <c r="AH397" s="174" t="s">
        <v>1</v>
      </c>
      <c r="AI397" s="177">
        <v>0.12324080657928277</v>
      </c>
      <c r="AJ397" s="177">
        <v>0.11040559120073327</v>
      </c>
      <c r="AK397" s="177">
        <v>0.10857664013434251</v>
      </c>
      <c r="AL397" s="177">
        <v>0.1094742201801496</v>
      </c>
      <c r="AM397" s="177">
        <v>0.10928708439897698</v>
      </c>
      <c r="AN397" s="177">
        <v>0.10827604253395819</v>
      </c>
      <c r="AO397" s="177">
        <v>0.11478452279291938</v>
      </c>
      <c r="AP397" s="161"/>
      <c r="AQ397" s="174" t="s">
        <v>1</v>
      </c>
      <c r="AR397" s="177">
        <v>2.0950937118478074E-2</v>
      </c>
      <c r="AS397" s="177">
        <v>1.8989761686526122E-2</v>
      </c>
      <c r="AT397" s="177">
        <v>1.9326641943912967E-2</v>
      </c>
      <c r="AU397" s="177">
        <v>1.9486411192066632E-2</v>
      </c>
      <c r="AV397" s="177">
        <v>1.9890249360613808E-2</v>
      </c>
      <c r="AW397" s="177">
        <v>2.1005552251587886E-2</v>
      </c>
      <c r="AX397" s="177">
        <v>1.7906385555695424E-2</v>
      </c>
      <c r="AY397" s="161"/>
      <c r="AZ397" s="161"/>
      <c r="BA397" s="161"/>
      <c r="BB397" s="161"/>
    </row>
    <row r="398" spans="3:54" s="126" customFormat="1" x14ac:dyDescent="0.25">
      <c r="C398" s="171" t="s">
        <v>12</v>
      </c>
      <c r="D398" s="132" t="s">
        <v>6</v>
      </c>
      <c r="E398" s="133"/>
      <c r="F398" s="134" t="s">
        <v>77</v>
      </c>
      <c r="G398" s="175">
        <v>164626</v>
      </c>
      <c r="H398" s="175">
        <v>168767</v>
      </c>
      <c r="I398" s="175">
        <v>156645</v>
      </c>
      <c r="J398" s="175">
        <v>159939</v>
      </c>
      <c r="K398" s="175">
        <v>176650</v>
      </c>
      <c r="L398" s="175">
        <v>178208</v>
      </c>
      <c r="M398" s="175">
        <v>250422</v>
      </c>
      <c r="N398" s="161"/>
      <c r="O398" s="174" t="s">
        <v>77</v>
      </c>
      <c r="P398" s="176">
        <v>5.0999999999999996</v>
      </c>
      <c r="Q398" s="176">
        <v>5.0999999999999996</v>
      </c>
      <c r="R398" s="176">
        <v>4.5</v>
      </c>
      <c r="S398" s="176">
        <v>4.8</v>
      </c>
      <c r="T398" s="176">
        <v>4.9000000000000004</v>
      </c>
      <c r="U398" s="176">
        <v>5.2</v>
      </c>
      <c r="V398" s="176">
        <v>3.9</v>
      </c>
      <c r="W398" s="161"/>
      <c r="X398" s="161"/>
      <c r="Y398" s="174" t="s">
        <v>77</v>
      </c>
      <c r="Z398" s="175">
        <v>16791.851999999999</v>
      </c>
      <c r="AA398" s="175">
        <v>17214.234</v>
      </c>
      <c r="AB398" s="175">
        <v>14098.05</v>
      </c>
      <c r="AC398" s="175">
        <v>15354.143999999998</v>
      </c>
      <c r="AD398" s="175">
        <v>17311.7</v>
      </c>
      <c r="AE398" s="175">
        <v>18533.631999999998</v>
      </c>
      <c r="AF398" s="175">
        <v>19532.915999999997</v>
      </c>
      <c r="AG398" s="161"/>
      <c r="AH398" s="174" t="s">
        <v>77</v>
      </c>
      <c r="AI398" s="177">
        <v>0.36810800899776847</v>
      </c>
      <c r="AJ398" s="177">
        <v>0.38672548120989919</v>
      </c>
      <c r="AK398" s="177">
        <v>0.37794688548796879</v>
      </c>
      <c r="AL398" s="177">
        <v>0.38779201571156668</v>
      </c>
      <c r="AM398" s="177">
        <v>0.40338417975886004</v>
      </c>
      <c r="AN398" s="177">
        <v>0.42393129861788426</v>
      </c>
      <c r="AO398" s="177">
        <v>0.42599063039033236</v>
      </c>
      <c r="AP398" s="161"/>
      <c r="AQ398" s="174" t="s">
        <v>77</v>
      </c>
      <c r="AR398" s="177">
        <v>3.7547016917772381E-2</v>
      </c>
      <c r="AS398" s="177">
        <v>3.9445999083409712E-2</v>
      </c>
      <c r="AT398" s="177">
        <v>3.4015219693917194E-2</v>
      </c>
      <c r="AU398" s="177">
        <v>3.7228033508310401E-2</v>
      </c>
      <c r="AV398" s="177">
        <v>3.9531649616368285E-2</v>
      </c>
      <c r="AW398" s="177">
        <v>4.4088855056259965E-2</v>
      </c>
      <c r="AX398" s="177">
        <v>3.3227269170445918E-2</v>
      </c>
      <c r="AY398" s="161"/>
      <c r="AZ398" s="161"/>
      <c r="BA398" s="161"/>
      <c r="BB398" s="161"/>
    </row>
    <row r="399" spans="3:54" s="126" customFormat="1" x14ac:dyDescent="0.25">
      <c r="C399" s="171" t="s">
        <v>12</v>
      </c>
      <c r="D399" s="132" t="s">
        <v>6</v>
      </c>
      <c r="E399" s="133"/>
      <c r="F399" s="134" t="s">
        <v>76</v>
      </c>
      <c r="G399" s="175">
        <v>227484</v>
      </c>
      <c r="H399" s="175">
        <v>219456</v>
      </c>
      <c r="I399" s="175">
        <v>212821</v>
      </c>
      <c r="J399" s="175">
        <v>207349</v>
      </c>
      <c r="K399" s="175">
        <v>213415</v>
      </c>
      <c r="L399" s="175">
        <v>196650</v>
      </c>
      <c r="M399" s="175">
        <v>269959</v>
      </c>
      <c r="N399" s="161"/>
      <c r="O399" s="174" t="s">
        <v>76</v>
      </c>
      <c r="P399" s="176">
        <v>4.3</v>
      </c>
      <c r="Q399" s="176">
        <v>3.9</v>
      </c>
      <c r="R399" s="176">
        <v>3.8</v>
      </c>
      <c r="S399" s="176">
        <v>4.0999999999999996</v>
      </c>
      <c r="T399" s="176">
        <v>4.3</v>
      </c>
      <c r="U399" s="176">
        <v>5.2</v>
      </c>
      <c r="V399" s="176">
        <v>3.9</v>
      </c>
      <c r="W399" s="161"/>
      <c r="X399" s="161"/>
      <c r="Y399" s="174" t="s">
        <v>76</v>
      </c>
      <c r="Z399" s="175">
        <v>19563.624</v>
      </c>
      <c r="AA399" s="175">
        <v>17117.567999999999</v>
      </c>
      <c r="AB399" s="175">
        <v>16174.395999999999</v>
      </c>
      <c r="AC399" s="175">
        <v>17002.617999999999</v>
      </c>
      <c r="AD399" s="175">
        <v>18353.689999999999</v>
      </c>
      <c r="AE399" s="175">
        <v>20451.599999999999</v>
      </c>
      <c r="AF399" s="175">
        <v>21056.801999999996</v>
      </c>
      <c r="AG399" s="161"/>
      <c r="AH399" s="174" t="s">
        <v>76</v>
      </c>
      <c r="AI399" s="177">
        <v>0.50866012852677189</v>
      </c>
      <c r="AJ399" s="177">
        <v>0.50287809349220902</v>
      </c>
      <c r="AK399" s="177">
        <v>0.51348612542012195</v>
      </c>
      <c r="AL399" s="177">
        <v>0.50274346260622882</v>
      </c>
      <c r="AM399" s="177">
        <v>0.48733786993058092</v>
      </c>
      <c r="AN399" s="177">
        <v>0.46780217427504339</v>
      </c>
      <c r="AO399" s="177">
        <v>0.45922484681674824</v>
      </c>
      <c r="AP399" s="161"/>
      <c r="AQ399" s="174" t="s">
        <v>76</v>
      </c>
      <c r="AR399" s="177">
        <v>4.3744771053302385E-2</v>
      </c>
      <c r="AS399" s="177">
        <v>3.9224491292392305E-2</v>
      </c>
      <c r="AT399" s="177">
        <v>3.9024945531929263E-2</v>
      </c>
      <c r="AU399" s="177">
        <v>4.1224963933710758E-2</v>
      </c>
      <c r="AV399" s="177">
        <v>4.1911056814029957E-2</v>
      </c>
      <c r="AW399" s="177">
        <v>4.8651426124604519E-2</v>
      </c>
      <c r="AX399" s="177">
        <v>3.5819538051706366E-2</v>
      </c>
      <c r="AY399" s="161"/>
      <c r="AZ399" s="161"/>
      <c r="BA399" s="161"/>
      <c r="BB399" s="161"/>
    </row>
    <row r="400" spans="3:54" s="126" customFormat="1" x14ac:dyDescent="0.25">
      <c r="C400" s="164" t="s">
        <v>11</v>
      </c>
      <c r="D400" s="128" t="s">
        <v>6</v>
      </c>
      <c r="E400" s="133"/>
      <c r="F400" s="130" t="s">
        <v>8</v>
      </c>
      <c r="G400" s="168">
        <v>337971</v>
      </c>
      <c r="H400" s="168">
        <v>306739</v>
      </c>
      <c r="I400" s="168">
        <v>324687</v>
      </c>
      <c r="J400" s="168">
        <v>337661</v>
      </c>
      <c r="K400" s="168">
        <v>350639</v>
      </c>
      <c r="L400" s="168">
        <v>354818</v>
      </c>
      <c r="M400" s="168">
        <v>503992</v>
      </c>
      <c r="N400" s="161"/>
      <c r="O400" s="167" t="s">
        <v>8</v>
      </c>
      <c r="P400" s="169">
        <v>3.5</v>
      </c>
      <c r="Q400" s="169">
        <v>3.2</v>
      </c>
      <c r="R400" s="169">
        <v>3.1</v>
      </c>
      <c r="S400" s="169">
        <v>3.3</v>
      </c>
      <c r="T400" s="169">
        <v>3.1</v>
      </c>
      <c r="U400" s="169">
        <v>3.3</v>
      </c>
      <c r="V400" s="169">
        <v>2.7</v>
      </c>
      <c r="W400" s="161"/>
      <c r="X400" s="161"/>
      <c r="Y400" s="167" t="s">
        <v>8</v>
      </c>
      <c r="Z400" s="168">
        <v>23657.97</v>
      </c>
      <c r="AA400" s="168">
        <v>19631.296000000002</v>
      </c>
      <c r="AB400" s="168">
        <v>20130.594000000001</v>
      </c>
      <c r="AC400" s="168">
        <v>22285.626</v>
      </c>
      <c r="AD400" s="168">
        <v>21739.618000000002</v>
      </c>
      <c r="AE400" s="168">
        <v>23417.987999999998</v>
      </c>
      <c r="AF400" s="168">
        <v>27215.568000000003</v>
      </c>
      <c r="AG400" s="161"/>
      <c r="AH400" s="167" t="s">
        <v>8</v>
      </c>
      <c r="AI400" s="170">
        <v>1</v>
      </c>
      <c r="AJ400" s="170">
        <v>1</v>
      </c>
      <c r="AK400" s="170">
        <v>1</v>
      </c>
      <c r="AL400" s="170">
        <v>1</v>
      </c>
      <c r="AM400" s="170">
        <v>1</v>
      </c>
      <c r="AN400" s="170">
        <v>1</v>
      </c>
      <c r="AO400" s="170">
        <v>1</v>
      </c>
      <c r="AP400" s="161"/>
      <c r="AQ400" s="167" t="s">
        <v>8</v>
      </c>
      <c r="AR400" s="170">
        <v>7.0000000000000007E-2</v>
      </c>
      <c r="AS400" s="170">
        <v>6.4000000000000001E-2</v>
      </c>
      <c r="AT400" s="170">
        <v>6.2E-2</v>
      </c>
      <c r="AU400" s="170">
        <v>6.6000000000000003E-2</v>
      </c>
      <c r="AV400" s="170">
        <v>6.2E-2</v>
      </c>
      <c r="AW400" s="170">
        <v>6.6000000000000003E-2</v>
      </c>
      <c r="AX400" s="170">
        <v>5.4000000000000006E-2</v>
      </c>
      <c r="AY400" s="161"/>
      <c r="AZ400" s="161"/>
      <c r="BA400" s="161"/>
      <c r="BB400" s="161"/>
    </row>
    <row r="401" spans="3:54" s="126" customFormat="1" x14ac:dyDescent="0.25">
      <c r="C401" s="171" t="s">
        <v>11</v>
      </c>
      <c r="D401" s="132" t="s">
        <v>6</v>
      </c>
      <c r="E401" s="133"/>
      <c r="F401" s="134" t="s">
        <v>1</v>
      </c>
      <c r="G401" s="175">
        <v>49543</v>
      </c>
      <c r="H401" s="175">
        <v>38510</v>
      </c>
      <c r="I401" s="175">
        <v>44448</v>
      </c>
      <c r="J401" s="175">
        <v>50012</v>
      </c>
      <c r="K401" s="175">
        <v>49892</v>
      </c>
      <c r="L401" s="175">
        <v>41775</v>
      </c>
      <c r="M401" s="175">
        <v>70058</v>
      </c>
      <c r="N401" s="161"/>
      <c r="O401" s="174" t="s">
        <v>1</v>
      </c>
      <c r="P401" s="176">
        <v>9.4</v>
      </c>
      <c r="Q401" s="176">
        <v>9.9</v>
      </c>
      <c r="R401" s="176">
        <v>8.9</v>
      </c>
      <c r="S401" s="176">
        <v>8.4</v>
      </c>
      <c r="T401" s="176">
        <v>9.1</v>
      </c>
      <c r="U401" s="176">
        <v>10.3</v>
      </c>
      <c r="V401" s="176">
        <v>7.5</v>
      </c>
      <c r="W401" s="161"/>
      <c r="X401" s="161"/>
      <c r="Y401" s="174" t="s">
        <v>1</v>
      </c>
      <c r="Z401" s="175">
        <v>9314.0840000000007</v>
      </c>
      <c r="AA401" s="175">
        <v>7624.98</v>
      </c>
      <c r="AB401" s="175">
        <v>7911.7440000000006</v>
      </c>
      <c r="AC401" s="175">
        <v>8402.0160000000014</v>
      </c>
      <c r="AD401" s="175">
        <v>9080.3439999999991</v>
      </c>
      <c r="AE401" s="175">
        <v>8605.6500000000015</v>
      </c>
      <c r="AF401" s="175">
        <v>10508.7</v>
      </c>
      <c r="AG401" s="161"/>
      <c r="AH401" s="174" t="s">
        <v>1</v>
      </c>
      <c r="AI401" s="177">
        <v>0.14658950028256862</v>
      </c>
      <c r="AJ401" s="177">
        <v>0.12554647436419888</v>
      </c>
      <c r="AK401" s="177">
        <v>0.13689491725877537</v>
      </c>
      <c r="AL401" s="177">
        <v>0.14811304829399902</v>
      </c>
      <c r="AM401" s="177">
        <v>0.14228879274695627</v>
      </c>
      <c r="AN401" s="177">
        <v>0.11773641697997284</v>
      </c>
      <c r="AO401" s="177">
        <v>0.13900617470118573</v>
      </c>
      <c r="AP401" s="161"/>
      <c r="AQ401" s="174" t="s">
        <v>1</v>
      </c>
      <c r="AR401" s="177">
        <v>2.7558826053122903E-2</v>
      </c>
      <c r="AS401" s="177">
        <v>2.4858201924111381E-2</v>
      </c>
      <c r="AT401" s="177">
        <v>2.4367295272062016E-2</v>
      </c>
      <c r="AU401" s="177">
        <v>2.4882992113391834E-2</v>
      </c>
      <c r="AV401" s="177">
        <v>2.5896560279946041E-2</v>
      </c>
      <c r="AW401" s="177">
        <v>2.4253701897874406E-2</v>
      </c>
      <c r="AX401" s="177">
        <v>2.085092620517786E-2</v>
      </c>
      <c r="AY401" s="161"/>
      <c r="AZ401" s="161"/>
      <c r="BA401" s="161"/>
      <c r="BB401" s="161"/>
    </row>
    <row r="402" spans="3:54" s="126" customFormat="1" x14ac:dyDescent="0.25">
      <c r="C402" s="171" t="s">
        <v>11</v>
      </c>
      <c r="D402" s="132" t="s">
        <v>6</v>
      </c>
      <c r="E402" s="129"/>
      <c r="F402" s="134" t="s">
        <v>77</v>
      </c>
      <c r="G402" s="175">
        <v>234384</v>
      </c>
      <c r="H402" s="175">
        <v>213779</v>
      </c>
      <c r="I402" s="175">
        <v>228178</v>
      </c>
      <c r="J402" s="175">
        <v>232501</v>
      </c>
      <c r="K402" s="175">
        <v>239394</v>
      </c>
      <c r="L402" s="175">
        <v>247727</v>
      </c>
      <c r="M402" s="175">
        <v>331466</v>
      </c>
      <c r="N402" s="161"/>
      <c r="O402" s="174" t="s">
        <v>77</v>
      </c>
      <c r="P402" s="176">
        <v>4.3</v>
      </c>
      <c r="Q402" s="176">
        <v>3.9</v>
      </c>
      <c r="R402" s="176">
        <v>3.8</v>
      </c>
      <c r="S402" s="176">
        <v>4.0999999999999996</v>
      </c>
      <c r="T402" s="176">
        <v>4.3</v>
      </c>
      <c r="U402" s="176">
        <v>4.5</v>
      </c>
      <c r="V402" s="176">
        <v>3.5</v>
      </c>
      <c r="W402" s="161"/>
      <c r="X402" s="161"/>
      <c r="Y402" s="174" t="s">
        <v>77</v>
      </c>
      <c r="Z402" s="175">
        <v>20157.023999999998</v>
      </c>
      <c r="AA402" s="175">
        <v>16674.761999999999</v>
      </c>
      <c r="AB402" s="175">
        <v>17341.527999999998</v>
      </c>
      <c r="AC402" s="175">
        <v>19065.081999999999</v>
      </c>
      <c r="AD402" s="175">
        <v>20587.883999999998</v>
      </c>
      <c r="AE402" s="175">
        <v>22295.43</v>
      </c>
      <c r="AF402" s="175">
        <v>23202.62</v>
      </c>
      <c r="AG402" s="161"/>
      <c r="AH402" s="174" t="s">
        <v>77</v>
      </c>
      <c r="AI402" s="177">
        <v>0.69350328874370881</v>
      </c>
      <c r="AJ402" s="177">
        <v>0.69694104760072895</v>
      </c>
      <c r="AK402" s="177">
        <v>0.70276296864364762</v>
      </c>
      <c r="AL402" s="177">
        <v>0.68856338161647335</v>
      </c>
      <c r="AM402" s="177">
        <v>0.68273637558856826</v>
      </c>
      <c r="AN402" s="177">
        <v>0.69818047562412278</v>
      </c>
      <c r="AO402" s="177">
        <v>0.65768107430276668</v>
      </c>
      <c r="AP402" s="161"/>
      <c r="AQ402" s="174" t="s">
        <v>77</v>
      </c>
      <c r="AR402" s="177">
        <v>5.9641282831958957E-2</v>
      </c>
      <c r="AS402" s="177">
        <v>5.4361401712856861E-2</v>
      </c>
      <c r="AT402" s="177">
        <v>5.3409985616917212E-2</v>
      </c>
      <c r="AU402" s="177">
        <v>5.6462197292550809E-2</v>
      </c>
      <c r="AV402" s="177">
        <v>5.8715328300616869E-2</v>
      </c>
      <c r="AW402" s="177">
        <v>6.2836242806171047E-2</v>
      </c>
      <c r="AX402" s="177">
        <v>4.6037675201193666E-2</v>
      </c>
      <c r="AY402" s="161"/>
      <c r="AZ402" s="161"/>
      <c r="BA402" s="161"/>
      <c r="BB402" s="161"/>
    </row>
    <row r="403" spans="3:54" s="126" customFormat="1" x14ac:dyDescent="0.25">
      <c r="C403" s="171" t="s">
        <v>11</v>
      </c>
      <c r="D403" s="132" t="s">
        <v>6</v>
      </c>
      <c r="E403" s="133"/>
      <c r="F403" s="134" t="s">
        <v>76</v>
      </c>
      <c r="G403" s="175">
        <v>54048</v>
      </c>
      <c r="H403" s="175">
        <v>54454</v>
      </c>
      <c r="I403" s="175">
        <v>52065</v>
      </c>
      <c r="J403" s="175">
        <v>55152</v>
      </c>
      <c r="K403" s="175">
        <v>61357</v>
      </c>
      <c r="L403" s="175">
        <v>65320</v>
      </c>
      <c r="M403" s="175">
        <v>102468</v>
      </c>
      <c r="N403" s="161"/>
      <c r="O403" s="174" t="s">
        <v>76</v>
      </c>
      <c r="P403" s="176">
        <v>8.9</v>
      </c>
      <c r="Q403" s="176">
        <v>8.1999999999999993</v>
      </c>
      <c r="R403" s="176">
        <v>8</v>
      </c>
      <c r="S403" s="176">
        <v>8.4</v>
      </c>
      <c r="T403" s="176">
        <v>7.9</v>
      </c>
      <c r="U403" s="176">
        <v>8.1</v>
      </c>
      <c r="V403" s="176">
        <v>6.3</v>
      </c>
      <c r="W403" s="161"/>
      <c r="X403" s="161"/>
      <c r="Y403" s="174" t="s">
        <v>76</v>
      </c>
      <c r="Z403" s="175">
        <v>9620.5439999999999</v>
      </c>
      <c r="AA403" s="175">
        <v>8930.4560000000001</v>
      </c>
      <c r="AB403" s="175">
        <v>8330.4</v>
      </c>
      <c r="AC403" s="175">
        <v>9265.5360000000001</v>
      </c>
      <c r="AD403" s="175">
        <v>9694.4060000000009</v>
      </c>
      <c r="AE403" s="175">
        <v>10581.84</v>
      </c>
      <c r="AF403" s="175">
        <v>12910.968000000001</v>
      </c>
      <c r="AG403" s="161"/>
      <c r="AH403" s="174" t="s">
        <v>76</v>
      </c>
      <c r="AI403" s="177">
        <v>0.15991904630870696</v>
      </c>
      <c r="AJ403" s="177">
        <v>0.17752551843749897</v>
      </c>
      <c r="AK403" s="177">
        <v>0.16035443365456578</v>
      </c>
      <c r="AL403" s="177">
        <v>0.16333541629030299</v>
      </c>
      <c r="AM403" s="177">
        <v>0.17498623940862254</v>
      </c>
      <c r="AN403" s="177">
        <v>0.18409438078113285</v>
      </c>
      <c r="AO403" s="177">
        <v>0.20331275099604756</v>
      </c>
      <c r="AP403" s="161"/>
      <c r="AQ403" s="174" t="s">
        <v>76</v>
      </c>
      <c r="AR403" s="177">
        <v>2.846559024294984E-2</v>
      </c>
      <c r="AS403" s="177">
        <v>2.9114185023749829E-2</v>
      </c>
      <c r="AT403" s="177">
        <v>2.5656709384730525E-2</v>
      </c>
      <c r="AU403" s="177">
        <v>2.7440349936770903E-2</v>
      </c>
      <c r="AV403" s="177">
        <v>2.7647825826562365E-2</v>
      </c>
      <c r="AW403" s="177">
        <v>2.9823289686543523E-2</v>
      </c>
      <c r="AX403" s="177">
        <v>2.5617406625501989E-2</v>
      </c>
      <c r="AY403" s="161"/>
      <c r="AZ403" s="161"/>
      <c r="BA403" s="161"/>
      <c r="BB403" s="161"/>
    </row>
    <row r="404" spans="3:54" s="126" customFormat="1" x14ac:dyDescent="0.25">
      <c r="C404" s="164" t="s">
        <v>7</v>
      </c>
      <c r="D404" s="128" t="s">
        <v>13</v>
      </c>
      <c r="E404" s="129"/>
      <c r="F404" s="130" t="s">
        <v>8</v>
      </c>
      <c r="G404" s="168">
        <v>2304377</v>
      </c>
      <c r="H404" s="168">
        <v>2313533</v>
      </c>
      <c r="I404" s="168">
        <v>2269351</v>
      </c>
      <c r="J404" s="168">
        <v>2366833</v>
      </c>
      <c r="K404" s="168">
        <v>2480589</v>
      </c>
      <c r="L404" s="168">
        <v>2484753</v>
      </c>
      <c r="M404" s="168">
        <v>3350495</v>
      </c>
      <c r="N404" s="161"/>
      <c r="O404" s="167" t="s">
        <v>8</v>
      </c>
      <c r="P404" s="169">
        <v>1.4</v>
      </c>
      <c r="Q404" s="169">
        <v>1.6</v>
      </c>
      <c r="R404" s="169">
        <v>1.5</v>
      </c>
      <c r="S404" s="169">
        <v>1.6</v>
      </c>
      <c r="T404" s="169">
        <v>1.8</v>
      </c>
      <c r="U404" s="169">
        <v>1.9</v>
      </c>
      <c r="V404" s="169">
        <v>1.6</v>
      </c>
      <c r="W404" s="161"/>
      <c r="X404" s="161"/>
      <c r="Y404" s="167" t="s">
        <v>8</v>
      </c>
      <c r="Z404" s="168">
        <v>64522.555999999997</v>
      </c>
      <c r="AA404" s="168">
        <v>74033.056000000011</v>
      </c>
      <c r="AB404" s="168">
        <v>68080.53</v>
      </c>
      <c r="AC404" s="168">
        <v>75738.656000000003</v>
      </c>
      <c r="AD404" s="168">
        <v>89301.203999999998</v>
      </c>
      <c r="AE404" s="168">
        <v>94420.614000000001</v>
      </c>
      <c r="AF404" s="168">
        <v>107215.84</v>
      </c>
      <c r="AG404" s="161"/>
      <c r="AH404" s="167" t="s">
        <v>8</v>
      </c>
      <c r="AI404" s="170">
        <v>1</v>
      </c>
      <c r="AJ404" s="170">
        <v>1</v>
      </c>
      <c r="AK404" s="170">
        <v>1</v>
      </c>
      <c r="AL404" s="170">
        <v>1</v>
      </c>
      <c r="AM404" s="170">
        <v>1</v>
      </c>
      <c r="AN404" s="170">
        <v>1</v>
      </c>
      <c r="AO404" s="170">
        <v>1</v>
      </c>
      <c r="AP404" s="161"/>
      <c r="AQ404" s="167" t="s">
        <v>8</v>
      </c>
      <c r="AR404" s="170">
        <v>2.7999999999999997E-2</v>
      </c>
      <c r="AS404" s="170">
        <v>3.2000000000000001E-2</v>
      </c>
      <c r="AT404" s="170">
        <v>0.03</v>
      </c>
      <c r="AU404" s="170">
        <v>3.2000000000000001E-2</v>
      </c>
      <c r="AV404" s="170">
        <v>3.6000000000000004E-2</v>
      </c>
      <c r="AW404" s="170">
        <v>3.7999999999999999E-2</v>
      </c>
      <c r="AX404" s="170">
        <v>3.2000000000000001E-2</v>
      </c>
      <c r="AY404" s="161"/>
      <c r="AZ404" s="161"/>
      <c r="BA404" s="161"/>
      <c r="BB404" s="161"/>
    </row>
    <row r="405" spans="3:54" s="126" customFormat="1" x14ac:dyDescent="0.25">
      <c r="C405" s="171" t="s">
        <v>7</v>
      </c>
      <c r="D405" s="132" t="s">
        <v>13</v>
      </c>
      <c r="E405" s="133"/>
      <c r="F405" s="134" t="s">
        <v>1</v>
      </c>
      <c r="G405" s="175">
        <v>703289</v>
      </c>
      <c r="H405" s="175">
        <v>634536</v>
      </c>
      <c r="I405" s="175">
        <v>624552</v>
      </c>
      <c r="J405" s="175">
        <v>659286</v>
      </c>
      <c r="K405" s="175">
        <v>677184</v>
      </c>
      <c r="L405" s="175">
        <v>671865</v>
      </c>
      <c r="M405" s="175">
        <v>947016</v>
      </c>
      <c r="N405" s="161"/>
      <c r="O405" s="174" t="s">
        <v>1</v>
      </c>
      <c r="P405" s="176">
        <v>3</v>
      </c>
      <c r="Q405" s="176">
        <v>3.3</v>
      </c>
      <c r="R405" s="176">
        <v>3.2</v>
      </c>
      <c r="S405" s="176">
        <v>3.4</v>
      </c>
      <c r="T405" s="176">
        <v>3.7</v>
      </c>
      <c r="U405" s="176">
        <v>3.2</v>
      </c>
      <c r="V405" s="176">
        <v>3.3</v>
      </c>
      <c r="W405" s="161"/>
      <c r="X405" s="161"/>
      <c r="Y405" s="174" t="s">
        <v>1</v>
      </c>
      <c r="Z405" s="175">
        <v>42197.34</v>
      </c>
      <c r="AA405" s="175">
        <v>41879.375999999997</v>
      </c>
      <c r="AB405" s="175">
        <v>39971.328000000001</v>
      </c>
      <c r="AC405" s="175">
        <v>44831.447999999997</v>
      </c>
      <c r="AD405" s="175">
        <v>50111.616000000009</v>
      </c>
      <c r="AE405" s="175">
        <v>42999.360000000001</v>
      </c>
      <c r="AF405" s="175">
        <v>62503.055999999997</v>
      </c>
      <c r="AG405" s="161"/>
      <c r="AH405" s="174" t="s">
        <v>1</v>
      </c>
      <c r="AI405" s="177">
        <v>0.30519702288297446</v>
      </c>
      <c r="AJ405" s="177">
        <v>0.27427142815771377</v>
      </c>
      <c r="AK405" s="177">
        <v>0.27521172352800427</v>
      </c>
      <c r="AL405" s="177">
        <v>0.27855197219237693</v>
      </c>
      <c r="AM405" s="177">
        <v>0.27299322862433073</v>
      </c>
      <c r="AN405" s="177">
        <v>0.27039508554773856</v>
      </c>
      <c r="AO405" s="177">
        <v>0.28264957864434959</v>
      </c>
      <c r="AP405" s="161"/>
      <c r="AQ405" s="174" t="s">
        <v>1</v>
      </c>
      <c r="AR405" s="177">
        <v>1.8311821372978467E-2</v>
      </c>
      <c r="AS405" s="177">
        <v>1.810191425840911E-2</v>
      </c>
      <c r="AT405" s="177">
        <v>1.7613550305792272E-2</v>
      </c>
      <c r="AU405" s="177">
        <v>1.8941534109081629E-2</v>
      </c>
      <c r="AV405" s="177">
        <v>2.0201498918200476E-2</v>
      </c>
      <c r="AW405" s="177">
        <v>1.7305285475055266E-2</v>
      </c>
      <c r="AX405" s="177">
        <v>1.8654872190527073E-2</v>
      </c>
      <c r="AY405" s="161"/>
      <c r="AZ405" s="161"/>
      <c r="BA405" s="161"/>
      <c r="BB405" s="161"/>
    </row>
    <row r="406" spans="3:54" s="126" customFormat="1" x14ac:dyDescent="0.25">
      <c r="C406" s="171" t="s">
        <v>7</v>
      </c>
      <c r="D406" s="132" t="s">
        <v>13</v>
      </c>
      <c r="E406" s="133"/>
      <c r="F406" s="134" t="s">
        <v>77</v>
      </c>
      <c r="G406" s="175">
        <v>896944</v>
      </c>
      <c r="H406" s="175">
        <v>959419</v>
      </c>
      <c r="I406" s="175">
        <v>940339</v>
      </c>
      <c r="J406" s="175">
        <v>936960</v>
      </c>
      <c r="K406" s="175">
        <v>969854</v>
      </c>
      <c r="L406" s="175">
        <v>959132</v>
      </c>
      <c r="M406" s="175">
        <v>1304388</v>
      </c>
      <c r="N406" s="161"/>
      <c r="O406" s="174" t="s">
        <v>77</v>
      </c>
      <c r="P406" s="176">
        <v>2.4</v>
      </c>
      <c r="Q406" s="176">
        <v>2.6</v>
      </c>
      <c r="R406" s="176">
        <v>3.2</v>
      </c>
      <c r="S406" s="176">
        <v>2.7</v>
      </c>
      <c r="T406" s="176">
        <v>3</v>
      </c>
      <c r="U406" s="176">
        <v>3.2</v>
      </c>
      <c r="V406" s="176">
        <v>2.8</v>
      </c>
      <c r="W406" s="161"/>
      <c r="X406" s="161"/>
      <c r="Y406" s="174" t="s">
        <v>77</v>
      </c>
      <c r="Z406" s="175">
        <v>43053.312000000005</v>
      </c>
      <c r="AA406" s="175">
        <v>49889.788</v>
      </c>
      <c r="AB406" s="175">
        <v>60181.696000000004</v>
      </c>
      <c r="AC406" s="175">
        <v>50595.839999999997</v>
      </c>
      <c r="AD406" s="175">
        <v>58191.24</v>
      </c>
      <c r="AE406" s="175">
        <v>61384.448000000004</v>
      </c>
      <c r="AF406" s="175">
        <v>73045.728000000003</v>
      </c>
      <c r="AG406" s="161"/>
      <c r="AH406" s="174" t="s">
        <v>77</v>
      </c>
      <c r="AI406" s="177">
        <v>0.38923492119562031</v>
      </c>
      <c r="AJ406" s="177">
        <v>0.414698644886414</v>
      </c>
      <c r="AK406" s="177">
        <v>0.41436472365887866</v>
      </c>
      <c r="AL406" s="177">
        <v>0.3958707690825673</v>
      </c>
      <c r="AM406" s="177">
        <v>0.39097730418057969</v>
      </c>
      <c r="AN406" s="177">
        <v>0.3860069793657559</v>
      </c>
      <c r="AO406" s="177">
        <v>0.38931202702884199</v>
      </c>
      <c r="AP406" s="161"/>
      <c r="AQ406" s="174" t="s">
        <v>77</v>
      </c>
      <c r="AR406" s="177">
        <v>1.8683276217389775E-2</v>
      </c>
      <c r="AS406" s="177">
        <v>2.156432953409353E-2</v>
      </c>
      <c r="AT406" s="177">
        <v>2.6519342314168238E-2</v>
      </c>
      <c r="AU406" s="177">
        <v>2.1377021530458635E-2</v>
      </c>
      <c r="AV406" s="177">
        <v>2.345863825083478E-2</v>
      </c>
      <c r="AW406" s="177">
        <v>2.4704446679408378E-2</v>
      </c>
      <c r="AX406" s="177">
        <v>2.1801473513615149E-2</v>
      </c>
      <c r="AY406" s="161"/>
      <c r="AZ406" s="161"/>
      <c r="BA406" s="161"/>
      <c r="BB406" s="161"/>
    </row>
    <row r="407" spans="3:54" s="126" customFormat="1" x14ac:dyDescent="0.25">
      <c r="C407" s="171" t="s">
        <v>7</v>
      </c>
      <c r="D407" s="132" t="s">
        <v>13</v>
      </c>
      <c r="E407" s="133"/>
      <c r="F407" s="134" t="s">
        <v>76</v>
      </c>
      <c r="G407" s="175">
        <v>704148</v>
      </c>
      <c r="H407" s="175">
        <v>719582</v>
      </c>
      <c r="I407" s="175">
        <v>704464</v>
      </c>
      <c r="J407" s="175">
        <v>770591</v>
      </c>
      <c r="K407" s="175">
        <v>833555</v>
      </c>
      <c r="L407" s="175">
        <v>853760</v>
      </c>
      <c r="M407" s="175">
        <v>1099091</v>
      </c>
      <c r="N407" s="161"/>
      <c r="O407" s="174" t="s">
        <v>76</v>
      </c>
      <c r="P407" s="176">
        <v>3</v>
      </c>
      <c r="Q407" s="176">
        <v>3.3</v>
      </c>
      <c r="R407" s="176">
        <v>3.2</v>
      </c>
      <c r="S407" s="176">
        <v>2.7</v>
      </c>
      <c r="T407" s="176">
        <v>3</v>
      </c>
      <c r="U407" s="176">
        <v>3.2</v>
      </c>
      <c r="V407" s="176">
        <v>2.8</v>
      </c>
      <c r="W407" s="161"/>
      <c r="X407" s="161"/>
      <c r="Y407" s="174" t="s">
        <v>76</v>
      </c>
      <c r="Z407" s="175">
        <v>42248.88</v>
      </c>
      <c r="AA407" s="175">
        <v>47492.412000000004</v>
      </c>
      <c r="AB407" s="175">
        <v>45085.696000000004</v>
      </c>
      <c r="AC407" s="175">
        <v>41611.914000000004</v>
      </c>
      <c r="AD407" s="175">
        <v>50013.3</v>
      </c>
      <c r="AE407" s="175">
        <v>54640.639999999999</v>
      </c>
      <c r="AF407" s="175">
        <v>61549.095999999998</v>
      </c>
      <c r="AG407" s="161"/>
      <c r="AH407" s="174" t="s">
        <v>76</v>
      </c>
      <c r="AI407" s="177">
        <v>0.30556979174848559</v>
      </c>
      <c r="AJ407" s="177">
        <v>0.31103165591327203</v>
      </c>
      <c r="AK407" s="177">
        <v>0.31042531543159257</v>
      </c>
      <c r="AL407" s="177">
        <v>0.32557894874712329</v>
      </c>
      <c r="AM407" s="177">
        <v>0.3360310797153418</v>
      </c>
      <c r="AN407" s="177">
        <v>0.34359954490446332</v>
      </c>
      <c r="AO407" s="177">
        <v>0.32803839432680842</v>
      </c>
      <c r="AP407" s="161"/>
      <c r="AQ407" s="174" t="s">
        <v>76</v>
      </c>
      <c r="AR407" s="177">
        <v>1.8334187504909134E-2</v>
      </c>
      <c r="AS407" s="177">
        <v>2.0528089290275955E-2</v>
      </c>
      <c r="AT407" s="177">
        <v>1.9867220187621926E-2</v>
      </c>
      <c r="AU407" s="177">
        <v>1.7581263232344661E-2</v>
      </c>
      <c r="AV407" s="177">
        <v>2.0161864782920508E-2</v>
      </c>
      <c r="AW407" s="177">
        <v>2.1990370873885653E-2</v>
      </c>
      <c r="AX407" s="177">
        <v>1.8370150082301272E-2</v>
      </c>
      <c r="AY407" s="161"/>
      <c r="AZ407" s="161"/>
      <c r="BA407" s="161"/>
      <c r="BB407" s="161"/>
    </row>
    <row r="408" spans="3:54" s="126" customFormat="1" x14ac:dyDescent="0.25">
      <c r="C408" s="164" t="s">
        <v>12</v>
      </c>
      <c r="D408" s="128" t="s">
        <v>13</v>
      </c>
      <c r="E408" s="133"/>
      <c r="F408" s="130" t="s">
        <v>8</v>
      </c>
      <c r="G408" s="168">
        <v>1240636</v>
      </c>
      <c r="H408" s="168">
        <v>1289759</v>
      </c>
      <c r="I408" s="168">
        <v>1200060</v>
      </c>
      <c r="J408" s="168">
        <v>1250172</v>
      </c>
      <c r="K408" s="168">
        <v>1252625</v>
      </c>
      <c r="L408" s="168">
        <v>1314488</v>
      </c>
      <c r="M408" s="168">
        <v>1699942</v>
      </c>
      <c r="N408" s="161"/>
      <c r="O408" s="167" t="s">
        <v>8</v>
      </c>
      <c r="P408" s="169">
        <v>2.1</v>
      </c>
      <c r="Q408" s="169">
        <v>2.2999999999999998</v>
      </c>
      <c r="R408" s="169">
        <v>2.2000000000000002</v>
      </c>
      <c r="S408" s="169">
        <v>2.4</v>
      </c>
      <c r="T408" s="169">
        <v>2.6</v>
      </c>
      <c r="U408" s="169">
        <v>2.8</v>
      </c>
      <c r="V408" s="169">
        <v>2.2999999999999998</v>
      </c>
      <c r="W408" s="161"/>
      <c r="X408" s="161"/>
      <c r="Y408" s="167" t="s">
        <v>8</v>
      </c>
      <c r="Z408" s="168">
        <v>52106.712</v>
      </c>
      <c r="AA408" s="168">
        <v>59328.913999999997</v>
      </c>
      <c r="AB408" s="168">
        <v>52802.64</v>
      </c>
      <c r="AC408" s="168">
        <v>60008.255999999994</v>
      </c>
      <c r="AD408" s="168">
        <v>65136.5</v>
      </c>
      <c r="AE408" s="168">
        <v>73611.327999999994</v>
      </c>
      <c r="AF408" s="168">
        <v>78197.331999999995</v>
      </c>
      <c r="AG408" s="161"/>
      <c r="AH408" s="167" t="s">
        <v>8</v>
      </c>
      <c r="AI408" s="170">
        <v>1</v>
      </c>
      <c r="AJ408" s="170">
        <v>1</v>
      </c>
      <c r="AK408" s="170">
        <v>1</v>
      </c>
      <c r="AL408" s="170">
        <v>1</v>
      </c>
      <c r="AM408" s="170">
        <v>1</v>
      </c>
      <c r="AN408" s="170">
        <v>1</v>
      </c>
      <c r="AO408" s="170">
        <v>1</v>
      </c>
      <c r="AP408" s="161"/>
      <c r="AQ408" s="167" t="s">
        <v>8</v>
      </c>
      <c r="AR408" s="170">
        <v>4.2000000000000003E-2</v>
      </c>
      <c r="AS408" s="170">
        <v>4.5999999999999999E-2</v>
      </c>
      <c r="AT408" s="170">
        <v>4.4000000000000004E-2</v>
      </c>
      <c r="AU408" s="170">
        <v>4.8000000000000001E-2</v>
      </c>
      <c r="AV408" s="170">
        <v>5.2000000000000005E-2</v>
      </c>
      <c r="AW408" s="170">
        <v>5.5999999999999994E-2</v>
      </c>
      <c r="AX408" s="170">
        <v>4.5999999999999999E-2</v>
      </c>
      <c r="AY408" s="161"/>
      <c r="AZ408" s="161"/>
      <c r="BA408" s="161"/>
      <c r="BB408" s="161"/>
    </row>
    <row r="409" spans="3:54" s="126" customFormat="1" x14ac:dyDescent="0.25">
      <c r="C409" s="171" t="s">
        <v>12</v>
      </c>
      <c r="D409" s="132" t="s">
        <v>13</v>
      </c>
      <c r="E409" s="129"/>
      <c r="F409" s="134" t="s">
        <v>1</v>
      </c>
      <c r="G409" s="175">
        <v>349620</v>
      </c>
      <c r="H409" s="175">
        <v>325509</v>
      </c>
      <c r="I409" s="175">
        <v>289675</v>
      </c>
      <c r="J409" s="175">
        <v>311658</v>
      </c>
      <c r="K409" s="175">
        <v>294473</v>
      </c>
      <c r="L409" s="175">
        <v>329618</v>
      </c>
      <c r="M409" s="175">
        <v>428558</v>
      </c>
      <c r="N409" s="161"/>
      <c r="O409" s="174" t="s">
        <v>1</v>
      </c>
      <c r="P409" s="176">
        <v>3.9</v>
      </c>
      <c r="Q409" s="176">
        <v>4.2</v>
      </c>
      <c r="R409" s="176">
        <v>4.5</v>
      </c>
      <c r="S409" s="176">
        <v>4.4000000000000004</v>
      </c>
      <c r="T409" s="176">
        <v>5.3</v>
      </c>
      <c r="U409" s="176">
        <v>5.2</v>
      </c>
      <c r="V409" s="176">
        <v>4.5</v>
      </c>
      <c r="W409" s="161"/>
      <c r="X409" s="161"/>
      <c r="Y409" s="174" t="s">
        <v>1</v>
      </c>
      <c r="Z409" s="175">
        <v>27270.36</v>
      </c>
      <c r="AA409" s="175">
        <v>27342.756000000001</v>
      </c>
      <c r="AB409" s="175">
        <v>26070.75</v>
      </c>
      <c r="AC409" s="175">
        <v>27425.904000000002</v>
      </c>
      <c r="AD409" s="175">
        <v>31214.137999999999</v>
      </c>
      <c r="AE409" s="175">
        <v>34280.272000000004</v>
      </c>
      <c r="AF409" s="175">
        <v>38570.22</v>
      </c>
      <c r="AG409" s="161"/>
      <c r="AH409" s="174" t="s">
        <v>1</v>
      </c>
      <c r="AI409" s="177">
        <v>0.28180707314635395</v>
      </c>
      <c r="AJ409" s="177">
        <v>0.25237970814702593</v>
      </c>
      <c r="AK409" s="177">
        <v>0.24138376414512608</v>
      </c>
      <c r="AL409" s="177">
        <v>0.24929209740739675</v>
      </c>
      <c r="AM409" s="177">
        <v>0.23508472208362438</v>
      </c>
      <c r="AN409" s="177">
        <v>0.25075770946558662</v>
      </c>
      <c r="AO409" s="177">
        <v>0.25210154228791337</v>
      </c>
      <c r="AP409" s="161"/>
      <c r="AQ409" s="174" t="s">
        <v>1</v>
      </c>
      <c r="AR409" s="177">
        <v>2.1980951705415606E-2</v>
      </c>
      <c r="AS409" s="177">
        <v>2.1199895484350178E-2</v>
      </c>
      <c r="AT409" s="177">
        <v>2.1724538773061349E-2</v>
      </c>
      <c r="AU409" s="177">
        <v>2.1937704571850913E-2</v>
      </c>
      <c r="AV409" s="177">
        <v>2.4918980540864184E-2</v>
      </c>
      <c r="AW409" s="177">
        <v>2.6078801784421009E-2</v>
      </c>
      <c r="AX409" s="177">
        <v>2.2689138805912203E-2</v>
      </c>
      <c r="AY409" s="161"/>
      <c r="AZ409" s="161"/>
      <c r="BA409" s="161"/>
      <c r="BB409" s="161"/>
    </row>
    <row r="410" spans="3:54" s="126" customFormat="1" x14ac:dyDescent="0.25">
      <c r="C410" s="171" t="s">
        <v>12</v>
      </c>
      <c r="D410" s="132" t="s">
        <v>13</v>
      </c>
      <c r="E410" s="133"/>
      <c r="F410" s="134" t="s">
        <v>77</v>
      </c>
      <c r="G410" s="175">
        <v>393972</v>
      </c>
      <c r="H410" s="175">
        <v>458806</v>
      </c>
      <c r="I410" s="175">
        <v>418266</v>
      </c>
      <c r="J410" s="175">
        <v>407042</v>
      </c>
      <c r="K410" s="175">
        <v>414890</v>
      </c>
      <c r="L410" s="175">
        <v>432817</v>
      </c>
      <c r="M410" s="175">
        <v>566869</v>
      </c>
      <c r="N410" s="161"/>
      <c r="O410" s="174" t="s">
        <v>77</v>
      </c>
      <c r="P410" s="176">
        <v>3.6</v>
      </c>
      <c r="Q410" s="176">
        <v>3.5</v>
      </c>
      <c r="R410" s="176">
        <v>3.6</v>
      </c>
      <c r="S410" s="176">
        <v>3.8</v>
      </c>
      <c r="T410" s="176">
        <v>4.2</v>
      </c>
      <c r="U410" s="176">
        <v>4.5</v>
      </c>
      <c r="V410" s="176">
        <v>4</v>
      </c>
      <c r="W410" s="161"/>
      <c r="X410" s="161"/>
      <c r="Y410" s="174" t="s">
        <v>77</v>
      </c>
      <c r="Z410" s="175">
        <v>28365.984</v>
      </c>
      <c r="AA410" s="175">
        <v>32116.42</v>
      </c>
      <c r="AB410" s="175">
        <v>30115.152000000002</v>
      </c>
      <c r="AC410" s="175">
        <v>30935.191999999995</v>
      </c>
      <c r="AD410" s="175">
        <v>34850.76</v>
      </c>
      <c r="AE410" s="175">
        <v>38953.53</v>
      </c>
      <c r="AF410" s="175">
        <v>45349.52</v>
      </c>
      <c r="AG410" s="161"/>
      <c r="AH410" s="174" t="s">
        <v>77</v>
      </c>
      <c r="AI410" s="177">
        <v>0.31755647909620549</v>
      </c>
      <c r="AJ410" s="177">
        <v>0.35573002398122439</v>
      </c>
      <c r="AK410" s="177">
        <v>0.34853757312134392</v>
      </c>
      <c r="AL410" s="177">
        <v>0.3255887989812602</v>
      </c>
      <c r="AM410" s="177">
        <v>0.3312164454645245</v>
      </c>
      <c r="AN410" s="177">
        <v>0.32926660418352999</v>
      </c>
      <c r="AO410" s="177">
        <v>0.33346372993902146</v>
      </c>
      <c r="AP410" s="161"/>
      <c r="AQ410" s="174" t="s">
        <v>77</v>
      </c>
      <c r="AR410" s="177">
        <v>2.2864066494926796E-2</v>
      </c>
      <c r="AS410" s="177">
        <v>2.4901101678685707E-2</v>
      </c>
      <c r="AT410" s="177">
        <v>2.5094705264736766E-2</v>
      </c>
      <c r="AU410" s="177">
        <v>2.4744748722575774E-2</v>
      </c>
      <c r="AV410" s="177">
        <v>2.782218141902006E-2</v>
      </c>
      <c r="AW410" s="177">
        <v>2.9633994376517699E-2</v>
      </c>
      <c r="AX410" s="177">
        <v>2.6677098395121716E-2</v>
      </c>
      <c r="AY410" s="161"/>
      <c r="AZ410" s="161"/>
      <c r="BA410" s="161"/>
      <c r="BB410" s="161"/>
    </row>
    <row r="411" spans="3:54" s="126" customFormat="1" x14ac:dyDescent="0.25">
      <c r="C411" s="171" t="s">
        <v>12</v>
      </c>
      <c r="D411" s="132" t="s">
        <v>13</v>
      </c>
      <c r="E411" s="133"/>
      <c r="F411" s="134" t="s">
        <v>76</v>
      </c>
      <c r="G411" s="175">
        <v>497048</v>
      </c>
      <c r="H411" s="175">
        <v>505448</v>
      </c>
      <c r="I411" s="175">
        <v>492123</v>
      </c>
      <c r="J411" s="175">
        <v>531476</v>
      </c>
      <c r="K411" s="175">
        <v>543266</v>
      </c>
      <c r="L411" s="175">
        <v>552057</v>
      </c>
      <c r="M411" s="175">
        <v>704515</v>
      </c>
      <c r="N411" s="161"/>
      <c r="O411" s="174" t="s">
        <v>76</v>
      </c>
      <c r="P411" s="176">
        <v>3.2</v>
      </c>
      <c r="Q411" s="176">
        <v>3.3</v>
      </c>
      <c r="R411" s="176">
        <v>3.3</v>
      </c>
      <c r="S411" s="176">
        <v>3.4</v>
      </c>
      <c r="T411" s="176">
        <v>3.7</v>
      </c>
      <c r="U411" s="176">
        <v>4</v>
      </c>
      <c r="V411" s="176">
        <v>4</v>
      </c>
      <c r="W411" s="161"/>
      <c r="X411" s="161"/>
      <c r="Y411" s="174" t="s">
        <v>76</v>
      </c>
      <c r="Z411" s="175">
        <v>31811.072</v>
      </c>
      <c r="AA411" s="175">
        <v>33359.567999999999</v>
      </c>
      <c r="AB411" s="175">
        <v>32480.117999999999</v>
      </c>
      <c r="AC411" s="175">
        <v>36140.367999999995</v>
      </c>
      <c r="AD411" s="175">
        <v>40201.684000000001</v>
      </c>
      <c r="AE411" s="175">
        <v>44164.56</v>
      </c>
      <c r="AF411" s="175">
        <v>56361.2</v>
      </c>
      <c r="AG411" s="161"/>
      <c r="AH411" s="174" t="s">
        <v>76</v>
      </c>
      <c r="AI411" s="177">
        <v>0.40063967191021377</v>
      </c>
      <c r="AJ411" s="177">
        <v>0.39189336922634382</v>
      </c>
      <c r="AK411" s="177">
        <v>0.410081995900205</v>
      </c>
      <c r="AL411" s="177">
        <v>0.42512230317108368</v>
      </c>
      <c r="AM411" s="177">
        <v>0.43370202574593353</v>
      </c>
      <c r="AN411" s="177">
        <v>0.41997872936078534</v>
      </c>
      <c r="AO411" s="177">
        <v>0.41443472777306523</v>
      </c>
      <c r="AP411" s="161"/>
      <c r="AQ411" s="174" t="s">
        <v>76</v>
      </c>
      <c r="AR411" s="177">
        <v>2.5640939002253681E-2</v>
      </c>
      <c r="AS411" s="177">
        <v>2.5864962368938694E-2</v>
      </c>
      <c r="AT411" s="177">
        <v>2.7065411729413527E-2</v>
      </c>
      <c r="AU411" s="177">
        <v>2.890831661563369E-2</v>
      </c>
      <c r="AV411" s="177">
        <v>3.2093949905199086E-2</v>
      </c>
      <c r="AW411" s="177">
        <v>3.3598298348862826E-2</v>
      </c>
      <c r="AX411" s="177">
        <v>3.3154778221845219E-2</v>
      </c>
      <c r="AY411" s="161"/>
      <c r="AZ411" s="161"/>
      <c r="BA411" s="161"/>
      <c r="BB411" s="161"/>
    </row>
    <row r="412" spans="3:54" s="126" customFormat="1" x14ac:dyDescent="0.25">
      <c r="C412" s="164" t="s">
        <v>11</v>
      </c>
      <c r="D412" s="128" t="s">
        <v>13</v>
      </c>
      <c r="E412" s="133"/>
      <c r="F412" s="130" t="s">
        <v>8</v>
      </c>
      <c r="G412" s="168">
        <v>1063743</v>
      </c>
      <c r="H412" s="168">
        <v>1023776</v>
      </c>
      <c r="I412" s="168">
        <v>1069293</v>
      </c>
      <c r="J412" s="168">
        <v>1116663</v>
      </c>
      <c r="K412" s="168">
        <v>1227966</v>
      </c>
      <c r="L412" s="168">
        <v>1170267</v>
      </c>
      <c r="M412" s="168">
        <v>1650553</v>
      </c>
      <c r="N412" s="161"/>
      <c r="O412" s="167" t="s">
        <v>8</v>
      </c>
      <c r="P412" s="169">
        <v>2.1</v>
      </c>
      <c r="Q412" s="169">
        <v>2.2999999999999998</v>
      </c>
      <c r="R412" s="169">
        <v>2.2000000000000002</v>
      </c>
      <c r="S412" s="169">
        <v>2.4</v>
      </c>
      <c r="T412" s="169">
        <v>2.6</v>
      </c>
      <c r="U412" s="169">
        <v>2.8</v>
      </c>
      <c r="V412" s="169">
        <v>2.2999999999999998</v>
      </c>
      <c r="W412" s="161"/>
      <c r="X412" s="161"/>
      <c r="Y412" s="167" t="s">
        <v>8</v>
      </c>
      <c r="Z412" s="168">
        <v>44677.206000000006</v>
      </c>
      <c r="AA412" s="168">
        <v>47093.695999999996</v>
      </c>
      <c r="AB412" s="168">
        <v>47048.892</v>
      </c>
      <c r="AC412" s="168">
        <v>53599.823999999993</v>
      </c>
      <c r="AD412" s="168">
        <v>63854.232000000004</v>
      </c>
      <c r="AE412" s="168">
        <v>65534.95199999999</v>
      </c>
      <c r="AF412" s="168">
        <v>75925.437999999995</v>
      </c>
      <c r="AG412" s="161"/>
      <c r="AH412" s="167" t="s">
        <v>8</v>
      </c>
      <c r="AI412" s="170">
        <v>1</v>
      </c>
      <c r="AJ412" s="170">
        <v>1</v>
      </c>
      <c r="AK412" s="170">
        <v>1</v>
      </c>
      <c r="AL412" s="170">
        <v>1</v>
      </c>
      <c r="AM412" s="170">
        <v>1</v>
      </c>
      <c r="AN412" s="170">
        <v>1</v>
      </c>
      <c r="AO412" s="170">
        <v>1</v>
      </c>
      <c r="AP412" s="161"/>
      <c r="AQ412" s="167" t="s">
        <v>8</v>
      </c>
      <c r="AR412" s="170">
        <v>4.2000000000000003E-2</v>
      </c>
      <c r="AS412" s="170">
        <v>4.5999999999999999E-2</v>
      </c>
      <c r="AT412" s="170">
        <v>4.4000000000000004E-2</v>
      </c>
      <c r="AU412" s="170">
        <v>4.8000000000000001E-2</v>
      </c>
      <c r="AV412" s="170">
        <v>5.2000000000000005E-2</v>
      </c>
      <c r="AW412" s="170">
        <v>5.5999999999999994E-2</v>
      </c>
      <c r="AX412" s="170">
        <v>4.5999999999999999E-2</v>
      </c>
      <c r="AY412" s="161"/>
      <c r="AZ412" s="161"/>
      <c r="BA412" s="161"/>
      <c r="BB412" s="161"/>
    </row>
    <row r="413" spans="3:54" s="126" customFormat="1" x14ac:dyDescent="0.25">
      <c r="C413" s="171" t="s">
        <v>11</v>
      </c>
      <c r="D413" s="132" t="s">
        <v>13</v>
      </c>
      <c r="E413" s="133"/>
      <c r="F413" s="134" t="s">
        <v>1</v>
      </c>
      <c r="G413" s="175">
        <v>353671</v>
      </c>
      <c r="H413" s="175">
        <v>309029</v>
      </c>
      <c r="I413" s="175">
        <v>334879</v>
      </c>
      <c r="J413" s="175">
        <v>347630</v>
      </c>
      <c r="K413" s="175">
        <v>382713</v>
      </c>
      <c r="L413" s="175">
        <v>342249</v>
      </c>
      <c r="M413" s="175">
        <v>518458</v>
      </c>
      <c r="N413" s="161"/>
      <c r="O413" s="174" t="s">
        <v>1</v>
      </c>
      <c r="P413" s="176">
        <v>3.6</v>
      </c>
      <c r="Q413" s="176">
        <v>4.2</v>
      </c>
      <c r="R413" s="176">
        <v>4.0999999999999996</v>
      </c>
      <c r="S413" s="176">
        <v>4.4000000000000004</v>
      </c>
      <c r="T413" s="176">
        <v>4.8</v>
      </c>
      <c r="U413" s="176">
        <v>5.2</v>
      </c>
      <c r="V413" s="176">
        <v>4</v>
      </c>
      <c r="W413" s="161"/>
      <c r="X413" s="161"/>
      <c r="Y413" s="174" t="s">
        <v>1</v>
      </c>
      <c r="Z413" s="175">
        <v>25464.312000000002</v>
      </c>
      <c r="AA413" s="175">
        <v>25958.436000000002</v>
      </c>
      <c r="AB413" s="175">
        <v>27460.077999999998</v>
      </c>
      <c r="AC413" s="175">
        <v>30591.440000000006</v>
      </c>
      <c r="AD413" s="175">
        <v>36740.447999999997</v>
      </c>
      <c r="AE413" s="175">
        <v>35593.896000000001</v>
      </c>
      <c r="AF413" s="175">
        <v>41476.639999999999</v>
      </c>
      <c r="AG413" s="161"/>
      <c r="AH413" s="174" t="s">
        <v>1</v>
      </c>
      <c r="AI413" s="177">
        <v>0.33247786354410791</v>
      </c>
      <c r="AJ413" s="177">
        <v>0.30185216297315037</v>
      </c>
      <c r="AK413" s="177">
        <v>0.31317795964249273</v>
      </c>
      <c r="AL413" s="177">
        <v>0.31131146997796111</v>
      </c>
      <c r="AM413" s="177">
        <v>0.3116641665974465</v>
      </c>
      <c r="AN413" s="177">
        <v>0.29245377336966694</v>
      </c>
      <c r="AO413" s="177">
        <v>0.31411169468656869</v>
      </c>
      <c r="AP413" s="161"/>
      <c r="AQ413" s="174" t="s">
        <v>1</v>
      </c>
      <c r="AR413" s="177">
        <v>2.3938406175175772E-2</v>
      </c>
      <c r="AS413" s="177">
        <v>2.5355581689744632E-2</v>
      </c>
      <c r="AT413" s="177">
        <v>2.5680592690684404E-2</v>
      </c>
      <c r="AU413" s="177">
        <v>2.7395409358060577E-2</v>
      </c>
      <c r="AV413" s="177">
        <v>2.9919759993354864E-2</v>
      </c>
      <c r="AW413" s="177">
        <v>3.0415192430445361E-2</v>
      </c>
      <c r="AX413" s="177">
        <v>2.5128935574925494E-2</v>
      </c>
      <c r="AY413" s="161"/>
      <c r="AZ413" s="161"/>
      <c r="BA413" s="161"/>
      <c r="BB413" s="161"/>
    </row>
    <row r="414" spans="3:54" s="126" customFormat="1" x14ac:dyDescent="0.25">
      <c r="C414" s="171" t="s">
        <v>11</v>
      </c>
      <c r="D414" s="132" t="s">
        <v>13</v>
      </c>
      <c r="E414" s="129"/>
      <c r="F414" s="134" t="s">
        <v>77</v>
      </c>
      <c r="G414" s="175">
        <v>502974</v>
      </c>
      <c r="H414" s="175">
        <v>500615</v>
      </c>
      <c r="I414" s="175">
        <v>522075</v>
      </c>
      <c r="J414" s="175">
        <v>529920</v>
      </c>
      <c r="K414" s="175">
        <v>554966</v>
      </c>
      <c r="L414" s="175">
        <v>526317</v>
      </c>
      <c r="M414" s="175">
        <v>737519</v>
      </c>
      <c r="N414" s="161"/>
      <c r="O414" s="174" t="s">
        <v>77</v>
      </c>
      <c r="P414" s="176">
        <v>3</v>
      </c>
      <c r="Q414" s="176">
        <v>3.3</v>
      </c>
      <c r="R414" s="176">
        <v>3.2</v>
      </c>
      <c r="S414" s="176">
        <v>3.4</v>
      </c>
      <c r="T414" s="176">
        <v>3.7</v>
      </c>
      <c r="U414" s="176">
        <v>4</v>
      </c>
      <c r="V414" s="176">
        <v>4</v>
      </c>
      <c r="W414" s="161"/>
      <c r="X414" s="161"/>
      <c r="Y414" s="174" t="s">
        <v>77</v>
      </c>
      <c r="Z414" s="175">
        <v>30178.44</v>
      </c>
      <c r="AA414" s="175">
        <v>33040.589999999997</v>
      </c>
      <c r="AB414" s="175">
        <v>33412.800000000003</v>
      </c>
      <c r="AC414" s="175">
        <v>36034.559999999998</v>
      </c>
      <c r="AD414" s="175">
        <v>41067.484000000004</v>
      </c>
      <c r="AE414" s="175">
        <v>42105.36</v>
      </c>
      <c r="AF414" s="175">
        <v>59001.52</v>
      </c>
      <c r="AG414" s="161"/>
      <c r="AH414" s="174" t="s">
        <v>77</v>
      </c>
      <c r="AI414" s="177">
        <v>0.47283413380863609</v>
      </c>
      <c r="AJ414" s="177">
        <v>0.48898880223798957</v>
      </c>
      <c r="AK414" s="177">
        <v>0.48824316627902736</v>
      </c>
      <c r="AL414" s="177">
        <v>0.47455678212674729</v>
      </c>
      <c r="AM414" s="177">
        <v>0.45193922307295153</v>
      </c>
      <c r="AN414" s="177">
        <v>0.44974095655094093</v>
      </c>
      <c r="AO414" s="177">
        <v>0.44683145588175599</v>
      </c>
      <c r="AP414" s="161"/>
      <c r="AQ414" s="174" t="s">
        <v>77</v>
      </c>
      <c r="AR414" s="177">
        <v>2.8370048028518165E-2</v>
      </c>
      <c r="AS414" s="177">
        <v>3.2273260947707307E-2</v>
      </c>
      <c r="AT414" s="177">
        <v>3.1247562641857751E-2</v>
      </c>
      <c r="AU414" s="177">
        <v>3.226986118461881E-2</v>
      </c>
      <c r="AV414" s="177">
        <v>3.3443502507398415E-2</v>
      </c>
      <c r="AW414" s="177">
        <v>3.5979276524075274E-2</v>
      </c>
      <c r="AX414" s="177">
        <v>3.5746516470540481E-2</v>
      </c>
      <c r="AY414" s="161"/>
      <c r="AZ414" s="161"/>
      <c r="BA414" s="161"/>
      <c r="BB414" s="161"/>
    </row>
    <row r="415" spans="3:54" s="126" customFormat="1" x14ac:dyDescent="0.25">
      <c r="C415" s="171" t="s">
        <v>11</v>
      </c>
      <c r="D415" s="132" t="s">
        <v>13</v>
      </c>
      <c r="E415" s="133"/>
      <c r="F415" s="134" t="s">
        <v>76</v>
      </c>
      <c r="G415" s="175">
        <v>207102</v>
      </c>
      <c r="H415" s="175">
        <v>214136</v>
      </c>
      <c r="I415" s="175">
        <v>212343</v>
      </c>
      <c r="J415" s="175">
        <v>239117</v>
      </c>
      <c r="K415" s="175">
        <v>290291</v>
      </c>
      <c r="L415" s="175">
        <v>301705</v>
      </c>
      <c r="M415" s="175">
        <v>394576</v>
      </c>
      <c r="N415" s="161"/>
      <c r="O415" s="174" t="s">
        <v>76</v>
      </c>
      <c r="P415" s="176">
        <v>4.8</v>
      </c>
      <c r="Q415" s="176">
        <v>5.2</v>
      </c>
      <c r="R415" s="176">
        <v>5</v>
      </c>
      <c r="S415" s="176">
        <v>5.4</v>
      </c>
      <c r="T415" s="176">
        <v>5.3</v>
      </c>
      <c r="U415" s="176">
        <v>5.2</v>
      </c>
      <c r="V415" s="176">
        <v>4.8</v>
      </c>
      <c r="W415" s="161"/>
      <c r="X415" s="161"/>
      <c r="Y415" s="174" t="s">
        <v>76</v>
      </c>
      <c r="Z415" s="175">
        <v>19881.792000000001</v>
      </c>
      <c r="AA415" s="175">
        <v>22270.144</v>
      </c>
      <c r="AB415" s="175">
        <v>21234.3</v>
      </c>
      <c r="AC415" s="175">
        <v>25824.636000000002</v>
      </c>
      <c r="AD415" s="175">
        <v>30770.846000000001</v>
      </c>
      <c r="AE415" s="175">
        <v>31377.32</v>
      </c>
      <c r="AF415" s="175">
        <v>37879.295999999995</v>
      </c>
      <c r="AG415" s="161"/>
      <c r="AH415" s="174" t="s">
        <v>76</v>
      </c>
      <c r="AI415" s="177">
        <v>0.1946917629540218</v>
      </c>
      <c r="AJ415" s="177">
        <v>0.20916294189353921</v>
      </c>
      <c r="AK415" s="177">
        <v>0.19858261486795481</v>
      </c>
      <c r="AL415" s="177">
        <v>0.21413532999660595</v>
      </c>
      <c r="AM415" s="177">
        <v>0.23639986774878133</v>
      </c>
      <c r="AN415" s="177">
        <v>0.2578086881028005</v>
      </c>
      <c r="AO415" s="177">
        <v>0.23905684943167532</v>
      </c>
      <c r="AP415" s="161"/>
      <c r="AQ415" s="174" t="s">
        <v>76</v>
      </c>
      <c r="AR415" s="177">
        <v>1.8690409243586094E-2</v>
      </c>
      <c r="AS415" s="177">
        <v>2.1752945956928081E-2</v>
      </c>
      <c r="AT415" s="177">
        <v>1.9858261486795481E-2</v>
      </c>
      <c r="AU415" s="177">
        <v>2.3126615639633443E-2</v>
      </c>
      <c r="AV415" s="177">
        <v>2.505838598137082E-2</v>
      </c>
      <c r="AW415" s="177">
        <v>2.6812103562691255E-2</v>
      </c>
      <c r="AX415" s="177">
        <v>2.2949457545440831E-2</v>
      </c>
      <c r="AY415" s="161"/>
      <c r="AZ415" s="161"/>
      <c r="BA415" s="161"/>
      <c r="BB415" s="161"/>
    </row>
  </sheetData>
  <conditionalFormatting sqref="S75 AK90 AR77">
    <cfRule type="cellIs" dxfId="36" priority="142" operator="greaterThan">
      <formula>0</formula>
    </cfRule>
  </conditionalFormatting>
  <conditionalFormatting sqref="S76 AK91 AR78">
    <cfRule type="cellIs" dxfId="35" priority="141" operator="greaterThan">
      <formula>0</formula>
    </cfRule>
  </conditionalFormatting>
  <conditionalFormatting sqref="AL77:AQ78 AN90:AS91 V75:AA78 V88:AA91">
    <cfRule type="cellIs" dxfId="34" priority="135" operator="greaterThan">
      <formula>33.4</formula>
    </cfRule>
    <cfRule type="cellIs" dxfId="33" priority="136" operator="greaterThan">
      <formula>16.6</formula>
    </cfRule>
  </conditionalFormatting>
  <conditionalFormatting sqref="AB75:AB78">
    <cfRule type="cellIs" dxfId="32" priority="11" operator="greaterThan">
      <formula>33.4</formula>
    </cfRule>
    <cfRule type="cellIs" dxfId="31" priority="12" operator="greaterThan">
      <formula>16.6</formula>
    </cfRule>
  </conditionalFormatting>
  <conditionalFormatting sqref="AB88:AB91">
    <cfRule type="cellIs" dxfId="30" priority="9" operator="greaterThan">
      <formula>33.4</formula>
    </cfRule>
    <cfRule type="cellIs" dxfId="29" priority="10" operator="greaterThan">
      <formula>16.6</formula>
    </cfRule>
  </conditionalFormatting>
  <conditionalFormatting sqref="H42:N46">
    <cfRule type="containsText" dxfId="28" priority="1" operator="containsText" text="f">
      <formula>NOT(ISERROR(SEARCH("f",H42)))</formula>
    </cfRule>
    <cfRule type="containsText" dxfId="27" priority="2" operator="containsText" text="e">
      <formula>NOT(ISERROR(SEARCH("e",H42)))</formula>
    </cfRule>
  </conditionalFormatting>
  <conditionalFormatting sqref="R42:X46">
    <cfRule type="containsText" dxfId="26" priority="5" operator="containsText" text="f">
      <formula>NOT(ISERROR(SEARCH("f",R42)))</formula>
    </cfRule>
    <cfRule type="containsText" dxfId="25" priority="6" operator="containsText" text="e">
      <formula>NOT(ISERROR(SEARCH("e",R42)))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6</xdr:row>
                    <xdr:rowOff>95250</xdr:rowOff>
                  </from>
                  <to>
                    <xdr:col>9</xdr:col>
                    <xdr:colOff>314325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C425"/>
  <sheetViews>
    <sheetView showZeros="0" topLeftCell="D1" zoomScale="70" zoomScaleNormal="70" workbookViewId="0">
      <selection activeCell="D1" sqref="D1"/>
    </sheetView>
  </sheetViews>
  <sheetFormatPr defaultRowHeight="15" x14ac:dyDescent="0.25"/>
  <cols>
    <col min="1" max="1" width="9.140625" hidden="1" customWidth="1"/>
    <col min="2" max="2" width="19.42578125" hidden="1" customWidth="1"/>
  </cols>
  <sheetData>
    <row r="1" spans="2:18" x14ac:dyDescent="0.25">
      <c r="B1" s="140"/>
    </row>
    <row r="2" spans="2:18" s="8" customFormat="1" ht="15.75" thickBot="1" x14ac:dyDescent="0.3">
      <c r="B2" s="27"/>
      <c r="C2" s="6"/>
      <c r="D2" s="7"/>
      <c r="F2" s="6"/>
    </row>
    <row r="3" spans="2:18" s="8" customFormat="1" x14ac:dyDescent="0.25">
      <c r="B3" s="27"/>
      <c r="C3" s="6"/>
      <c r="D3" s="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2:18" s="8" customFormat="1" x14ac:dyDescent="0.25">
      <c r="C4" s="6"/>
      <c r="D4" s="7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2:18" s="8" customFormat="1" ht="28.5" x14ac:dyDescent="0.25">
      <c r="C5" s="6"/>
      <c r="D5" s="7"/>
      <c r="E5" s="31"/>
      <c r="F5" s="144" t="s">
        <v>100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</row>
    <row r="6" spans="2:18" s="8" customFormat="1" ht="18.75" x14ac:dyDescent="0.25">
      <c r="C6" s="6"/>
      <c r="D6" s="7"/>
      <c r="E6" s="31"/>
      <c r="F6" s="112" t="s">
        <v>114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2:18" s="8" customFormat="1" x14ac:dyDescent="0.25">
      <c r="C7" s="6"/>
      <c r="D7" s="7"/>
      <c r="E7" s="31"/>
      <c r="F7" s="142" t="s">
        <v>106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2:18" s="8" customFormat="1" x14ac:dyDescent="0.25">
      <c r="C8" s="6"/>
      <c r="D8" s="7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2:18" s="8" customFormat="1" x14ac:dyDescent="0.25">
      <c r="C9" s="6"/>
      <c r="D9" s="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8" customFormat="1" x14ac:dyDescent="0.25">
      <c r="B10" s="27" t="s">
        <v>7</v>
      </c>
      <c r="C10" s="6"/>
      <c r="D10" s="7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8" customFormat="1" x14ac:dyDescent="0.25">
      <c r="B11" s="140" t="s">
        <v>32</v>
      </c>
      <c r="C11" s="6"/>
      <c r="D11" s="7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8" customFormat="1" x14ac:dyDescent="0.25">
      <c r="B12" s="27" t="s">
        <v>11</v>
      </c>
      <c r="C12" s="6"/>
      <c r="D12" s="7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8" customFormat="1" x14ac:dyDescent="0.25">
      <c r="B13" s="27">
        <v>3</v>
      </c>
      <c r="C13" s="6"/>
      <c r="D13" s="7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8" customFormat="1" x14ac:dyDescent="0.25">
      <c r="B14" s="27" t="s">
        <v>0</v>
      </c>
      <c r="C14" s="6"/>
      <c r="D14" s="7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8" customFormat="1" x14ac:dyDescent="0.25">
      <c r="B15" s="27" t="s">
        <v>2</v>
      </c>
      <c r="C15" s="6"/>
      <c r="D15" s="7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8" customFormat="1" x14ac:dyDescent="0.25">
      <c r="B16" s="27" t="s">
        <v>3</v>
      </c>
      <c r="C16" s="6"/>
      <c r="D16" s="7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8" customFormat="1" x14ac:dyDescent="0.25">
      <c r="B17" s="27" t="s">
        <v>4</v>
      </c>
      <c r="C17" s="6"/>
      <c r="D17" s="7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8" customFormat="1" x14ac:dyDescent="0.25">
      <c r="B18" s="27" t="s">
        <v>5</v>
      </c>
      <c r="C18" s="6"/>
      <c r="D18" s="7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8" customFormat="1" x14ac:dyDescent="0.25">
      <c r="B19" s="27" t="s">
        <v>13</v>
      </c>
      <c r="C19" s="6"/>
      <c r="D19" s="7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8" customFormat="1" x14ac:dyDescent="0.25">
      <c r="B20" s="27">
        <v>5</v>
      </c>
      <c r="C20" s="6"/>
      <c r="D20" s="7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8" customFormat="1" x14ac:dyDescent="0.25">
      <c r="B21" s="27"/>
      <c r="C21" s="6"/>
      <c r="D21" s="7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8" customFormat="1" x14ac:dyDescent="0.25">
      <c r="B22" s="35" t="s">
        <v>8</v>
      </c>
      <c r="C22" s="6"/>
      <c r="D22" s="7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8" customFormat="1" x14ac:dyDescent="0.25">
      <c r="B23" s="36" t="s">
        <v>1</v>
      </c>
      <c r="C23" s="6"/>
      <c r="D23" s="7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8" customFormat="1" x14ac:dyDescent="0.25">
      <c r="B24" s="36" t="s">
        <v>9</v>
      </c>
      <c r="C24" s="6"/>
      <c r="D24" s="7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8" customFormat="1" x14ac:dyDescent="0.25">
      <c r="B25" s="36" t="s">
        <v>10</v>
      </c>
      <c r="C25" s="6"/>
      <c r="D25" s="7"/>
      <c r="E25" s="31"/>
      <c r="F25" s="32"/>
      <c r="G25" s="32"/>
      <c r="H25" s="39"/>
      <c r="I25" s="42" t="s">
        <v>36</v>
      </c>
      <c r="J25" s="41" t="s">
        <v>15</v>
      </c>
      <c r="K25" s="41" t="s">
        <v>16</v>
      </c>
      <c r="L25" s="41" t="s">
        <v>17</v>
      </c>
      <c r="M25" s="41" t="s">
        <v>18</v>
      </c>
      <c r="N25" s="41" t="s">
        <v>19</v>
      </c>
      <c r="O25" s="41" t="s">
        <v>14</v>
      </c>
      <c r="P25" s="41" t="s">
        <v>20</v>
      </c>
      <c r="Q25" s="32"/>
      <c r="R25" s="33"/>
    </row>
    <row r="26" spans="2:18" s="8" customFormat="1" x14ac:dyDescent="0.25">
      <c r="C26" s="6"/>
      <c r="D26" s="7"/>
      <c r="E26" s="31"/>
      <c r="F26" s="32"/>
      <c r="G26" s="32"/>
      <c r="I26" s="127" t="s">
        <v>81</v>
      </c>
      <c r="J26" s="44">
        <f>T54</f>
        <v>4.9863692688971497</v>
      </c>
      <c r="K26" s="44">
        <f t="shared" ref="K26:P26" si="0">U54</f>
        <v>6.7762505843852265</v>
      </c>
      <c r="L26" s="44">
        <f t="shared" si="0"/>
        <v>5.9469836229946527</v>
      </c>
      <c r="M26" s="44">
        <f t="shared" si="0"/>
        <v>7.2336579977909432</v>
      </c>
      <c r="N26" s="44">
        <f t="shared" si="0"/>
        <v>7.819895617744983</v>
      </c>
      <c r="O26" s="44">
        <f t="shared" si="0"/>
        <v>8.2836318200749695</v>
      </c>
      <c r="P26" s="145">
        <f t="shared" si="0"/>
        <v>7.7787563288882549</v>
      </c>
      <c r="Q26" s="32"/>
      <c r="R26" s="33"/>
    </row>
    <row r="27" spans="2:18" s="8" customFormat="1" x14ac:dyDescent="0.25">
      <c r="B27" s="27">
        <v>1</v>
      </c>
      <c r="C27" s="6"/>
      <c r="D27" s="7"/>
      <c r="E27" s="31"/>
      <c r="F27" s="32"/>
      <c r="G27" s="32"/>
      <c r="I27" s="127" t="s">
        <v>96</v>
      </c>
      <c r="J27" s="44">
        <f t="shared" ref="J27:P27" si="1">IFERROR(T55, "F")</f>
        <v>6.3827734961950462</v>
      </c>
      <c r="K27" s="44">
        <f t="shared" si="1"/>
        <v>6.4666118530699315</v>
      </c>
      <c r="L27" s="44">
        <f t="shared" si="1"/>
        <v>7.3452702242986412</v>
      </c>
      <c r="M27" s="44">
        <f t="shared" si="1"/>
        <v>7.3774293646905109</v>
      </c>
      <c r="N27" s="44">
        <f t="shared" si="1"/>
        <v>7.2123425934826493</v>
      </c>
      <c r="O27" s="44">
        <f t="shared" si="1"/>
        <v>8.0703454316527079</v>
      </c>
      <c r="P27" s="145">
        <f t="shared" si="1"/>
        <v>7.748591593872642</v>
      </c>
      <c r="Q27" s="32"/>
      <c r="R27" s="33"/>
    </row>
    <row r="28" spans="2:18" s="133" customFormat="1" x14ac:dyDescent="0.2">
      <c r="B28" s="37" t="s">
        <v>33</v>
      </c>
      <c r="C28" s="131"/>
      <c r="D28" s="132"/>
      <c r="E28" s="141"/>
      <c r="F28" s="142"/>
      <c r="G28" s="142"/>
      <c r="I28" s="127" t="s">
        <v>79</v>
      </c>
      <c r="J28" s="145">
        <f t="shared" ref="J28:J29" si="2">IFERROR(T56, "F")</f>
        <v>5.3680062567681386</v>
      </c>
      <c r="K28" s="145">
        <f t="shared" ref="K28:K29" si="3">IFERROR(U56, "F")</f>
        <v>6.1848879215223933</v>
      </c>
      <c r="L28" s="145">
        <f t="shared" ref="L28:L29" si="4">IFERROR(V56, "F")</f>
        <v>6.5358345358345362</v>
      </c>
      <c r="M28" s="145">
        <f t="shared" ref="M28:M29" si="5">IFERROR(W56, "F")</f>
        <v>5.7309433816225699</v>
      </c>
      <c r="N28" s="145">
        <f t="shared" ref="N28:N29" si="6">IFERROR(X56, "F")</f>
        <v>5.627636849132176</v>
      </c>
      <c r="O28" s="145">
        <f t="shared" ref="O28:P29" si="7">IFERROR(Y56, "F")</f>
        <v>5.8137790480325124</v>
      </c>
      <c r="P28" s="145">
        <f t="shared" si="7"/>
        <v>5.7342886230035797</v>
      </c>
      <c r="Q28" s="142"/>
      <c r="R28" s="143"/>
    </row>
    <row r="29" spans="2:18" s="133" customFormat="1" x14ac:dyDescent="0.2">
      <c r="B29" s="38">
        <f>IF(B13=1,0,(IF(B13=2,4,8)))</f>
        <v>8</v>
      </c>
      <c r="C29" s="131"/>
      <c r="D29" s="132"/>
      <c r="E29" s="141"/>
      <c r="F29" s="142"/>
      <c r="G29" s="142"/>
      <c r="I29" s="127" t="s">
        <v>95</v>
      </c>
      <c r="J29" s="145">
        <f t="shared" si="2"/>
        <v>4.7309206144157603</v>
      </c>
      <c r="K29" s="145">
        <f t="shared" si="3"/>
        <v>5.5512594131394444</v>
      </c>
      <c r="L29" s="145">
        <f t="shared" si="4"/>
        <v>5.1335943124550036</v>
      </c>
      <c r="M29" s="145">
        <f t="shared" si="5"/>
        <v>4.6489042629768855</v>
      </c>
      <c r="N29" s="145">
        <f t="shared" si="6"/>
        <v>4.7982442074881746</v>
      </c>
      <c r="O29" s="145">
        <f t="shared" si="7"/>
        <v>5.9300299222022739</v>
      </c>
      <c r="P29" s="145">
        <f t="shared" si="7"/>
        <v>4.7313083445145452</v>
      </c>
      <c r="Q29" s="142"/>
      <c r="R29" s="143"/>
    </row>
    <row r="30" spans="2:18" s="8" customFormat="1" x14ac:dyDescent="0.25">
      <c r="C30" s="6"/>
      <c r="D30" s="7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8" customFormat="1" x14ac:dyDescent="0.2">
      <c r="B31" s="37" t="s">
        <v>34</v>
      </c>
      <c r="C31" s="6"/>
      <c r="D31" s="7"/>
      <c r="E31" s="31"/>
      <c r="F31" s="32"/>
      <c r="G31" s="32"/>
      <c r="H31" s="39"/>
      <c r="I31" s="40" t="s">
        <v>22</v>
      </c>
      <c r="J31" s="41" t="s">
        <v>15</v>
      </c>
      <c r="K31" s="41" t="s">
        <v>16</v>
      </c>
      <c r="L31" s="41" t="s">
        <v>17</v>
      </c>
      <c r="M31" s="41" t="s">
        <v>18</v>
      </c>
      <c r="N31" s="41" t="s">
        <v>19</v>
      </c>
      <c r="O31" s="41" t="s">
        <v>14</v>
      </c>
      <c r="P31" s="41" t="s">
        <v>20</v>
      </c>
      <c r="Q31" s="32"/>
      <c r="R31" s="33"/>
    </row>
    <row r="32" spans="2:18" s="8" customFormat="1" x14ac:dyDescent="0.2">
      <c r="B32" s="38">
        <f>IF(B20=1,1,(IF(B20=2,13,(IF(B20=3,25,(IF(B20=4,37,IF(B20=5,49,IF(B20=6,61)))))))))</f>
        <v>49</v>
      </c>
      <c r="C32" s="6"/>
      <c r="D32" s="7"/>
      <c r="E32" s="31"/>
      <c r="F32" s="32"/>
      <c r="G32" s="32"/>
      <c r="H32" s="6"/>
      <c r="I32" s="127" t="s">
        <v>81</v>
      </c>
      <c r="J32" s="44">
        <f t="shared" ref="J32:P32" si="8">T69</f>
        <v>1.3842003020213129</v>
      </c>
      <c r="K32" s="44">
        <f t="shared" si="8"/>
        <v>1.8547626513707873</v>
      </c>
      <c r="L32" s="44">
        <f t="shared" si="8"/>
        <v>1.5242851069542396</v>
      </c>
      <c r="M32" s="44">
        <f t="shared" si="8"/>
        <v>2.1199925243328774</v>
      </c>
      <c r="N32" s="44">
        <f t="shared" si="8"/>
        <v>2.1874472000902063</v>
      </c>
      <c r="O32" s="44">
        <f t="shared" si="8"/>
        <v>2.5208930402465093</v>
      </c>
      <c r="P32" s="145">
        <f t="shared" si="8"/>
        <v>2.0763306085798479</v>
      </c>
      <c r="Q32" s="32"/>
      <c r="R32" s="33"/>
    </row>
    <row r="33" spans="2:25" s="8" customFormat="1" x14ac:dyDescent="0.25">
      <c r="B33" s="27"/>
      <c r="C33" s="6"/>
      <c r="D33" s="7"/>
      <c r="E33" s="31"/>
      <c r="F33" s="32"/>
      <c r="G33" s="32"/>
      <c r="H33" s="6"/>
      <c r="I33" s="127" t="s">
        <v>96</v>
      </c>
      <c r="J33" s="44">
        <f t="shared" ref="J33:P35" si="9">IFERROR(T70, "F")</f>
        <v>1.3656152351708519</v>
      </c>
      <c r="K33" s="44">
        <f t="shared" si="9"/>
        <v>1.2008412894751721</v>
      </c>
      <c r="L33" s="44">
        <f t="shared" si="9"/>
        <v>1.3845006300336504</v>
      </c>
      <c r="M33" s="44">
        <f t="shared" si="9"/>
        <v>1.3905622654499479</v>
      </c>
      <c r="N33" s="44">
        <f t="shared" si="9"/>
        <v>1.3322350616907921</v>
      </c>
      <c r="O33" s="44">
        <f t="shared" si="9"/>
        <v>1.5669776392979109</v>
      </c>
      <c r="P33" s="145">
        <f t="shared" si="9"/>
        <v>1.3332982439638434</v>
      </c>
      <c r="Q33" s="32"/>
      <c r="R33" s="33"/>
    </row>
    <row r="34" spans="2:25" s="133" customFormat="1" x14ac:dyDescent="0.25">
      <c r="B34" s="140"/>
      <c r="C34" s="131"/>
      <c r="D34" s="132"/>
      <c r="E34" s="141"/>
      <c r="F34" s="142"/>
      <c r="G34" s="142"/>
      <c r="H34" s="131"/>
      <c r="I34" s="127" t="s">
        <v>79</v>
      </c>
      <c r="J34" s="145">
        <f t="shared" si="9"/>
        <v>0.90514200268370049</v>
      </c>
      <c r="K34" s="145">
        <f t="shared" si="9"/>
        <v>0.95118670018541673</v>
      </c>
      <c r="L34" s="145">
        <f t="shared" si="9"/>
        <v>1.0129489308829813</v>
      </c>
      <c r="M34" s="145">
        <f t="shared" si="9"/>
        <v>0.85788221771271733</v>
      </c>
      <c r="N34" s="145">
        <f t="shared" si="9"/>
        <v>0.82348308348154264</v>
      </c>
      <c r="O34" s="145">
        <f t="shared" si="9"/>
        <v>0.9133371020063491</v>
      </c>
      <c r="P34" s="145">
        <f t="shared" si="9"/>
        <v>0.81781490734897633</v>
      </c>
      <c r="Q34" s="142"/>
      <c r="R34" s="143"/>
    </row>
    <row r="35" spans="2:25" s="133" customFormat="1" x14ac:dyDescent="0.25">
      <c r="B35" s="140"/>
      <c r="C35" s="131"/>
      <c r="D35" s="132"/>
      <c r="E35" s="141"/>
      <c r="F35" s="142"/>
      <c r="G35" s="142"/>
      <c r="H35" s="131"/>
      <c r="I35" s="127" t="s">
        <v>95</v>
      </c>
      <c r="J35" s="145">
        <f t="shared" si="9"/>
        <v>0.97805419349456135</v>
      </c>
      <c r="K35" s="145">
        <f t="shared" si="9"/>
        <v>1.1813622623003264</v>
      </c>
      <c r="L35" s="145">
        <f t="shared" si="9"/>
        <v>0.99358592711453186</v>
      </c>
      <c r="M35" s="145">
        <f t="shared" si="9"/>
        <v>0.86908402324364142</v>
      </c>
      <c r="N35" s="145">
        <f t="shared" si="9"/>
        <v>0.96586641709637744</v>
      </c>
      <c r="O35" s="145">
        <f t="shared" si="9"/>
        <v>1.3330833884365367</v>
      </c>
      <c r="P35" s="145">
        <f t="shared" si="9"/>
        <v>0.78317088495035303</v>
      </c>
      <c r="Q35" s="142"/>
      <c r="R35" s="143"/>
    </row>
    <row r="36" spans="2:25" s="8" customFormat="1" x14ac:dyDescent="0.25">
      <c r="B36" s="27"/>
      <c r="C36" s="6"/>
      <c r="D36" s="7"/>
      <c r="E36" s="31"/>
      <c r="F36" s="32"/>
      <c r="G36" s="32"/>
      <c r="H36" s="32"/>
      <c r="I36" s="46"/>
      <c r="J36" s="48"/>
      <c r="K36" s="32"/>
      <c r="L36" s="46"/>
      <c r="M36" s="47"/>
      <c r="N36" s="32"/>
      <c r="O36" s="32"/>
      <c r="P36" s="32"/>
      <c r="Q36" s="32"/>
      <c r="R36" s="33"/>
    </row>
    <row r="37" spans="2:25" s="8" customFormat="1" x14ac:dyDescent="0.25">
      <c r="B37" s="27"/>
      <c r="C37" s="6"/>
      <c r="D37" s="7"/>
      <c r="E37" s="31"/>
      <c r="F37" s="32"/>
      <c r="G37" s="32"/>
      <c r="H37" s="98" t="s">
        <v>37</v>
      </c>
      <c r="I37" s="99"/>
      <c r="J37" s="100"/>
      <c r="K37" s="100"/>
      <c r="L37" s="100"/>
      <c r="M37" s="100"/>
      <c r="N37" s="100"/>
      <c r="O37" s="100"/>
      <c r="P37" s="101"/>
      <c r="Q37" s="32"/>
      <c r="R37" s="33"/>
    </row>
    <row r="38" spans="2:25" s="8" customFormat="1" x14ac:dyDescent="0.25">
      <c r="B38" s="27"/>
      <c r="C38" s="6"/>
      <c r="D38" s="7"/>
      <c r="E38" s="31"/>
      <c r="F38" s="32"/>
      <c r="G38" s="32"/>
      <c r="H38" s="107"/>
      <c r="I38" s="152" t="s">
        <v>81</v>
      </c>
      <c r="J38" s="153">
        <f>IF(T61&lt;16.6,0,IF(T61&lt;33.4,"E", "F"))</f>
        <v>0</v>
      </c>
      <c r="K38" s="153">
        <f t="shared" ref="K38:P38" si="10">IF(U61&lt;16.6,0,IF(U61&lt;33.4,"E", "F"))</f>
        <v>0</v>
      </c>
      <c r="L38" s="153">
        <f t="shared" si="10"/>
        <v>0</v>
      </c>
      <c r="M38" s="153">
        <f t="shared" si="10"/>
        <v>0</v>
      </c>
      <c r="N38" s="153">
        <f t="shared" si="10"/>
        <v>0</v>
      </c>
      <c r="O38" s="153">
        <f t="shared" si="10"/>
        <v>0</v>
      </c>
      <c r="P38" s="154">
        <f t="shared" si="10"/>
        <v>0</v>
      </c>
      <c r="Q38" s="32"/>
      <c r="R38" s="33"/>
    </row>
    <row r="39" spans="2:25" s="133" customFormat="1" x14ac:dyDescent="0.25">
      <c r="B39" s="140"/>
      <c r="C39" s="131"/>
      <c r="D39" s="132"/>
      <c r="E39" s="141"/>
      <c r="F39" s="142"/>
      <c r="G39" s="142"/>
      <c r="H39" s="107"/>
      <c r="I39" s="152" t="s">
        <v>96</v>
      </c>
      <c r="J39" s="153">
        <f t="shared" ref="J39:P39" si="11">IF(T62&lt;16.6,0,IF(T62&lt;33.4,"E", "F"))</f>
        <v>0</v>
      </c>
      <c r="K39" s="153">
        <f t="shared" si="11"/>
        <v>0</v>
      </c>
      <c r="L39" s="153">
        <f t="shared" si="11"/>
        <v>0</v>
      </c>
      <c r="M39" s="153">
        <f t="shared" si="11"/>
        <v>0</v>
      </c>
      <c r="N39" s="153">
        <f t="shared" si="11"/>
        <v>0</v>
      </c>
      <c r="O39" s="153">
        <f t="shared" si="11"/>
        <v>0</v>
      </c>
      <c r="P39" s="154">
        <f t="shared" si="11"/>
        <v>0</v>
      </c>
      <c r="Q39" s="142"/>
      <c r="R39" s="143"/>
    </row>
    <row r="40" spans="2:25" s="133" customFormat="1" x14ac:dyDescent="0.25">
      <c r="B40" s="140"/>
      <c r="C40" s="131"/>
      <c r="D40" s="132"/>
      <c r="E40" s="141"/>
      <c r="F40" s="142"/>
      <c r="G40" s="142"/>
      <c r="H40" s="107"/>
      <c r="I40" s="152" t="s">
        <v>79</v>
      </c>
      <c r="J40" s="153">
        <f t="shared" ref="J40:P40" si="12">IF(T63&lt;16.6,0,IF(T63&lt;33.4,"E", "F"))</f>
        <v>0</v>
      </c>
      <c r="K40" s="153">
        <f t="shared" si="12"/>
        <v>0</v>
      </c>
      <c r="L40" s="153">
        <f t="shared" si="12"/>
        <v>0</v>
      </c>
      <c r="M40" s="153">
        <f t="shared" si="12"/>
        <v>0</v>
      </c>
      <c r="N40" s="153">
        <f t="shared" si="12"/>
        <v>0</v>
      </c>
      <c r="O40" s="153">
        <f t="shared" si="12"/>
        <v>0</v>
      </c>
      <c r="P40" s="154">
        <f t="shared" si="12"/>
        <v>0</v>
      </c>
      <c r="Q40" s="142"/>
      <c r="R40" s="143"/>
    </row>
    <row r="41" spans="2:25" s="8" customFormat="1" x14ac:dyDescent="0.25">
      <c r="B41" s="27"/>
      <c r="C41" s="6"/>
      <c r="D41" s="7"/>
      <c r="E41" s="31"/>
      <c r="F41" s="32"/>
      <c r="G41" s="32"/>
      <c r="H41" s="103"/>
      <c r="I41" s="155" t="s">
        <v>95</v>
      </c>
      <c r="J41" s="156">
        <f t="shared" ref="J41:P41" si="13">IF(T64&lt;16.6,0,IF(T64&lt;33.4,"E", "F"))</f>
        <v>0</v>
      </c>
      <c r="K41" s="156">
        <f t="shared" si="13"/>
        <v>0</v>
      </c>
      <c r="L41" s="156">
        <f t="shared" si="13"/>
        <v>0</v>
      </c>
      <c r="M41" s="156">
        <f t="shared" si="13"/>
        <v>0</v>
      </c>
      <c r="N41" s="156">
        <f t="shared" si="13"/>
        <v>0</v>
      </c>
      <c r="O41" s="156">
        <f t="shared" si="13"/>
        <v>0</v>
      </c>
      <c r="P41" s="106">
        <f t="shared" si="13"/>
        <v>0</v>
      </c>
      <c r="Q41" s="32"/>
      <c r="R41" s="33"/>
    </row>
    <row r="42" spans="2:25" s="8" customFormat="1" x14ac:dyDescent="0.25">
      <c r="B42" s="27"/>
      <c r="C42" s="6"/>
      <c r="D42" s="7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25" s="8" customFormat="1" ht="15.75" thickBot="1" x14ac:dyDescent="0.3">
      <c r="B43" s="27"/>
      <c r="C43" s="6"/>
      <c r="D43" s="7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2:25" s="6" customFormat="1" ht="11.25" x14ac:dyDescent="0.25">
      <c r="B44" s="52"/>
    </row>
    <row r="45" spans="2:25" s="6" customFormat="1" ht="11.25" x14ac:dyDescent="0.25">
      <c r="B45" s="52"/>
    </row>
    <row r="46" spans="2:25" s="19" customFormat="1" ht="26.25" x14ac:dyDescent="0.25">
      <c r="B46" s="53"/>
      <c r="C46" s="21"/>
      <c r="D46" s="22" t="s">
        <v>31</v>
      </c>
      <c r="F46" s="23"/>
    </row>
    <row r="47" spans="2:25" s="6" customFormat="1" ht="11.25" x14ac:dyDescent="0.25">
      <c r="B47" s="52"/>
    </row>
    <row r="48" spans="2:25" s="6" customFormat="1" hidden="1" x14ac:dyDescent="0.25">
      <c r="B48" s="52"/>
      <c r="Y48" s="62" t="s">
        <v>39</v>
      </c>
    </row>
    <row r="49" spans="2:44" s="6" customFormat="1" ht="12.75" hidden="1" x14ac:dyDescent="0.25">
      <c r="B49" s="52"/>
      <c r="F49" s="2" t="s">
        <v>33</v>
      </c>
      <c r="G49" s="54" t="str">
        <f>INDEX(sex,sexvalue)</f>
        <v>Men</v>
      </c>
      <c r="H49" s="6" t="s">
        <v>38</v>
      </c>
      <c r="S49" s="54" t="str">
        <f>INDEX(sex,sexvalue)</f>
        <v>Men</v>
      </c>
      <c r="T49" s="6" t="s">
        <v>38</v>
      </c>
    </row>
    <row r="50" spans="2:44" s="6" customFormat="1" ht="12.75" hidden="1" x14ac:dyDescent="0.25">
      <c r="B50" s="52"/>
      <c r="F50" s="2" t="s">
        <v>21</v>
      </c>
      <c r="G50" s="54" t="str">
        <f>INDEX(age,agevalue)</f>
        <v>65 plus</v>
      </c>
      <c r="H50" s="6" t="s">
        <v>38</v>
      </c>
      <c r="S50" s="54" t="str">
        <f>INDEX(age,agevalue)</f>
        <v>65 plus</v>
      </c>
      <c r="T50" s="6" t="s">
        <v>38</v>
      </c>
    </row>
    <row r="51" spans="2:44" s="6" customFormat="1" hidden="1" x14ac:dyDescent="0.25">
      <c r="B51" s="52"/>
      <c r="F51" s="2"/>
      <c r="G51" s="55" t="s">
        <v>53</v>
      </c>
      <c r="S51" s="55"/>
    </row>
    <row r="52" spans="2:44" s="6" customFormat="1" ht="12.75" x14ac:dyDescent="0.25">
      <c r="B52" s="52"/>
      <c r="F52" s="2"/>
      <c r="S52" s="56" t="str">
        <f>CONCATENATE(S53,H50,G49, H49, G50, H49, G51)</f>
        <v xml:space="preserve">Quit Ratio, Men, 65 plus, Share of population </v>
      </c>
    </row>
    <row r="53" spans="2:44" s="6" customFormat="1" x14ac:dyDescent="0.25">
      <c r="B53" s="52"/>
      <c r="E53" s="57"/>
      <c r="F53" s="58" t="s">
        <v>35</v>
      </c>
      <c r="G53" s="59" t="s">
        <v>15</v>
      </c>
      <c r="H53" s="59" t="s">
        <v>16</v>
      </c>
      <c r="I53" s="59" t="s">
        <v>17</v>
      </c>
      <c r="J53" s="59" t="s">
        <v>18</v>
      </c>
      <c r="K53" s="59" t="s">
        <v>19</v>
      </c>
      <c r="L53" s="59" t="s">
        <v>14</v>
      </c>
      <c r="M53" s="59" t="s">
        <v>20</v>
      </c>
      <c r="N53" s="59"/>
      <c r="O53" s="59"/>
      <c r="P53" s="59"/>
      <c r="S53" s="58" t="s">
        <v>36</v>
      </c>
      <c r="T53" s="59" t="s">
        <v>15</v>
      </c>
      <c r="U53" s="59" t="s">
        <v>16</v>
      </c>
      <c r="V53" s="59" t="s">
        <v>17</v>
      </c>
      <c r="W53" s="59" t="s">
        <v>18</v>
      </c>
      <c r="X53" s="59" t="s">
        <v>19</v>
      </c>
      <c r="Y53" s="59" t="s">
        <v>14</v>
      </c>
      <c r="Z53" s="59" t="s">
        <v>20</v>
      </c>
      <c r="AA53" s="146"/>
      <c r="AB53" s="146"/>
      <c r="AC53" s="146"/>
    </row>
    <row r="54" spans="2:44" s="60" customFormat="1" x14ac:dyDescent="0.25">
      <c r="B54" s="61"/>
      <c r="E54" s="148" t="s">
        <v>102</v>
      </c>
      <c r="F54" s="130" t="s">
        <v>8</v>
      </c>
      <c r="G54" s="13">
        <f t="shared" ref="G54:M54" si="14">INDEX(range1,sexvalue2+agevalue2,G$112)</f>
        <v>210133</v>
      </c>
      <c r="H54" s="13">
        <f t="shared" si="14"/>
        <v>213699</v>
      </c>
      <c r="I54" s="13">
        <f t="shared" si="14"/>
        <v>217631</v>
      </c>
      <c r="J54" s="13">
        <f t="shared" si="14"/>
        <v>225864</v>
      </c>
      <c r="K54" s="13">
        <f t="shared" si="14"/>
        <v>263191</v>
      </c>
      <c r="L54" s="13">
        <f t="shared" si="14"/>
        <v>287423</v>
      </c>
      <c r="M54" s="136">
        <f t="shared" si="14"/>
        <v>337356</v>
      </c>
      <c r="S54" s="127" t="s">
        <v>81</v>
      </c>
      <c r="T54" s="64">
        <f>G56/G55</f>
        <v>4.9863692688971497</v>
      </c>
      <c r="U54" s="150">
        <f t="shared" ref="U54:Z54" si="15">H56/H55</f>
        <v>6.7762505843852265</v>
      </c>
      <c r="V54" s="150">
        <f t="shared" si="15"/>
        <v>5.9469836229946527</v>
      </c>
      <c r="W54" s="150">
        <f t="shared" si="15"/>
        <v>7.2336579977909432</v>
      </c>
      <c r="X54" s="150">
        <f t="shared" si="15"/>
        <v>7.819895617744983</v>
      </c>
      <c r="Y54" s="150">
        <f t="shared" si="15"/>
        <v>8.2836318200749695</v>
      </c>
      <c r="Z54" s="150">
        <f t="shared" si="15"/>
        <v>7.7787563288882549</v>
      </c>
      <c r="AA54" s="146"/>
      <c r="AB54" s="146"/>
      <c r="AC54" s="146"/>
      <c r="AR54" s="63"/>
    </row>
    <row r="55" spans="2:44" s="60" customFormat="1" x14ac:dyDescent="0.25">
      <c r="B55" s="61"/>
      <c r="E55" s="148"/>
      <c r="F55" s="134" t="s">
        <v>1</v>
      </c>
      <c r="G55" s="13">
        <f t="shared" ref="G55:M55" si="16">INDEX(range1,sexvalue2+agevalue2+1,G$112)</f>
        <v>26631</v>
      </c>
      <c r="H55" s="13">
        <f t="shared" si="16"/>
        <v>21390</v>
      </c>
      <c r="I55" s="13">
        <f t="shared" si="16"/>
        <v>23936</v>
      </c>
      <c r="J55" s="13">
        <f t="shared" si="16"/>
        <v>19918</v>
      </c>
      <c r="K55" s="13">
        <f t="shared" si="16"/>
        <v>22226</v>
      </c>
      <c r="L55" s="13">
        <f t="shared" si="16"/>
        <v>21609</v>
      </c>
      <c r="M55" s="136">
        <f t="shared" si="16"/>
        <v>28046</v>
      </c>
      <c r="S55" s="127" t="s">
        <v>96</v>
      </c>
      <c r="T55" s="64">
        <f>IFERROR(G61/G60, "F")</f>
        <v>6.3827734961950462</v>
      </c>
      <c r="U55" s="150">
        <f t="shared" ref="U55:Z55" si="17">IFERROR(H61/H60, "F")</f>
        <v>6.4666118530699315</v>
      </c>
      <c r="V55" s="150">
        <f t="shared" si="17"/>
        <v>7.3452702242986412</v>
      </c>
      <c r="W55" s="150">
        <f t="shared" si="17"/>
        <v>7.3774293646905109</v>
      </c>
      <c r="X55" s="150">
        <f t="shared" si="17"/>
        <v>7.2123425934826493</v>
      </c>
      <c r="Y55" s="150">
        <f t="shared" si="17"/>
        <v>8.0703454316527079</v>
      </c>
      <c r="Z55" s="150">
        <f t="shared" si="17"/>
        <v>7.748591593872642</v>
      </c>
      <c r="AA55" s="146"/>
      <c r="AB55" s="146"/>
      <c r="AC55" s="146"/>
      <c r="AR55" s="63"/>
    </row>
    <row r="56" spans="2:44" s="60" customFormat="1" x14ac:dyDescent="0.25">
      <c r="B56" s="61"/>
      <c r="E56" s="148"/>
      <c r="F56" s="134" t="s">
        <v>9</v>
      </c>
      <c r="G56" s="13">
        <f t="shared" ref="G56:M56" si="18">INDEX(range1,sexvalue2+agevalue2+2,G$112)</f>
        <v>132792</v>
      </c>
      <c r="H56" s="13">
        <f t="shared" si="18"/>
        <v>144944</v>
      </c>
      <c r="I56" s="13">
        <f t="shared" si="18"/>
        <v>142347</v>
      </c>
      <c r="J56" s="13">
        <f t="shared" si="18"/>
        <v>144080</v>
      </c>
      <c r="K56" s="13">
        <f t="shared" si="18"/>
        <v>173805</v>
      </c>
      <c r="L56" s="13">
        <f t="shared" si="18"/>
        <v>179001</v>
      </c>
      <c r="M56" s="136">
        <f t="shared" si="18"/>
        <v>218163</v>
      </c>
      <c r="P56" s="6"/>
      <c r="S56" s="127" t="s">
        <v>79</v>
      </c>
      <c r="T56" s="150">
        <f>G66/G65</f>
        <v>5.3680062567681386</v>
      </c>
      <c r="U56" s="150">
        <f t="shared" ref="U56:Z56" si="19">H66/H65</f>
        <v>6.1848879215223933</v>
      </c>
      <c r="V56" s="150">
        <f t="shared" si="19"/>
        <v>6.5358345358345362</v>
      </c>
      <c r="W56" s="150">
        <f t="shared" si="19"/>
        <v>5.7309433816225699</v>
      </c>
      <c r="X56" s="150">
        <f t="shared" si="19"/>
        <v>5.627636849132176</v>
      </c>
      <c r="Y56" s="150">
        <f t="shared" si="19"/>
        <v>5.8137790480325124</v>
      </c>
      <c r="Z56" s="150">
        <f t="shared" si="19"/>
        <v>5.7342886230035797</v>
      </c>
      <c r="AA56" s="146"/>
      <c r="AB56" s="146"/>
      <c r="AC56" s="146"/>
      <c r="AR56" s="63"/>
    </row>
    <row r="57" spans="2:44" s="60" customFormat="1" x14ac:dyDescent="0.25">
      <c r="B57" s="61"/>
      <c r="E57" s="148"/>
      <c r="F57" s="134" t="s">
        <v>10</v>
      </c>
      <c r="G57" s="13">
        <f t="shared" ref="G57:M57" si="20">INDEX(range1,sexvalue2+agevalue2+3,G$112)</f>
        <v>50710</v>
      </c>
      <c r="H57" s="13">
        <f t="shared" si="20"/>
        <v>47365</v>
      </c>
      <c r="I57" s="13">
        <f t="shared" si="20"/>
        <v>51348</v>
      </c>
      <c r="J57" s="13">
        <f t="shared" si="20"/>
        <v>61866</v>
      </c>
      <c r="K57" s="13">
        <f t="shared" si="20"/>
        <v>67160</v>
      </c>
      <c r="L57" s="13">
        <f t="shared" si="20"/>
        <v>86813</v>
      </c>
      <c r="M57" s="136">
        <f t="shared" si="20"/>
        <v>91147</v>
      </c>
      <c r="P57" s="6"/>
      <c r="S57" s="127" t="s">
        <v>95</v>
      </c>
      <c r="T57" s="150">
        <f>G71/G70</f>
        <v>4.7309206144157603</v>
      </c>
      <c r="U57" s="150">
        <f t="shared" ref="U57:Z57" si="21">H71/H70</f>
        <v>5.5512594131394444</v>
      </c>
      <c r="V57" s="150">
        <f t="shared" si="21"/>
        <v>5.1335943124550036</v>
      </c>
      <c r="W57" s="150">
        <f t="shared" si="21"/>
        <v>4.6489042629768855</v>
      </c>
      <c r="X57" s="150">
        <f t="shared" si="21"/>
        <v>4.7982442074881746</v>
      </c>
      <c r="Y57" s="150">
        <f t="shared" si="21"/>
        <v>5.9300299222022739</v>
      </c>
      <c r="Z57" s="150">
        <f t="shared" si="21"/>
        <v>4.7313083445145452</v>
      </c>
      <c r="AA57" s="146"/>
      <c r="AB57" s="146"/>
      <c r="AC57" s="146"/>
      <c r="AR57" s="63"/>
    </row>
    <row r="58" spans="2:44" s="60" customFormat="1" x14ac:dyDescent="0.25">
      <c r="B58" s="61"/>
      <c r="E58" s="148"/>
      <c r="F58" s="146"/>
      <c r="M58" s="146"/>
      <c r="Z58" s="146"/>
      <c r="AA58" s="146"/>
      <c r="AB58" s="146"/>
      <c r="AC58" s="146"/>
      <c r="AR58" s="63"/>
    </row>
    <row r="59" spans="2:44" s="60" customFormat="1" x14ac:dyDescent="0.25">
      <c r="B59" s="61"/>
      <c r="E59" s="148" t="s">
        <v>103</v>
      </c>
      <c r="F59" s="130" t="s">
        <v>8</v>
      </c>
      <c r="G59" s="13">
        <f t="shared" ref="G59:M59" si="22">INDEX(range2,sexvalue2+agevalue2,G$112)</f>
        <v>374122</v>
      </c>
      <c r="H59" s="13">
        <f t="shared" si="22"/>
        <v>417304</v>
      </c>
      <c r="I59" s="13">
        <f t="shared" si="22"/>
        <v>472583</v>
      </c>
      <c r="J59" s="13">
        <f t="shared" si="22"/>
        <v>507161</v>
      </c>
      <c r="K59" s="13">
        <f t="shared" si="22"/>
        <v>556192</v>
      </c>
      <c r="L59" s="13">
        <f t="shared" si="22"/>
        <v>633511</v>
      </c>
      <c r="M59" s="136">
        <f t="shared" si="22"/>
        <v>714572</v>
      </c>
      <c r="P59" s="62"/>
      <c r="Z59" s="146"/>
      <c r="AA59" s="146"/>
      <c r="AB59" s="146"/>
      <c r="AC59" s="146"/>
      <c r="AR59" s="63"/>
    </row>
    <row r="60" spans="2:44" s="60" customFormat="1" x14ac:dyDescent="0.25">
      <c r="B60" s="61"/>
      <c r="E60" s="148"/>
      <c r="F60" s="134" t="s">
        <v>1</v>
      </c>
      <c r="G60" s="13">
        <f t="shared" ref="G60:M60" si="23">INDEX(range2,sexvalue2+agevalue2+1,G$112)</f>
        <v>41262</v>
      </c>
      <c r="H60" s="13">
        <f t="shared" si="23"/>
        <v>45001</v>
      </c>
      <c r="I60" s="13">
        <f t="shared" si="23"/>
        <v>44093</v>
      </c>
      <c r="J60" s="13">
        <f t="shared" si="23"/>
        <v>48984</v>
      </c>
      <c r="K60" s="13">
        <f t="shared" si="23"/>
        <v>52015</v>
      </c>
      <c r="L60" s="13">
        <f t="shared" si="23"/>
        <v>54801</v>
      </c>
      <c r="M60" s="136">
        <f t="shared" si="23"/>
        <v>63192</v>
      </c>
      <c r="P60" s="62"/>
      <c r="S60" s="62" t="s">
        <v>41</v>
      </c>
      <c r="T60" s="67" t="s">
        <v>42</v>
      </c>
      <c r="U60" s="63"/>
      <c r="V60" s="63"/>
      <c r="W60" s="63"/>
      <c r="X60" s="63"/>
      <c r="Y60" s="63"/>
      <c r="Z60" s="149"/>
      <c r="AA60" s="146"/>
      <c r="AB60" s="146"/>
      <c r="AC60" s="146"/>
      <c r="AR60" s="63"/>
    </row>
    <row r="61" spans="2:44" s="60" customFormat="1" x14ac:dyDescent="0.25">
      <c r="B61" s="61"/>
      <c r="E61" s="148"/>
      <c r="F61" s="134" t="s">
        <v>9</v>
      </c>
      <c r="G61" s="13">
        <f t="shared" ref="G61:M61" si="24">INDEX(range2,sexvalue2+agevalue2+2,G$112)</f>
        <v>263366</v>
      </c>
      <c r="H61" s="13">
        <f t="shared" si="24"/>
        <v>291004</v>
      </c>
      <c r="I61" s="13">
        <f t="shared" si="24"/>
        <v>323875</v>
      </c>
      <c r="J61" s="13">
        <f t="shared" si="24"/>
        <v>361376</v>
      </c>
      <c r="K61" s="13">
        <f t="shared" si="24"/>
        <v>375150</v>
      </c>
      <c r="L61" s="13">
        <f t="shared" si="24"/>
        <v>442263</v>
      </c>
      <c r="M61" s="136">
        <f t="shared" si="24"/>
        <v>489649</v>
      </c>
      <c r="S61" s="127" t="s">
        <v>81</v>
      </c>
      <c r="T61" s="66">
        <f t="shared" ref="T61:Z61" si="25">SQRT((POWER(G82,2)+POWER(R95,2)))</f>
        <v>13.87984149765407</v>
      </c>
      <c r="U61" s="66">
        <f t="shared" si="25"/>
        <v>13.685759021698431</v>
      </c>
      <c r="V61" s="66">
        <f t="shared" si="25"/>
        <v>12.815615474880635</v>
      </c>
      <c r="W61" s="66">
        <f t="shared" si="25"/>
        <v>14.653668482670131</v>
      </c>
      <c r="X61" s="66">
        <f t="shared" si="25"/>
        <v>13.986421987055875</v>
      </c>
      <c r="Y61" s="66">
        <f t="shared" si="25"/>
        <v>15.216109883935513</v>
      </c>
      <c r="Z61" s="151">
        <f t="shared" si="25"/>
        <v>13.346160496562298</v>
      </c>
      <c r="AA61" s="146"/>
      <c r="AB61" s="146"/>
      <c r="AC61" s="146"/>
      <c r="AR61" s="63"/>
    </row>
    <row r="62" spans="2:44" s="60" customFormat="1" x14ac:dyDescent="0.25">
      <c r="B62" s="61"/>
      <c r="E62" s="148"/>
      <c r="F62" s="134" t="s">
        <v>10</v>
      </c>
      <c r="G62" s="13">
        <f t="shared" ref="G62:M62" si="26">INDEX(range2,sexvalue2+agevalue2+3,G$112)</f>
        <v>69494</v>
      </c>
      <c r="H62" s="13">
        <f t="shared" si="26"/>
        <v>81299</v>
      </c>
      <c r="I62" s="13">
        <f t="shared" si="26"/>
        <v>104615</v>
      </c>
      <c r="J62" s="13">
        <f t="shared" si="26"/>
        <v>96801</v>
      </c>
      <c r="K62" s="13">
        <f t="shared" si="26"/>
        <v>129027</v>
      </c>
      <c r="L62" s="13">
        <f t="shared" si="26"/>
        <v>136447</v>
      </c>
      <c r="M62" s="136">
        <f t="shared" si="26"/>
        <v>161731</v>
      </c>
      <c r="P62" s="62"/>
      <c r="S62" s="127" t="s">
        <v>96</v>
      </c>
      <c r="T62" s="66">
        <f t="shared" ref="T62:Z62" si="27">IFERROR(SQRT((POWER(G83,2)+POWER(R96,2))),"F")</f>
        <v>10.697663296253065</v>
      </c>
      <c r="U62" s="66">
        <f t="shared" si="27"/>
        <v>9.2849340331528474</v>
      </c>
      <c r="V62" s="66">
        <f t="shared" si="27"/>
        <v>9.4244363226667307</v>
      </c>
      <c r="W62" s="66">
        <f t="shared" si="27"/>
        <v>9.4244363226667307</v>
      </c>
      <c r="X62" s="66">
        <f t="shared" si="27"/>
        <v>9.2357999112150537</v>
      </c>
      <c r="Y62" s="66">
        <f t="shared" si="27"/>
        <v>9.7082439194737979</v>
      </c>
      <c r="Z62" s="151">
        <f t="shared" si="27"/>
        <v>8.6034876648949759</v>
      </c>
      <c r="AA62" s="146"/>
      <c r="AB62" s="146"/>
      <c r="AC62" s="146"/>
      <c r="AR62" s="63"/>
    </row>
    <row r="63" spans="2:44" s="60" customFormat="1" x14ac:dyDescent="0.25">
      <c r="B63" s="61"/>
      <c r="E63" s="146"/>
      <c r="F63" s="146"/>
      <c r="M63" s="146"/>
      <c r="P63" s="62"/>
      <c r="S63" s="127" t="s">
        <v>79</v>
      </c>
      <c r="T63" s="151">
        <f>IFERROR(SQRT((POWER(G84,2)+POWER(R97,2))),"F")</f>
        <v>8.4308955633431975</v>
      </c>
      <c r="U63" s="151">
        <f t="shared" ref="U63:Z63" si="28">IFERROR(SQRT((POWER(H84,2)+POWER(S97,2))),"F")</f>
        <v>7.689603370785778</v>
      </c>
      <c r="V63" s="151">
        <f t="shared" si="28"/>
        <v>7.7491935064237492</v>
      </c>
      <c r="W63" s="151">
        <f t="shared" si="28"/>
        <v>7.4846509604656921</v>
      </c>
      <c r="X63" s="151">
        <f t="shared" si="28"/>
        <v>7.3164198895361379</v>
      </c>
      <c r="Y63" s="151">
        <f t="shared" si="28"/>
        <v>7.8549347546621924</v>
      </c>
      <c r="Z63" s="151">
        <f t="shared" si="28"/>
        <v>7.1309185944028277</v>
      </c>
      <c r="AA63" s="146"/>
      <c r="AB63" s="146"/>
      <c r="AC63" s="146"/>
      <c r="AR63" s="63"/>
    </row>
    <row r="64" spans="2:44" s="60" customFormat="1" x14ac:dyDescent="0.25">
      <c r="B64" s="61"/>
      <c r="E64" s="148" t="s">
        <v>104</v>
      </c>
      <c r="F64" s="130" t="s">
        <v>8</v>
      </c>
      <c r="G64" s="136">
        <f t="shared" ref="G64:M64" si="29">INDEX(range3,sexvalue2+agevalue2,G$112)</f>
        <v>524132</v>
      </c>
      <c r="H64" s="136">
        <f t="shared" si="29"/>
        <v>583306</v>
      </c>
      <c r="I64" s="136">
        <f t="shared" si="29"/>
        <v>584155</v>
      </c>
      <c r="J64" s="136">
        <f t="shared" si="29"/>
        <v>657033</v>
      </c>
      <c r="K64" s="136">
        <f t="shared" si="29"/>
        <v>692114</v>
      </c>
      <c r="L64" s="136">
        <f t="shared" si="29"/>
        <v>731089</v>
      </c>
      <c r="M64" s="136">
        <f t="shared" si="29"/>
        <v>793967</v>
      </c>
      <c r="P64" s="62"/>
      <c r="S64" s="127" t="s">
        <v>95</v>
      </c>
      <c r="T64" s="151">
        <f>IFERROR(SQRT((POWER(G85,2)+POWER(R98,2))),"F")</f>
        <v>10.336827366266693</v>
      </c>
      <c r="U64" s="151">
        <f t="shared" ref="U64:Z64" si="30">IFERROR(SQRT((POWER(H85,2)+POWER(S98,2))),"F")</f>
        <v>10.64048871058092</v>
      </c>
      <c r="V64" s="151">
        <f t="shared" si="30"/>
        <v>9.6772930099279311</v>
      </c>
      <c r="W64" s="151">
        <f t="shared" si="30"/>
        <v>9.3471920917460558</v>
      </c>
      <c r="X64" s="151">
        <f t="shared" si="30"/>
        <v>10.064790112068904</v>
      </c>
      <c r="Y64" s="151">
        <f t="shared" si="30"/>
        <v>11.240106761058811</v>
      </c>
      <c r="Z64" s="151">
        <f t="shared" si="30"/>
        <v>8.2764726786234242</v>
      </c>
      <c r="AR64" s="63"/>
    </row>
    <row r="65" spans="2:44" s="60" customFormat="1" x14ac:dyDescent="0.25">
      <c r="B65" s="61"/>
      <c r="E65" s="148"/>
      <c r="F65" s="134" t="s">
        <v>1</v>
      </c>
      <c r="G65" s="136">
        <f t="shared" ref="G65:M65" si="31">INDEX(range3,sexvalue2+agevalue2+1,G$112)</f>
        <v>66488</v>
      </c>
      <c r="H65" s="136">
        <f t="shared" si="31"/>
        <v>66159</v>
      </c>
      <c r="I65" s="136">
        <f t="shared" si="31"/>
        <v>62370</v>
      </c>
      <c r="J65" s="136">
        <f t="shared" si="31"/>
        <v>77519</v>
      </c>
      <c r="K65" s="136">
        <f t="shared" si="31"/>
        <v>82390</v>
      </c>
      <c r="L65" s="136">
        <f t="shared" si="31"/>
        <v>82923</v>
      </c>
      <c r="M65" s="136">
        <f t="shared" si="31"/>
        <v>91351</v>
      </c>
      <c r="P65" s="62"/>
      <c r="Z65" s="146"/>
      <c r="AR65" s="63"/>
    </row>
    <row r="66" spans="2:44" s="60" customFormat="1" x14ac:dyDescent="0.25">
      <c r="B66" s="61"/>
      <c r="E66" s="148"/>
      <c r="F66" s="134" t="s">
        <v>9</v>
      </c>
      <c r="G66" s="136">
        <f t="shared" ref="G66:M66" si="32">INDEX(range3,sexvalue2+agevalue2+2,G$112)</f>
        <v>356908</v>
      </c>
      <c r="H66" s="136">
        <f t="shared" si="32"/>
        <v>409186</v>
      </c>
      <c r="I66" s="136">
        <f t="shared" si="32"/>
        <v>407640</v>
      </c>
      <c r="J66" s="136">
        <f t="shared" si="32"/>
        <v>444257</v>
      </c>
      <c r="K66" s="136">
        <f t="shared" si="32"/>
        <v>463661</v>
      </c>
      <c r="L66" s="136">
        <f t="shared" si="32"/>
        <v>482096</v>
      </c>
      <c r="M66" s="136">
        <f t="shared" si="32"/>
        <v>523833</v>
      </c>
      <c r="P66" s="62"/>
      <c r="Z66" s="146"/>
      <c r="AR66" s="63"/>
    </row>
    <row r="67" spans="2:44" s="146" customFormat="1" x14ac:dyDescent="0.25">
      <c r="B67" s="147"/>
      <c r="F67" s="134" t="s">
        <v>10</v>
      </c>
      <c r="G67" s="136">
        <f t="shared" ref="G67:M67" si="33">INDEX(range3,sexvalue2+agevalue2+3,G$112)</f>
        <v>100736</v>
      </c>
      <c r="H67" s="136">
        <f t="shared" si="33"/>
        <v>107961</v>
      </c>
      <c r="I67" s="136">
        <f t="shared" si="33"/>
        <v>114145</v>
      </c>
      <c r="J67" s="136">
        <f t="shared" si="33"/>
        <v>135257</v>
      </c>
      <c r="K67" s="136">
        <f t="shared" si="33"/>
        <v>146063</v>
      </c>
      <c r="L67" s="136">
        <f t="shared" si="33"/>
        <v>166070</v>
      </c>
      <c r="M67" s="136">
        <f t="shared" si="33"/>
        <v>178783</v>
      </c>
      <c r="P67" s="148"/>
      <c r="S67" s="134"/>
      <c r="T67" s="136"/>
      <c r="U67" s="136"/>
      <c r="V67" s="136"/>
      <c r="W67" s="136"/>
      <c r="X67" s="136"/>
      <c r="Y67" s="136"/>
      <c r="Z67" s="136"/>
      <c r="AR67" s="149"/>
    </row>
    <row r="68" spans="2:44" s="146" customFormat="1" x14ac:dyDescent="0.25">
      <c r="B68" s="147"/>
      <c r="P68" s="148"/>
      <c r="S68" s="62" t="s">
        <v>48</v>
      </c>
      <c r="T68" s="63"/>
      <c r="U68" s="63"/>
      <c r="V68" s="63"/>
      <c r="W68" s="63"/>
      <c r="X68" s="63"/>
      <c r="Y68" s="63"/>
      <c r="Z68" s="149"/>
      <c r="AR68" s="149"/>
    </row>
    <row r="69" spans="2:44" s="146" customFormat="1" x14ac:dyDescent="0.25">
      <c r="B69" s="147"/>
      <c r="E69" s="148" t="s">
        <v>105</v>
      </c>
      <c r="F69" s="130" t="s">
        <v>8</v>
      </c>
      <c r="G69" s="136">
        <f t="shared" ref="G69:M69" si="34">INDEX(range4,sexvalue2+agevalue2,G$112)</f>
        <v>337971</v>
      </c>
      <c r="H69" s="136">
        <f t="shared" si="34"/>
        <v>306739</v>
      </c>
      <c r="I69" s="136">
        <f t="shared" si="34"/>
        <v>324687</v>
      </c>
      <c r="J69" s="136">
        <f t="shared" si="34"/>
        <v>337661</v>
      </c>
      <c r="K69" s="136">
        <f t="shared" si="34"/>
        <v>350639</v>
      </c>
      <c r="L69" s="136">
        <f t="shared" si="34"/>
        <v>354818</v>
      </c>
      <c r="M69" s="136">
        <f t="shared" si="34"/>
        <v>503992</v>
      </c>
      <c r="P69" s="148"/>
      <c r="S69" s="127" t="s">
        <v>81</v>
      </c>
      <c r="T69" s="64">
        <f t="shared" ref="T69:Y69" si="35">2*T54*T61/100</f>
        <v>1.3842003020213129</v>
      </c>
      <c r="U69" s="64">
        <f t="shared" si="35"/>
        <v>1.8547626513707873</v>
      </c>
      <c r="V69" s="64">
        <f t="shared" si="35"/>
        <v>1.5242851069542396</v>
      </c>
      <c r="W69" s="64">
        <f t="shared" si="35"/>
        <v>2.1199925243328774</v>
      </c>
      <c r="X69" s="64">
        <f t="shared" si="35"/>
        <v>2.1874472000902063</v>
      </c>
      <c r="Y69" s="64">
        <f t="shared" si="35"/>
        <v>2.5208930402465093</v>
      </c>
      <c r="Z69" s="150">
        <f t="shared" ref="Z69" si="36">2*Z54*Z61/100</f>
        <v>2.0763306085798479</v>
      </c>
      <c r="AR69" s="149"/>
    </row>
    <row r="70" spans="2:44" s="146" customFormat="1" x14ac:dyDescent="0.25">
      <c r="B70" s="147"/>
      <c r="F70" s="134" t="s">
        <v>1</v>
      </c>
      <c r="G70" s="136">
        <f t="shared" ref="G70:M70" si="37">INDEX(range4,sexvalue2+agevalue2+1,G$112)</f>
        <v>49543</v>
      </c>
      <c r="H70" s="136">
        <f t="shared" si="37"/>
        <v>38510</v>
      </c>
      <c r="I70" s="136">
        <f t="shared" si="37"/>
        <v>44448</v>
      </c>
      <c r="J70" s="136">
        <f t="shared" si="37"/>
        <v>50012</v>
      </c>
      <c r="K70" s="136">
        <f t="shared" si="37"/>
        <v>49892</v>
      </c>
      <c r="L70" s="136">
        <f t="shared" si="37"/>
        <v>41775</v>
      </c>
      <c r="M70" s="136">
        <f t="shared" si="37"/>
        <v>70058</v>
      </c>
      <c r="P70" s="148"/>
      <c r="S70" s="127" t="s">
        <v>96</v>
      </c>
      <c r="T70" s="64">
        <f t="shared" ref="T70:Y72" si="38">IFERROR(2*T55*T62/100,"F")</f>
        <v>1.3656152351708519</v>
      </c>
      <c r="U70" s="64">
        <f t="shared" si="38"/>
        <v>1.2008412894751721</v>
      </c>
      <c r="V70" s="64">
        <f t="shared" si="38"/>
        <v>1.3845006300336504</v>
      </c>
      <c r="W70" s="64">
        <f t="shared" si="38"/>
        <v>1.3905622654499479</v>
      </c>
      <c r="X70" s="64">
        <f t="shared" si="38"/>
        <v>1.3322350616907921</v>
      </c>
      <c r="Y70" s="64">
        <f t="shared" si="38"/>
        <v>1.5669776392979109</v>
      </c>
      <c r="Z70" s="150">
        <f t="shared" ref="Z70" si="39">IFERROR(2*Z55*Z62/100,"F")</f>
        <v>1.3332982439638434</v>
      </c>
      <c r="AR70" s="149"/>
    </row>
    <row r="71" spans="2:44" s="146" customFormat="1" x14ac:dyDescent="0.25">
      <c r="B71" s="147"/>
      <c r="E71" s="148"/>
      <c r="F71" s="134" t="s">
        <v>9</v>
      </c>
      <c r="G71" s="136">
        <f t="shared" ref="G71:M71" si="40">INDEX(range4,sexvalue2+agevalue2+2,G$112)</f>
        <v>234384</v>
      </c>
      <c r="H71" s="136">
        <f t="shared" si="40"/>
        <v>213779</v>
      </c>
      <c r="I71" s="136">
        <f t="shared" si="40"/>
        <v>228178</v>
      </c>
      <c r="J71" s="136">
        <f t="shared" si="40"/>
        <v>232501</v>
      </c>
      <c r="K71" s="136">
        <f t="shared" si="40"/>
        <v>239394</v>
      </c>
      <c r="L71" s="136">
        <f t="shared" si="40"/>
        <v>247727</v>
      </c>
      <c r="M71" s="136">
        <f t="shared" si="40"/>
        <v>331466</v>
      </c>
      <c r="P71" s="148"/>
      <c r="S71" s="127" t="s">
        <v>79</v>
      </c>
      <c r="T71" s="150">
        <f t="shared" si="38"/>
        <v>0.90514200268370049</v>
      </c>
      <c r="U71" s="150">
        <f t="shared" si="38"/>
        <v>0.95118670018541673</v>
      </c>
      <c r="V71" s="150">
        <f t="shared" si="38"/>
        <v>1.0129489308829813</v>
      </c>
      <c r="W71" s="150">
        <f t="shared" si="38"/>
        <v>0.85788221771271733</v>
      </c>
      <c r="X71" s="150">
        <f t="shared" si="38"/>
        <v>0.82348308348154264</v>
      </c>
      <c r="Y71" s="150">
        <f t="shared" si="38"/>
        <v>0.9133371020063491</v>
      </c>
      <c r="Z71" s="150">
        <f t="shared" ref="Z71" si="41">IFERROR(2*Z56*Z63/100,"F")</f>
        <v>0.81781490734897633</v>
      </c>
      <c r="AR71" s="149"/>
    </row>
    <row r="72" spans="2:44" s="146" customFormat="1" x14ac:dyDescent="0.25">
      <c r="B72" s="147"/>
      <c r="E72" s="148"/>
      <c r="F72" s="134" t="s">
        <v>10</v>
      </c>
      <c r="G72" s="136">
        <f t="shared" ref="G72:M72" si="42">INDEX(range4,sexvalue2+agevalue2+3,G$112)</f>
        <v>54048</v>
      </c>
      <c r="H72" s="136">
        <f t="shared" si="42"/>
        <v>54454</v>
      </c>
      <c r="I72" s="136">
        <f t="shared" si="42"/>
        <v>52065</v>
      </c>
      <c r="J72" s="136">
        <f t="shared" si="42"/>
        <v>55152</v>
      </c>
      <c r="K72" s="136">
        <f t="shared" si="42"/>
        <v>61357</v>
      </c>
      <c r="L72" s="136">
        <f t="shared" si="42"/>
        <v>65320</v>
      </c>
      <c r="M72" s="136">
        <f t="shared" si="42"/>
        <v>102468</v>
      </c>
      <c r="P72" s="148"/>
      <c r="S72" s="127" t="s">
        <v>95</v>
      </c>
      <c r="T72" s="150">
        <f t="shared" si="38"/>
        <v>0.97805419349456135</v>
      </c>
      <c r="U72" s="150">
        <f t="shared" si="38"/>
        <v>1.1813622623003264</v>
      </c>
      <c r="V72" s="150">
        <f t="shared" si="38"/>
        <v>0.99358592711453186</v>
      </c>
      <c r="W72" s="150">
        <f t="shared" si="38"/>
        <v>0.86908402324364142</v>
      </c>
      <c r="X72" s="150">
        <f t="shared" si="38"/>
        <v>0.96586641709637744</v>
      </c>
      <c r="Y72" s="150">
        <f t="shared" si="38"/>
        <v>1.3330833884365367</v>
      </c>
      <c r="Z72" s="150">
        <f t="shared" ref="Z72" si="43">IFERROR(2*Z57*Z64/100,"F")</f>
        <v>0.78317088495035303</v>
      </c>
      <c r="AR72" s="149"/>
    </row>
    <row r="73" spans="2:44" s="146" customFormat="1" x14ac:dyDescent="0.25">
      <c r="B73" s="147"/>
      <c r="E73" s="148"/>
      <c r="F73" s="148"/>
      <c r="P73" s="148"/>
      <c r="S73" s="134"/>
      <c r="T73" s="136"/>
      <c r="U73" s="136"/>
      <c r="V73" s="136"/>
      <c r="W73" s="136"/>
      <c r="X73" s="136"/>
      <c r="Y73" s="136"/>
      <c r="AR73" s="149"/>
    </row>
    <row r="74" spans="2:44" s="146" customFormat="1" x14ac:dyDescent="0.25">
      <c r="B74" s="147"/>
      <c r="D74" s="60"/>
      <c r="E74" s="62" t="s">
        <v>40</v>
      </c>
      <c r="F74" s="5" t="s">
        <v>8</v>
      </c>
      <c r="G74" s="13">
        <f t="shared" ref="G74:L77" si="44">G54+G59</f>
        <v>584255</v>
      </c>
      <c r="H74" s="13">
        <f t="shared" si="44"/>
        <v>631003</v>
      </c>
      <c r="I74" s="13">
        <f t="shared" si="44"/>
        <v>690214</v>
      </c>
      <c r="J74" s="13">
        <f t="shared" si="44"/>
        <v>733025</v>
      </c>
      <c r="K74" s="13">
        <f t="shared" si="44"/>
        <v>819383</v>
      </c>
      <c r="L74" s="13">
        <f t="shared" si="44"/>
        <v>920934</v>
      </c>
      <c r="M74" s="136">
        <f t="shared" ref="M74" si="45">M54+M59</f>
        <v>1051928</v>
      </c>
      <c r="P74" s="148"/>
      <c r="S74" s="134"/>
      <c r="T74" s="136"/>
      <c r="U74" s="136"/>
      <c r="V74" s="136"/>
      <c r="W74" s="136"/>
      <c r="X74" s="136"/>
      <c r="Y74" s="136"/>
      <c r="AR74" s="149"/>
    </row>
    <row r="75" spans="2:44" s="146" customFormat="1" x14ac:dyDescent="0.25">
      <c r="B75" s="147"/>
      <c r="D75" s="60"/>
      <c r="E75" s="62"/>
      <c r="F75" s="9" t="s">
        <v>1</v>
      </c>
      <c r="G75" s="13">
        <f t="shared" si="44"/>
        <v>67893</v>
      </c>
      <c r="H75" s="13">
        <f t="shared" si="44"/>
        <v>66391</v>
      </c>
      <c r="I75" s="13">
        <f t="shared" si="44"/>
        <v>68029</v>
      </c>
      <c r="J75" s="13">
        <f t="shared" si="44"/>
        <v>68902</v>
      </c>
      <c r="K75" s="13">
        <f t="shared" si="44"/>
        <v>74241</v>
      </c>
      <c r="L75" s="13">
        <f t="shared" si="44"/>
        <v>76410</v>
      </c>
      <c r="M75" s="136">
        <f t="shared" ref="M75" si="46">M55+M60</f>
        <v>91238</v>
      </c>
      <c r="P75" s="148"/>
      <c r="S75" s="134"/>
      <c r="T75" s="136"/>
      <c r="U75" s="136"/>
      <c r="V75" s="136"/>
      <c r="W75" s="136"/>
      <c r="X75" s="136"/>
      <c r="Y75" s="136"/>
      <c r="AR75" s="149"/>
    </row>
    <row r="76" spans="2:44" s="146" customFormat="1" x14ac:dyDescent="0.25">
      <c r="B76" s="147"/>
      <c r="D76" s="60"/>
      <c r="E76" s="62"/>
      <c r="F76" s="9" t="s">
        <v>9</v>
      </c>
      <c r="G76" s="13">
        <f t="shared" si="44"/>
        <v>396158</v>
      </c>
      <c r="H76" s="13">
        <f t="shared" si="44"/>
        <v>435948</v>
      </c>
      <c r="I76" s="13">
        <f t="shared" si="44"/>
        <v>466222</v>
      </c>
      <c r="J76" s="13">
        <f t="shared" si="44"/>
        <v>505456</v>
      </c>
      <c r="K76" s="13">
        <f t="shared" si="44"/>
        <v>548955</v>
      </c>
      <c r="L76" s="13">
        <f t="shared" si="44"/>
        <v>621264</v>
      </c>
      <c r="M76" s="136">
        <f t="shared" ref="M76" si="47">M56+M61</f>
        <v>707812</v>
      </c>
      <c r="P76" s="148"/>
      <c r="S76" s="134"/>
      <c r="T76" s="136"/>
      <c r="U76" s="136"/>
      <c r="V76" s="136"/>
      <c r="W76" s="136"/>
      <c r="X76" s="136"/>
      <c r="Y76" s="136"/>
      <c r="AR76" s="149"/>
    </row>
    <row r="77" spans="2:44" s="146" customFormat="1" x14ac:dyDescent="0.25">
      <c r="B77" s="147"/>
      <c r="D77" s="60"/>
      <c r="E77" s="62"/>
      <c r="F77" s="9" t="s">
        <v>10</v>
      </c>
      <c r="G77" s="13">
        <f t="shared" si="44"/>
        <v>120204</v>
      </c>
      <c r="H77" s="13">
        <f t="shared" si="44"/>
        <v>128664</v>
      </c>
      <c r="I77" s="13">
        <f t="shared" si="44"/>
        <v>155963</v>
      </c>
      <c r="J77" s="13">
        <f t="shared" si="44"/>
        <v>158667</v>
      </c>
      <c r="K77" s="13">
        <f t="shared" si="44"/>
        <v>196187</v>
      </c>
      <c r="L77" s="13">
        <f t="shared" si="44"/>
        <v>223260</v>
      </c>
      <c r="M77" s="136">
        <f t="shared" ref="M77" si="48">M57+M62</f>
        <v>252878</v>
      </c>
      <c r="P77" s="148"/>
      <c r="S77" s="134"/>
      <c r="T77" s="136"/>
      <c r="U77" s="136"/>
      <c r="V77" s="136"/>
      <c r="W77" s="136"/>
      <c r="X77" s="136"/>
      <c r="Y77" s="136"/>
      <c r="AR77" s="149"/>
    </row>
    <row r="78" spans="2:44" s="146" customFormat="1" x14ac:dyDescent="0.25">
      <c r="B78" s="147"/>
      <c r="E78" s="148"/>
      <c r="F78" s="148"/>
      <c r="M78" s="149"/>
      <c r="P78" s="148"/>
      <c r="S78" s="134"/>
      <c r="T78" s="136"/>
      <c r="U78" s="136"/>
      <c r="V78" s="136"/>
      <c r="W78" s="136"/>
      <c r="X78" s="136"/>
      <c r="Y78" s="136"/>
      <c r="AR78" s="149"/>
    </row>
    <row r="79" spans="2:44" s="60" customFormat="1" x14ac:dyDescent="0.25">
      <c r="B79" s="61"/>
      <c r="M79" s="63"/>
      <c r="P79" s="62"/>
      <c r="S79" s="9"/>
      <c r="T79" s="13"/>
      <c r="U79" s="13"/>
      <c r="V79" s="13"/>
      <c r="W79" s="13"/>
      <c r="X79" s="13"/>
      <c r="Y79" s="13"/>
      <c r="AR79" s="63"/>
    </row>
    <row r="80" spans="2:44" s="60" customFormat="1" x14ac:dyDescent="0.25">
      <c r="B80" s="61"/>
      <c r="D80" s="70" t="s">
        <v>43</v>
      </c>
      <c r="E80" s="6"/>
      <c r="F80" s="2" t="s">
        <v>26</v>
      </c>
      <c r="G80" s="10" t="s">
        <v>49</v>
      </c>
      <c r="H80" s="6"/>
      <c r="I80" s="6"/>
      <c r="J80" s="6"/>
      <c r="K80" s="6"/>
      <c r="L80" s="6"/>
      <c r="M80" s="6"/>
      <c r="P80" s="62"/>
      <c r="Q80" s="2" t="s">
        <v>26</v>
      </c>
      <c r="R80" s="60" t="s">
        <v>55</v>
      </c>
      <c r="AR80" s="63"/>
    </row>
    <row r="81" spans="2:44" s="60" customFormat="1" x14ac:dyDescent="0.25">
      <c r="B81" s="61"/>
      <c r="G81" s="59" t="s">
        <v>15</v>
      </c>
      <c r="H81" s="59" t="s">
        <v>16</v>
      </c>
      <c r="I81" s="59" t="s">
        <v>17</v>
      </c>
      <c r="J81" s="59" t="s">
        <v>18</v>
      </c>
      <c r="K81" s="59" t="s">
        <v>19</v>
      </c>
      <c r="L81" s="59" t="s">
        <v>14</v>
      </c>
      <c r="M81" s="59" t="s">
        <v>20</v>
      </c>
      <c r="P81" s="62"/>
      <c r="R81" s="59" t="s">
        <v>15</v>
      </c>
      <c r="S81" s="59" t="s">
        <v>16</v>
      </c>
      <c r="T81" s="59" t="s">
        <v>17</v>
      </c>
      <c r="U81" s="59" t="s">
        <v>18</v>
      </c>
      <c r="V81" s="59" t="s">
        <v>19</v>
      </c>
      <c r="W81" s="59" t="s">
        <v>14</v>
      </c>
      <c r="X81" s="59" t="s">
        <v>20</v>
      </c>
      <c r="AR81" s="63"/>
    </row>
    <row r="82" spans="2:44" s="60" customFormat="1" x14ac:dyDescent="0.2">
      <c r="B82" s="61"/>
      <c r="D82" s="72" t="s">
        <v>44</v>
      </c>
      <c r="E82" s="6"/>
      <c r="F82" s="127" t="s">
        <v>81</v>
      </c>
      <c r="G82" s="66">
        <f t="shared" ref="G82" si="49">INDEX(range1,sexvalue2+agevalue2+1,P$112)</f>
        <v>12.7</v>
      </c>
      <c r="H82" s="151">
        <f t="shared" ref="H82" si="50">INDEX(range1,sexvalue2+agevalue2+1,Q$112)</f>
        <v>12.7</v>
      </c>
      <c r="I82" s="151">
        <f t="shared" ref="I82" si="51">INDEX(range1,sexvalue2+agevalue2+1,R$112)</f>
        <v>11.8</v>
      </c>
      <c r="J82" s="151">
        <f t="shared" ref="J82" si="52">INDEX(range1,sexvalue2+agevalue2+1,S$112)</f>
        <v>13.7</v>
      </c>
      <c r="K82" s="151">
        <f t="shared" ref="K82" si="53">INDEX(range1,sexvalue2+agevalue2+1,T$112)</f>
        <v>13.1</v>
      </c>
      <c r="L82" s="151">
        <f t="shared" ref="L82:M82" si="54">INDEX(range1,sexvalue2+agevalue2+1,U$112)</f>
        <v>14.3</v>
      </c>
      <c r="M82" s="151">
        <f t="shared" si="54"/>
        <v>12.6</v>
      </c>
      <c r="P82" s="70" t="s">
        <v>43</v>
      </c>
      <c r="Q82" s="127" t="s">
        <v>81</v>
      </c>
      <c r="R82" s="66">
        <f t="shared" ref="R82:X82" si="55">INDEX(range1,sexvalue2+agevalue2,P$112)</f>
        <v>4.3</v>
      </c>
      <c r="S82" s="151">
        <f t="shared" si="55"/>
        <v>3.9</v>
      </c>
      <c r="T82" s="151">
        <f t="shared" si="55"/>
        <v>3.8</v>
      </c>
      <c r="U82" s="151">
        <f t="shared" si="55"/>
        <v>4.0999999999999996</v>
      </c>
      <c r="V82" s="151">
        <f t="shared" si="55"/>
        <v>3.7</v>
      </c>
      <c r="W82" s="151">
        <f t="shared" si="55"/>
        <v>3.9</v>
      </c>
      <c r="X82" s="151">
        <f t="shared" si="55"/>
        <v>3.5</v>
      </c>
      <c r="Y82" s="63"/>
      <c r="AD82" s="71" t="s">
        <v>51</v>
      </c>
      <c r="AK82" s="62"/>
      <c r="AL82" s="63"/>
      <c r="AM82" s="63"/>
      <c r="AN82" s="63"/>
      <c r="AO82" s="63"/>
      <c r="AP82" s="63"/>
      <c r="AQ82" s="63"/>
      <c r="AR82" s="63"/>
    </row>
    <row r="83" spans="2:44" s="60" customFormat="1" ht="11.25" x14ac:dyDescent="0.2">
      <c r="B83" s="61"/>
      <c r="D83" s="72" t="s">
        <v>46</v>
      </c>
      <c r="E83" s="6"/>
      <c r="F83" s="127" t="s">
        <v>96</v>
      </c>
      <c r="G83" s="66">
        <f t="shared" ref="G83" si="56">INDEX(range2,sexvalue2+agevalue2+1,P$112)</f>
        <v>10</v>
      </c>
      <c r="H83" s="151">
        <f t="shared" ref="H83" si="57">INDEX(range2,sexvalue2+agevalue2+1,Q$112)</f>
        <v>8.6</v>
      </c>
      <c r="I83" s="151">
        <f t="shared" ref="I83" si="58">INDEX(range2,sexvalue2+agevalue2+1,R$112)</f>
        <v>8.9</v>
      </c>
      <c r="J83" s="151">
        <f t="shared" ref="J83" si="59">INDEX(range2,sexvalue2+agevalue2+1,S$112)</f>
        <v>8.9</v>
      </c>
      <c r="K83" s="151">
        <f t="shared" ref="K83" si="60">INDEX(range2,sexvalue2+agevalue2+1,T$112)</f>
        <v>8.6999999999999993</v>
      </c>
      <c r="L83" s="151">
        <f t="shared" ref="L83:M83" si="61">INDEX(range2,sexvalue2+agevalue2+1,U$112)</f>
        <v>9.1999999999999993</v>
      </c>
      <c r="M83" s="151">
        <f t="shared" si="61"/>
        <v>8.1</v>
      </c>
      <c r="P83" s="72" t="s">
        <v>44</v>
      </c>
      <c r="Q83" s="127" t="s">
        <v>96</v>
      </c>
      <c r="R83" s="66">
        <f t="shared" ref="R83:X83" si="62">INDEX(range2,sexvalue2+agevalue2,P$112)</f>
        <v>3.2</v>
      </c>
      <c r="S83" s="151">
        <f t="shared" si="62"/>
        <v>2.7</v>
      </c>
      <c r="T83" s="151">
        <f t="shared" si="62"/>
        <v>2.6</v>
      </c>
      <c r="U83" s="151">
        <f t="shared" si="62"/>
        <v>2.5</v>
      </c>
      <c r="V83" s="151">
        <f t="shared" si="62"/>
        <v>2.6</v>
      </c>
      <c r="W83" s="151">
        <f t="shared" si="62"/>
        <v>2.7</v>
      </c>
      <c r="X83" s="151">
        <f t="shared" si="62"/>
        <v>2.7</v>
      </c>
      <c r="Y83" s="66"/>
      <c r="AR83" s="68" t="s">
        <v>43</v>
      </c>
    </row>
    <row r="84" spans="2:44" s="60" customFormat="1" ht="11.25" x14ac:dyDescent="0.2">
      <c r="B84" s="61"/>
      <c r="D84" s="6"/>
      <c r="E84" s="6"/>
      <c r="F84" s="127" t="s">
        <v>79</v>
      </c>
      <c r="G84" s="151">
        <f t="shared" ref="G84:M84" si="63">INDEX(range3,sexvalue2+agevalue2+1,P$112)</f>
        <v>7.8</v>
      </c>
      <c r="H84" s="151">
        <f t="shared" si="63"/>
        <v>7.2</v>
      </c>
      <c r="I84" s="151">
        <f t="shared" si="63"/>
        <v>7.3</v>
      </c>
      <c r="J84" s="151">
        <f t="shared" si="63"/>
        <v>6.9</v>
      </c>
      <c r="K84" s="151">
        <f t="shared" si="63"/>
        <v>6.8</v>
      </c>
      <c r="L84" s="151">
        <f t="shared" si="63"/>
        <v>7.3</v>
      </c>
      <c r="M84" s="151">
        <f t="shared" si="63"/>
        <v>6.6</v>
      </c>
      <c r="P84" s="72" t="s">
        <v>46</v>
      </c>
      <c r="Q84" s="127" t="s">
        <v>79</v>
      </c>
      <c r="R84" s="151">
        <f t="shared" ref="R84:X84" si="64">INDEX(range3,sexvalue2+agevalue2,P$112)</f>
        <v>2.6</v>
      </c>
      <c r="S84" s="151">
        <f t="shared" si="64"/>
        <v>2.4</v>
      </c>
      <c r="T84" s="151">
        <f t="shared" si="64"/>
        <v>2.2999999999999998</v>
      </c>
      <c r="U84" s="151">
        <f t="shared" si="64"/>
        <v>2.5</v>
      </c>
      <c r="V84" s="151">
        <f t="shared" si="64"/>
        <v>2.6</v>
      </c>
      <c r="W84" s="151">
        <f t="shared" si="64"/>
        <v>2.7</v>
      </c>
      <c r="X84" s="151">
        <f t="shared" si="64"/>
        <v>2.2000000000000002</v>
      </c>
      <c r="Y84" s="66"/>
      <c r="AR84" s="69" t="s">
        <v>44</v>
      </c>
    </row>
    <row r="85" spans="2:44" s="60" customFormat="1" x14ac:dyDescent="0.2">
      <c r="B85" s="61"/>
      <c r="D85" s="6"/>
      <c r="E85" s="6"/>
      <c r="F85" s="127" t="s">
        <v>95</v>
      </c>
      <c r="G85" s="151">
        <f t="shared" ref="G85:M85" si="65">INDEX(range4,sexvalue2+agevalue2+1,P$112)</f>
        <v>9.4</v>
      </c>
      <c r="H85" s="151">
        <f t="shared" si="65"/>
        <v>9.9</v>
      </c>
      <c r="I85" s="151">
        <f t="shared" si="65"/>
        <v>8.9</v>
      </c>
      <c r="J85" s="151">
        <f t="shared" si="65"/>
        <v>8.4</v>
      </c>
      <c r="K85" s="151">
        <f t="shared" si="65"/>
        <v>9.1</v>
      </c>
      <c r="L85" s="151">
        <f t="shared" si="65"/>
        <v>10.3</v>
      </c>
      <c r="M85" s="151">
        <f t="shared" si="65"/>
        <v>7.5</v>
      </c>
      <c r="P85" s="62"/>
      <c r="Q85" s="127" t="s">
        <v>95</v>
      </c>
      <c r="R85" s="151">
        <f t="shared" ref="R85:X85" si="66">INDEX(range4,sexvalue2+agevalue2,P$112)</f>
        <v>3.5</v>
      </c>
      <c r="S85" s="151">
        <f t="shared" si="66"/>
        <v>3.2</v>
      </c>
      <c r="T85" s="151">
        <f t="shared" si="66"/>
        <v>3.1</v>
      </c>
      <c r="U85" s="151">
        <f t="shared" si="66"/>
        <v>3.3</v>
      </c>
      <c r="V85" s="151">
        <f t="shared" si="66"/>
        <v>3.1</v>
      </c>
      <c r="W85" s="151">
        <f t="shared" si="66"/>
        <v>3.3</v>
      </c>
      <c r="X85" s="151">
        <f t="shared" si="66"/>
        <v>2.7</v>
      </c>
      <c r="AR85" s="69" t="s">
        <v>46</v>
      </c>
    </row>
    <row r="86" spans="2:44" s="60" customFormat="1" x14ac:dyDescent="0.25">
      <c r="B86" s="61"/>
      <c r="D86" s="6"/>
      <c r="E86" s="6"/>
      <c r="M86" s="146"/>
      <c r="X86" s="146"/>
      <c r="AK86" s="62"/>
      <c r="AL86" s="63"/>
      <c r="AM86" s="63"/>
      <c r="AN86" s="63"/>
      <c r="AO86" s="63"/>
      <c r="AP86" s="63"/>
      <c r="AQ86" s="63"/>
      <c r="AR86" s="63"/>
    </row>
    <row r="87" spans="2:44" s="60" customFormat="1" x14ac:dyDescent="0.25">
      <c r="B87" s="61"/>
      <c r="D87" s="6"/>
      <c r="E87" s="6"/>
      <c r="M87" s="146"/>
      <c r="Q87" s="2" t="s">
        <v>52</v>
      </c>
      <c r="R87" s="6" t="s">
        <v>55</v>
      </c>
      <c r="S87" s="6"/>
      <c r="T87" s="6"/>
      <c r="U87" s="6"/>
      <c r="V87" s="6"/>
      <c r="W87" s="6"/>
      <c r="X87" s="131"/>
      <c r="AR87" s="63"/>
    </row>
    <row r="88" spans="2:44" s="60" customFormat="1" x14ac:dyDescent="0.25">
      <c r="B88" s="61"/>
      <c r="F88" s="2" t="s">
        <v>52</v>
      </c>
      <c r="G88" s="10" t="s">
        <v>49</v>
      </c>
      <c r="H88" s="6"/>
      <c r="I88" s="6"/>
      <c r="J88" s="6"/>
      <c r="K88" s="6"/>
      <c r="L88" s="6"/>
      <c r="M88" s="131"/>
      <c r="Q88" s="127" t="s">
        <v>81</v>
      </c>
      <c r="R88" s="13">
        <f t="shared" ref="R88:X88" si="67">INDEX(range1,sexvalue2+agevalue2,Z$112)</f>
        <v>18071.437999999998</v>
      </c>
      <c r="S88" s="136">
        <f t="shared" si="67"/>
        <v>16668.522000000001</v>
      </c>
      <c r="T88" s="136">
        <f t="shared" si="67"/>
        <v>16539.955999999998</v>
      </c>
      <c r="U88" s="136">
        <f t="shared" si="67"/>
        <v>18520.847999999998</v>
      </c>
      <c r="V88" s="136">
        <f t="shared" si="67"/>
        <v>19476.134000000002</v>
      </c>
      <c r="W88" s="136">
        <f t="shared" si="67"/>
        <v>22418.993999999999</v>
      </c>
      <c r="X88" s="136">
        <f t="shared" si="67"/>
        <v>23614.92</v>
      </c>
      <c r="AR88" s="63"/>
    </row>
    <row r="89" spans="2:44" s="6" customFormat="1" ht="11.25" x14ac:dyDescent="0.25">
      <c r="B89" s="52"/>
      <c r="F89" s="127" t="s">
        <v>81</v>
      </c>
      <c r="G89" s="13">
        <f t="shared" ref="G89" si="68">INDEX(range1,sexvalue2+agevalue2+1,Z$112)</f>
        <v>6764.2739999999994</v>
      </c>
      <c r="H89" s="136">
        <f t="shared" ref="H89" si="69">INDEX(range1,sexvalue2+agevalue2+1,AA$112)</f>
        <v>5433.06</v>
      </c>
      <c r="I89" s="136">
        <f t="shared" ref="I89" si="70">INDEX(range1,sexvalue2+agevalue2+1,AB$112)</f>
        <v>5648.8959999999997</v>
      </c>
      <c r="J89" s="136">
        <f t="shared" ref="J89" si="71">INDEX(range1,sexvalue2+agevalue2+1,AC$112)</f>
        <v>5457.5319999999992</v>
      </c>
      <c r="K89" s="136">
        <f t="shared" ref="K89" si="72">INDEX(range1,sexvalue2+agevalue2+1,AD$112)</f>
        <v>5823.2119999999995</v>
      </c>
      <c r="L89" s="136">
        <f t="shared" ref="L89:M89" si="73">INDEX(range1,sexvalue2+agevalue2+1,AE$112)</f>
        <v>6180.174</v>
      </c>
      <c r="M89" s="136">
        <f t="shared" si="73"/>
        <v>7067.5919999999996</v>
      </c>
      <c r="Q89" s="127" t="s">
        <v>96</v>
      </c>
      <c r="R89" s="13">
        <f t="shared" ref="R89:X89" si="74">INDEX(range2,sexvalue2+agevalue2,Z$112)</f>
        <v>23943.808000000005</v>
      </c>
      <c r="S89" s="136">
        <f t="shared" si="74"/>
        <v>22534.416000000001</v>
      </c>
      <c r="T89" s="136">
        <f t="shared" si="74"/>
        <v>24574.316000000003</v>
      </c>
      <c r="U89" s="136">
        <f t="shared" si="74"/>
        <v>25358.05</v>
      </c>
      <c r="V89" s="136">
        <f t="shared" si="74"/>
        <v>28921.984</v>
      </c>
      <c r="W89" s="136">
        <f t="shared" si="74"/>
        <v>34209.594000000005</v>
      </c>
      <c r="X89" s="136">
        <f t="shared" si="74"/>
        <v>38586.888000000006</v>
      </c>
      <c r="AR89" s="16"/>
    </row>
    <row r="90" spans="2:44" s="6" customFormat="1" ht="11.25" x14ac:dyDescent="0.25">
      <c r="B90" s="52"/>
      <c r="F90" s="127" t="s">
        <v>96</v>
      </c>
      <c r="G90" s="13">
        <f t="shared" ref="G90" si="75">INDEX(range2,sexvalue2+agevalue2+1,Z$112)</f>
        <v>8252.4</v>
      </c>
      <c r="H90" s="136">
        <f t="shared" ref="H90" si="76">INDEX(range2,sexvalue2+agevalue2+1,AA$112)</f>
        <v>7740.1719999999996</v>
      </c>
      <c r="I90" s="136">
        <f t="shared" ref="I90" si="77">INDEX(range2,sexvalue2+agevalue2+1,AB$112)</f>
        <v>7848.5540000000001</v>
      </c>
      <c r="J90" s="136">
        <f t="shared" ref="J90" si="78">INDEX(range2,sexvalue2+agevalue2+1,AC$112)</f>
        <v>8719.152</v>
      </c>
      <c r="K90" s="136">
        <f t="shared" ref="K90" si="79">INDEX(range2,sexvalue2+agevalue2+1,AD$112)</f>
        <v>9050.6099999999988</v>
      </c>
      <c r="L90" s="136">
        <f t="shared" ref="L90:M90" si="80">INDEX(range2,sexvalue2+agevalue2+1,AE$112)</f>
        <v>10083.383999999998</v>
      </c>
      <c r="M90" s="136">
        <f t="shared" si="80"/>
        <v>10237.103999999999</v>
      </c>
      <c r="Q90" s="127" t="s">
        <v>79</v>
      </c>
      <c r="R90" s="136">
        <f t="shared" ref="R90:X90" si="81">INDEX(range3,sexvalue2+agevalue2,Z$112)</f>
        <v>27254.863999999998</v>
      </c>
      <c r="S90" s="136">
        <f t="shared" si="81"/>
        <v>27998.687999999998</v>
      </c>
      <c r="T90" s="136">
        <f t="shared" si="81"/>
        <v>26871.13</v>
      </c>
      <c r="U90" s="136">
        <f t="shared" si="81"/>
        <v>32851.65</v>
      </c>
      <c r="V90" s="136">
        <f t="shared" si="81"/>
        <v>35989.928</v>
      </c>
      <c r="W90" s="136">
        <f t="shared" si="81"/>
        <v>39478.806000000004</v>
      </c>
      <c r="X90" s="136">
        <f t="shared" si="81"/>
        <v>34934.548000000003</v>
      </c>
    </row>
    <row r="91" spans="2:44" s="6" customFormat="1" ht="11.25" x14ac:dyDescent="0.25">
      <c r="B91" s="52"/>
      <c r="F91" s="127" t="s">
        <v>79</v>
      </c>
      <c r="G91" s="136">
        <f t="shared" ref="G91:M91" si="82">INDEX(range3,sexvalue2+agevalue2+1,Z$112)</f>
        <v>10372.127999999999</v>
      </c>
      <c r="H91" s="136">
        <f t="shared" si="82"/>
        <v>9526.8960000000006</v>
      </c>
      <c r="I91" s="136">
        <f t="shared" si="82"/>
        <v>9106.02</v>
      </c>
      <c r="J91" s="136">
        <f t="shared" si="82"/>
        <v>10697.621999999999</v>
      </c>
      <c r="K91" s="136">
        <f t="shared" si="82"/>
        <v>11205.04</v>
      </c>
      <c r="L91" s="136">
        <f t="shared" si="82"/>
        <v>12106.758</v>
      </c>
      <c r="M91" s="136">
        <f t="shared" si="82"/>
        <v>12058.332</v>
      </c>
      <c r="Q91" s="127" t="s">
        <v>95</v>
      </c>
      <c r="R91" s="136">
        <f t="shared" ref="R91:X91" si="83">INDEX(range4,sexvalue2+agevalue2,Z$112)</f>
        <v>23657.97</v>
      </c>
      <c r="S91" s="136">
        <f t="shared" si="83"/>
        <v>19631.296000000002</v>
      </c>
      <c r="T91" s="136">
        <f t="shared" si="83"/>
        <v>20130.594000000001</v>
      </c>
      <c r="U91" s="136">
        <f t="shared" si="83"/>
        <v>22285.626</v>
      </c>
      <c r="V91" s="136">
        <f t="shared" si="83"/>
        <v>21739.618000000002</v>
      </c>
      <c r="W91" s="136">
        <f t="shared" si="83"/>
        <v>23417.987999999998</v>
      </c>
      <c r="X91" s="136">
        <f t="shared" si="83"/>
        <v>27215.568000000003</v>
      </c>
    </row>
    <row r="92" spans="2:44" s="6" customFormat="1" ht="11.25" x14ac:dyDescent="0.25">
      <c r="B92" s="52"/>
      <c r="F92" s="127" t="s">
        <v>95</v>
      </c>
      <c r="G92" s="136">
        <f t="shared" ref="G92:M92" si="84">INDEX(range4,sexvalue2+agevalue2+1,Z$112)</f>
        <v>9314.0840000000007</v>
      </c>
      <c r="H92" s="136">
        <f t="shared" si="84"/>
        <v>7624.98</v>
      </c>
      <c r="I92" s="136">
        <f t="shared" si="84"/>
        <v>7911.7440000000006</v>
      </c>
      <c r="J92" s="136">
        <f t="shared" si="84"/>
        <v>8402.0160000000014</v>
      </c>
      <c r="K92" s="136">
        <f t="shared" si="84"/>
        <v>9080.3439999999991</v>
      </c>
      <c r="L92" s="136">
        <f t="shared" si="84"/>
        <v>8605.6500000000015</v>
      </c>
      <c r="M92" s="136">
        <f t="shared" si="84"/>
        <v>10508.7</v>
      </c>
      <c r="X92" s="131"/>
    </row>
    <row r="93" spans="2:44" s="6" customFormat="1" ht="11.25" x14ac:dyDescent="0.25">
      <c r="B93" s="52"/>
      <c r="X93" s="131"/>
    </row>
    <row r="94" spans="2:44" s="6" customFormat="1" ht="11.25" x14ac:dyDescent="0.25">
      <c r="B94" s="52"/>
      <c r="Q94" s="2" t="s">
        <v>26</v>
      </c>
      <c r="R94" s="10" t="s">
        <v>50</v>
      </c>
      <c r="X94" s="131"/>
    </row>
    <row r="95" spans="2:44" s="6" customFormat="1" ht="11.25" x14ac:dyDescent="0.25">
      <c r="B95" s="52"/>
      <c r="D95" s="60"/>
      <c r="E95" s="60"/>
      <c r="Q95" s="127" t="s">
        <v>81</v>
      </c>
      <c r="R95" s="66">
        <f t="shared" ref="R95:X95" si="85">INDEX(range1,sexvalue2+agevalue2+2,P$112)</f>
        <v>5.6</v>
      </c>
      <c r="S95" s="151">
        <f t="shared" si="85"/>
        <v>5.0999999999999996</v>
      </c>
      <c r="T95" s="151">
        <f t="shared" si="85"/>
        <v>5</v>
      </c>
      <c r="U95" s="151">
        <f t="shared" si="85"/>
        <v>5.2</v>
      </c>
      <c r="V95" s="151">
        <f t="shared" si="85"/>
        <v>4.9000000000000004</v>
      </c>
      <c r="W95" s="151">
        <f t="shared" si="85"/>
        <v>5.2</v>
      </c>
      <c r="X95" s="151">
        <f t="shared" si="85"/>
        <v>4.4000000000000004</v>
      </c>
    </row>
    <row r="96" spans="2:44" s="6" customFormat="1" ht="11.25" x14ac:dyDescent="0.25">
      <c r="B96" s="52"/>
      <c r="D96" s="60"/>
      <c r="E96" s="60"/>
      <c r="Q96" s="127" t="s">
        <v>96</v>
      </c>
      <c r="R96" s="66">
        <f t="shared" ref="R96:X96" si="86">INDEX(range2,sexvalue2+agevalue2+2,P$112)</f>
        <v>3.8</v>
      </c>
      <c r="S96" s="151">
        <f t="shared" si="86"/>
        <v>3.5</v>
      </c>
      <c r="T96" s="151">
        <f t="shared" si="86"/>
        <v>3.1</v>
      </c>
      <c r="U96" s="151">
        <f t="shared" si="86"/>
        <v>3.1</v>
      </c>
      <c r="V96" s="151">
        <f t="shared" si="86"/>
        <v>3.1</v>
      </c>
      <c r="W96" s="151">
        <f t="shared" si="86"/>
        <v>3.1</v>
      </c>
      <c r="X96" s="151">
        <f t="shared" si="86"/>
        <v>2.9</v>
      </c>
    </row>
    <row r="97" spans="2:52" s="6" customFormat="1" ht="11.25" x14ac:dyDescent="0.25">
      <c r="B97" s="52"/>
      <c r="D97" s="60"/>
      <c r="E97" s="60"/>
      <c r="Q97" s="127" t="s">
        <v>79</v>
      </c>
      <c r="R97" s="151">
        <f t="shared" ref="R97:X97" si="87">INDEX(range3,sexvalue2+agevalue2+2,P$112)</f>
        <v>3.2</v>
      </c>
      <c r="S97" s="151">
        <f t="shared" si="87"/>
        <v>2.7</v>
      </c>
      <c r="T97" s="151">
        <f t="shared" si="87"/>
        <v>2.6</v>
      </c>
      <c r="U97" s="151">
        <f t="shared" si="87"/>
        <v>2.9</v>
      </c>
      <c r="V97" s="151">
        <f t="shared" si="87"/>
        <v>2.7</v>
      </c>
      <c r="W97" s="151">
        <f t="shared" si="87"/>
        <v>2.9</v>
      </c>
      <c r="X97" s="151">
        <f t="shared" si="87"/>
        <v>2.7</v>
      </c>
    </row>
    <row r="98" spans="2:52" s="6" customFormat="1" ht="11.25" x14ac:dyDescent="0.25">
      <c r="B98" s="52"/>
      <c r="D98" s="60"/>
      <c r="E98" s="60"/>
      <c r="Q98" s="127" t="s">
        <v>95</v>
      </c>
      <c r="R98" s="151">
        <f t="shared" ref="R98:X98" si="88">INDEX(range4,sexvalue2+agevalue2+2,P$112)</f>
        <v>4.3</v>
      </c>
      <c r="S98" s="151">
        <f t="shared" si="88"/>
        <v>3.9</v>
      </c>
      <c r="T98" s="151">
        <f t="shared" si="88"/>
        <v>3.8</v>
      </c>
      <c r="U98" s="151">
        <f t="shared" si="88"/>
        <v>4.0999999999999996</v>
      </c>
      <c r="V98" s="151">
        <f t="shared" si="88"/>
        <v>4.3</v>
      </c>
      <c r="W98" s="151">
        <f t="shared" si="88"/>
        <v>4.5</v>
      </c>
      <c r="X98" s="151">
        <f t="shared" si="88"/>
        <v>3.5</v>
      </c>
    </row>
    <row r="99" spans="2:52" s="6" customFormat="1" ht="11.25" x14ac:dyDescent="0.25">
      <c r="B99" s="52"/>
      <c r="X99" s="131"/>
    </row>
    <row r="100" spans="2:52" s="6" customFormat="1" ht="11.25" x14ac:dyDescent="0.25">
      <c r="B100" s="52"/>
      <c r="D100" s="16"/>
      <c r="E100" s="16"/>
      <c r="Q100" s="2" t="s">
        <v>52</v>
      </c>
      <c r="R100" s="10" t="s">
        <v>50</v>
      </c>
      <c r="X100" s="131"/>
    </row>
    <row r="101" spans="2:52" s="6" customFormat="1" ht="11.25" x14ac:dyDescent="0.25">
      <c r="B101" s="52"/>
      <c r="D101" s="16"/>
      <c r="E101" s="16"/>
      <c r="Q101" s="127" t="s">
        <v>81</v>
      </c>
      <c r="R101" s="13">
        <f t="shared" ref="R101:X101" si="89">INDEX(range1,sexvalue2+agevalue2+2,Z$112)</f>
        <v>14872.704</v>
      </c>
      <c r="S101" s="136">
        <f t="shared" si="89"/>
        <v>14784.287999999999</v>
      </c>
      <c r="T101" s="136">
        <f t="shared" si="89"/>
        <v>14234.7</v>
      </c>
      <c r="U101" s="136">
        <f t="shared" si="89"/>
        <v>14984.32</v>
      </c>
      <c r="V101" s="136">
        <f t="shared" si="89"/>
        <v>17032.890000000003</v>
      </c>
      <c r="W101" s="136">
        <f t="shared" si="89"/>
        <v>18616.104000000003</v>
      </c>
      <c r="X101" s="136">
        <f t="shared" si="89"/>
        <v>19198.344000000001</v>
      </c>
    </row>
    <row r="102" spans="2:52" s="6" customFormat="1" ht="11.25" x14ac:dyDescent="0.25">
      <c r="B102" s="52"/>
      <c r="D102" s="16"/>
      <c r="E102" s="16"/>
      <c r="Q102" s="127" t="s">
        <v>96</v>
      </c>
      <c r="R102" s="13">
        <f t="shared" ref="R102:X102" si="90">INDEX(range2,sexvalue2+agevalue2+2,Z$112)</f>
        <v>20015.815999999999</v>
      </c>
      <c r="S102" s="136">
        <f t="shared" si="90"/>
        <v>20370.28</v>
      </c>
      <c r="T102" s="136">
        <f t="shared" si="90"/>
        <v>20080.25</v>
      </c>
      <c r="U102" s="136">
        <f t="shared" si="90"/>
        <v>22405.312000000002</v>
      </c>
      <c r="V102" s="136">
        <f t="shared" si="90"/>
        <v>23259.3</v>
      </c>
      <c r="W102" s="136">
        <f t="shared" si="90"/>
        <v>27420.306</v>
      </c>
      <c r="X102" s="136">
        <f t="shared" si="90"/>
        <v>28399.641999999996</v>
      </c>
    </row>
    <row r="103" spans="2:52" s="6" customFormat="1" ht="11.25" x14ac:dyDescent="0.25">
      <c r="B103" s="52"/>
      <c r="Q103" s="127" t="s">
        <v>79</v>
      </c>
      <c r="R103" s="136">
        <f t="shared" ref="R103:X103" si="91">INDEX(range3,sexvalue2+agevalue2+2,Z$112)</f>
        <v>22842.112000000001</v>
      </c>
      <c r="S103" s="136">
        <f t="shared" si="91"/>
        <v>22096.044000000005</v>
      </c>
      <c r="T103" s="136">
        <f t="shared" si="91"/>
        <v>21197.279999999999</v>
      </c>
      <c r="U103" s="136">
        <f t="shared" si="91"/>
        <v>25766.906000000003</v>
      </c>
      <c r="V103" s="136">
        <f t="shared" si="91"/>
        <v>25037.694000000003</v>
      </c>
      <c r="W103" s="136">
        <f t="shared" si="91"/>
        <v>27961.567999999999</v>
      </c>
      <c r="X103" s="136">
        <f t="shared" si="91"/>
        <v>28286.982000000004</v>
      </c>
    </row>
    <row r="104" spans="2:52" s="6" customFormat="1" ht="11.25" x14ac:dyDescent="0.25">
      <c r="B104" s="52"/>
      <c r="Q104" s="127" t="s">
        <v>95</v>
      </c>
      <c r="R104" s="136">
        <f t="shared" ref="R104:X104" si="92">INDEX(range4,sexvalue2+agevalue2+2,Z$112)</f>
        <v>20157.023999999998</v>
      </c>
      <c r="S104" s="136">
        <f t="shared" si="92"/>
        <v>16674.761999999999</v>
      </c>
      <c r="T104" s="136">
        <f t="shared" si="92"/>
        <v>17341.527999999998</v>
      </c>
      <c r="U104" s="136">
        <f t="shared" si="92"/>
        <v>19065.081999999999</v>
      </c>
      <c r="V104" s="136">
        <f t="shared" si="92"/>
        <v>20587.883999999998</v>
      </c>
      <c r="W104" s="136">
        <f t="shared" si="92"/>
        <v>22295.43</v>
      </c>
      <c r="X104" s="136">
        <f t="shared" si="92"/>
        <v>23202.62</v>
      </c>
    </row>
    <row r="105" spans="2:52" s="6" customFormat="1" ht="11.25" x14ac:dyDescent="0.25">
      <c r="B105" s="52"/>
      <c r="X105" s="16"/>
    </row>
    <row r="106" spans="2:52" s="6" customFormat="1" ht="11.25" x14ac:dyDescent="0.25">
      <c r="B106" s="52"/>
      <c r="X106" s="16"/>
    </row>
    <row r="107" spans="2:52" s="6" customFormat="1" ht="11.25" x14ac:dyDescent="0.25">
      <c r="B107" s="52"/>
      <c r="X107" s="16"/>
    </row>
    <row r="108" spans="2:52" s="6" customFormat="1" ht="11.25" x14ac:dyDescent="0.25">
      <c r="B108" s="52"/>
    </row>
    <row r="111" spans="2:52" s="19" customFormat="1" ht="26.25" x14ac:dyDescent="0.25">
      <c r="B111" s="20"/>
      <c r="C111" s="21"/>
      <c r="D111" s="22" t="s">
        <v>30</v>
      </c>
      <c r="F111" s="23"/>
    </row>
    <row r="112" spans="2:52" s="24" customFormat="1" x14ac:dyDescent="0.25">
      <c r="C112" s="11"/>
      <c r="D112" s="25"/>
      <c r="F112" s="26"/>
      <c r="G112" s="24">
        <v>1</v>
      </c>
      <c r="H112" s="24">
        <v>2</v>
      </c>
      <c r="I112" s="24">
        <v>3</v>
      </c>
      <c r="J112" s="24">
        <v>4</v>
      </c>
      <c r="K112" s="24">
        <v>5</v>
      </c>
      <c r="L112" s="24">
        <v>6</v>
      </c>
      <c r="M112" s="24">
        <v>7</v>
      </c>
      <c r="N112" s="24">
        <v>8</v>
      </c>
      <c r="O112" s="24">
        <v>9</v>
      </c>
      <c r="P112" s="24">
        <v>10</v>
      </c>
      <c r="Q112" s="24">
        <v>11</v>
      </c>
      <c r="R112" s="24">
        <v>12</v>
      </c>
      <c r="S112" s="24">
        <v>13</v>
      </c>
      <c r="T112" s="24">
        <v>14</v>
      </c>
      <c r="U112" s="24">
        <v>15</v>
      </c>
      <c r="V112" s="24">
        <v>16</v>
      </c>
      <c r="W112" s="24">
        <v>17</v>
      </c>
      <c r="X112" s="24">
        <v>18</v>
      </c>
      <c r="Y112" s="24">
        <v>19</v>
      </c>
      <c r="Z112" s="24">
        <v>20</v>
      </c>
      <c r="AA112" s="24">
        <v>21</v>
      </c>
      <c r="AB112" s="24">
        <v>22</v>
      </c>
      <c r="AC112" s="24">
        <v>23</v>
      </c>
      <c r="AD112" s="24">
        <v>24</v>
      </c>
      <c r="AE112" s="24">
        <v>25</v>
      </c>
      <c r="AF112" s="24">
        <v>26</v>
      </c>
      <c r="AG112" s="24">
        <v>27</v>
      </c>
      <c r="AH112" s="24">
        <v>28</v>
      </c>
      <c r="AI112" s="24">
        <v>29</v>
      </c>
      <c r="AJ112" s="24">
        <v>30</v>
      </c>
      <c r="AK112" s="24">
        <v>31</v>
      </c>
      <c r="AL112" s="24">
        <v>32</v>
      </c>
      <c r="AM112" s="24">
        <v>33</v>
      </c>
      <c r="AN112" s="24">
        <v>34</v>
      </c>
      <c r="AO112" s="24">
        <v>35</v>
      </c>
      <c r="AP112" s="24">
        <v>36</v>
      </c>
      <c r="AQ112" s="24">
        <v>37</v>
      </c>
      <c r="AR112" s="24">
        <v>38</v>
      </c>
      <c r="AS112" s="24">
        <v>39</v>
      </c>
      <c r="AT112" s="24">
        <v>40</v>
      </c>
      <c r="AU112" s="24">
        <v>41</v>
      </c>
      <c r="AV112" s="24">
        <v>42</v>
      </c>
      <c r="AW112" s="24">
        <v>43</v>
      </c>
      <c r="AX112" s="24">
        <v>44</v>
      </c>
      <c r="AY112" s="24">
        <v>45</v>
      </c>
      <c r="AZ112" s="24">
        <v>46</v>
      </c>
    </row>
    <row r="113" spans="2:53" ht="23.25" x14ac:dyDescent="0.25">
      <c r="G113" s="18" t="s">
        <v>70</v>
      </c>
    </row>
    <row r="115" spans="2:53" s="4" customFormat="1" x14ac:dyDescent="0.25">
      <c r="B115" s="1"/>
      <c r="C115" s="2"/>
      <c r="D115" s="3"/>
      <c r="G115" s="4" t="s">
        <v>25</v>
      </c>
      <c r="O115" s="4" t="s">
        <v>26</v>
      </c>
      <c r="Y115" s="4" t="s">
        <v>27</v>
      </c>
      <c r="AH115" s="4" t="s">
        <v>28</v>
      </c>
      <c r="AQ115" s="4" t="s">
        <v>29</v>
      </c>
    </row>
    <row r="116" spans="2:53" x14ac:dyDescent="0.25">
      <c r="F116" s="12" t="s">
        <v>24</v>
      </c>
      <c r="G116" s="17" t="s">
        <v>15</v>
      </c>
      <c r="H116" s="17" t="s">
        <v>16</v>
      </c>
      <c r="I116" s="17" t="s">
        <v>17</v>
      </c>
      <c r="J116" s="17" t="s">
        <v>18</v>
      </c>
      <c r="K116" s="17" t="s">
        <v>19</v>
      </c>
      <c r="L116" s="17" t="s">
        <v>14</v>
      </c>
      <c r="M116" s="17" t="s">
        <v>20</v>
      </c>
      <c r="O116" s="12" t="s">
        <v>24</v>
      </c>
      <c r="P116" s="17" t="s">
        <v>15</v>
      </c>
      <c r="Q116" s="17" t="s">
        <v>16</v>
      </c>
      <c r="R116" s="17" t="s">
        <v>17</v>
      </c>
      <c r="S116" s="17" t="s">
        <v>18</v>
      </c>
      <c r="T116" s="17" t="s">
        <v>19</v>
      </c>
      <c r="U116" s="17" t="s">
        <v>14</v>
      </c>
      <c r="V116" s="17" t="s">
        <v>20</v>
      </c>
      <c r="Y116" s="12" t="s">
        <v>24</v>
      </c>
      <c r="Z116" s="17" t="s">
        <v>15</v>
      </c>
      <c r="AA116" s="17" t="s">
        <v>16</v>
      </c>
      <c r="AB116" s="17" t="s">
        <v>17</v>
      </c>
      <c r="AC116" s="17" t="s">
        <v>18</v>
      </c>
      <c r="AD116" s="17" t="s">
        <v>19</v>
      </c>
      <c r="AE116" s="17" t="s">
        <v>14</v>
      </c>
      <c r="AF116" s="17" t="s">
        <v>20</v>
      </c>
      <c r="AH116" s="12" t="s">
        <v>24</v>
      </c>
      <c r="AI116" s="17" t="s">
        <v>15</v>
      </c>
      <c r="AJ116" s="17" t="s">
        <v>16</v>
      </c>
      <c r="AK116" s="17" t="s">
        <v>17</v>
      </c>
      <c r="AL116" s="17" t="s">
        <v>18</v>
      </c>
      <c r="AM116" s="17" t="s">
        <v>19</v>
      </c>
      <c r="AN116" s="17" t="s">
        <v>14</v>
      </c>
      <c r="AO116" s="17" t="s">
        <v>20</v>
      </c>
      <c r="AQ116" s="12" t="s">
        <v>24</v>
      </c>
      <c r="AR116" s="17" t="s">
        <v>15</v>
      </c>
      <c r="AS116" s="17" t="s">
        <v>16</v>
      </c>
      <c r="AT116" s="17" t="s">
        <v>17</v>
      </c>
      <c r="AU116" s="17" t="s">
        <v>18</v>
      </c>
      <c r="AV116" s="17" t="s">
        <v>19</v>
      </c>
      <c r="AW116" s="17" t="s">
        <v>14</v>
      </c>
      <c r="AX116" s="17" t="s">
        <v>20</v>
      </c>
    </row>
    <row r="117" spans="2:53" x14ac:dyDescent="0.25">
      <c r="C117" s="164" t="s">
        <v>7</v>
      </c>
      <c r="D117" s="3" t="s">
        <v>0</v>
      </c>
      <c r="E117" s="4"/>
      <c r="F117" s="5" t="s">
        <v>8</v>
      </c>
      <c r="G117" s="168">
        <v>960853</v>
      </c>
      <c r="H117" s="168">
        <v>828772</v>
      </c>
      <c r="I117" s="168">
        <v>789948</v>
      </c>
      <c r="J117" s="168">
        <v>858123</v>
      </c>
      <c r="K117" s="168">
        <v>815863</v>
      </c>
      <c r="L117" s="168">
        <v>784789</v>
      </c>
      <c r="M117" s="168">
        <v>762333</v>
      </c>
      <c r="N117" s="161"/>
      <c r="O117" s="167" t="s">
        <v>8</v>
      </c>
      <c r="P117" s="169">
        <v>2</v>
      </c>
      <c r="Q117" s="169">
        <v>2.1</v>
      </c>
      <c r="R117" s="169">
        <v>2.1</v>
      </c>
      <c r="S117" s="169">
        <v>2.2999999999999998</v>
      </c>
      <c r="T117" s="169">
        <v>2.4</v>
      </c>
      <c r="U117" s="169">
        <v>2.5</v>
      </c>
      <c r="V117" s="169">
        <v>2.5</v>
      </c>
      <c r="W117" s="161"/>
      <c r="X117" s="161"/>
      <c r="Y117" s="167" t="s">
        <v>8</v>
      </c>
      <c r="Z117" s="168">
        <v>38434.120000000003</v>
      </c>
      <c r="AA117" s="168">
        <v>34808.424000000006</v>
      </c>
      <c r="AB117" s="168">
        <v>33177.815999999999</v>
      </c>
      <c r="AC117" s="168">
        <v>39473.657999999996</v>
      </c>
      <c r="AD117" s="168">
        <v>39161.423999999999</v>
      </c>
      <c r="AE117" s="168">
        <v>39239.449999999997</v>
      </c>
      <c r="AF117" s="168">
        <v>38116.65</v>
      </c>
      <c r="AG117" s="161"/>
      <c r="AH117" s="167" t="s">
        <v>8</v>
      </c>
      <c r="AI117" s="170">
        <v>1</v>
      </c>
      <c r="AJ117" s="170">
        <v>1</v>
      </c>
      <c r="AK117" s="170">
        <v>1</v>
      </c>
      <c r="AL117" s="170">
        <v>1</v>
      </c>
      <c r="AM117" s="170">
        <v>1</v>
      </c>
      <c r="AN117" s="170">
        <v>1</v>
      </c>
      <c r="AO117" s="170">
        <v>1</v>
      </c>
      <c r="AP117" s="161"/>
      <c r="AQ117" s="167" t="s">
        <v>8</v>
      </c>
      <c r="AR117" s="170">
        <v>0.04</v>
      </c>
      <c r="AS117" s="170">
        <v>4.2000000000000003E-2</v>
      </c>
      <c r="AT117" s="170">
        <v>4.2000000000000003E-2</v>
      </c>
      <c r="AU117" s="170">
        <v>4.5999999999999999E-2</v>
      </c>
      <c r="AV117" s="170">
        <v>4.8000000000000001E-2</v>
      </c>
      <c r="AW117" s="170">
        <v>0.05</v>
      </c>
      <c r="AX117" s="170">
        <v>0.05</v>
      </c>
      <c r="AY117" s="161"/>
      <c r="AZ117" s="161"/>
      <c r="BA117" s="161"/>
    </row>
    <row r="118" spans="2:53" x14ac:dyDescent="0.25">
      <c r="C118" s="171" t="s">
        <v>7</v>
      </c>
      <c r="D118" s="7" t="s">
        <v>0</v>
      </c>
      <c r="E118" s="8"/>
      <c r="F118" s="9" t="s">
        <v>1</v>
      </c>
      <c r="G118" s="175">
        <v>109845</v>
      </c>
      <c r="H118" s="175">
        <v>72144</v>
      </c>
      <c r="I118" s="175">
        <v>53287</v>
      </c>
      <c r="J118" s="175">
        <v>56495</v>
      </c>
      <c r="K118" s="175">
        <v>53742</v>
      </c>
      <c r="L118" s="175">
        <v>35278</v>
      </c>
      <c r="M118" s="175">
        <v>43804</v>
      </c>
      <c r="N118" s="161"/>
      <c r="O118" s="174" t="s">
        <v>1</v>
      </c>
      <c r="P118" s="176">
        <v>6.1</v>
      </c>
      <c r="Q118" s="176">
        <v>7.8</v>
      </c>
      <c r="R118" s="176">
        <v>9.4</v>
      </c>
      <c r="S118" s="176">
        <v>9.6999999999999993</v>
      </c>
      <c r="T118" s="176">
        <v>10.7</v>
      </c>
      <c r="U118" s="176">
        <v>13.1</v>
      </c>
      <c r="V118" s="176">
        <v>12.1</v>
      </c>
      <c r="W118" s="161"/>
      <c r="X118" s="161"/>
      <c r="Y118" s="174" t="s">
        <v>1</v>
      </c>
      <c r="Z118" s="175">
        <v>13401.09</v>
      </c>
      <c r="AA118" s="175">
        <v>11254.464</v>
      </c>
      <c r="AB118" s="175">
        <v>10017.956</v>
      </c>
      <c r="AC118" s="175">
        <v>10960.03</v>
      </c>
      <c r="AD118" s="175">
        <v>11500.787999999999</v>
      </c>
      <c r="AE118" s="175">
        <v>9242.8359999999993</v>
      </c>
      <c r="AF118" s="175">
        <v>10600.568000000001</v>
      </c>
      <c r="AG118" s="161"/>
      <c r="AH118" s="174" t="s">
        <v>1</v>
      </c>
      <c r="AI118" s="177">
        <v>0.11432029665307805</v>
      </c>
      <c r="AJ118" s="177">
        <v>8.7049272900146246E-2</v>
      </c>
      <c r="AK118" s="177">
        <v>6.7456338898256599E-2</v>
      </c>
      <c r="AL118" s="177">
        <v>6.5835550381472124E-2</v>
      </c>
      <c r="AM118" s="177">
        <v>6.5871353401245059E-2</v>
      </c>
      <c r="AN118" s="177">
        <v>4.495221008449405E-2</v>
      </c>
      <c r="AO118" s="177">
        <v>5.7460453633779461E-2</v>
      </c>
      <c r="AP118" s="161"/>
      <c r="AQ118" s="174" t="s">
        <v>1</v>
      </c>
      <c r="AR118" s="177">
        <v>1.3947076191675522E-2</v>
      </c>
      <c r="AS118" s="177">
        <v>1.3579686572422813E-2</v>
      </c>
      <c r="AT118" s="177">
        <v>1.2681791712872242E-2</v>
      </c>
      <c r="AU118" s="177">
        <v>1.2772096774005591E-2</v>
      </c>
      <c r="AV118" s="177">
        <v>1.4096469627866441E-2</v>
      </c>
      <c r="AW118" s="177">
        <v>1.177747904213744E-2</v>
      </c>
      <c r="AX118" s="177">
        <v>1.3905429779374629E-2</v>
      </c>
      <c r="AY118" s="161"/>
      <c r="AZ118" s="161"/>
      <c r="BA118" s="161"/>
    </row>
    <row r="119" spans="2:53" x14ac:dyDescent="0.25">
      <c r="C119" s="171" t="s">
        <v>7</v>
      </c>
      <c r="D119" s="7" t="s">
        <v>0</v>
      </c>
      <c r="E119" s="8"/>
      <c r="F119" s="9" t="s">
        <v>77</v>
      </c>
      <c r="G119" s="175">
        <v>124598</v>
      </c>
      <c r="H119" s="175">
        <v>116139</v>
      </c>
      <c r="I119" s="175">
        <v>78240</v>
      </c>
      <c r="J119" s="175">
        <v>77886</v>
      </c>
      <c r="K119" s="175">
        <v>59934</v>
      </c>
      <c r="L119" s="175">
        <v>46003</v>
      </c>
      <c r="M119" s="175">
        <v>62568</v>
      </c>
      <c r="N119" s="161"/>
      <c r="O119" s="174" t="s">
        <v>77</v>
      </c>
      <c r="P119" s="176">
        <v>6.1</v>
      </c>
      <c r="Q119" s="176">
        <v>6.5</v>
      </c>
      <c r="R119" s="176">
        <v>7.5</v>
      </c>
      <c r="S119" s="176">
        <v>8.1</v>
      </c>
      <c r="T119" s="176">
        <v>10.199999999999999</v>
      </c>
      <c r="U119" s="176">
        <v>11.6</v>
      </c>
      <c r="V119" s="176">
        <v>9.9</v>
      </c>
      <c r="W119" s="161"/>
      <c r="X119" s="161"/>
      <c r="Y119" s="174" t="s">
        <v>77</v>
      </c>
      <c r="Z119" s="175">
        <v>15200.955999999998</v>
      </c>
      <c r="AA119" s="175">
        <v>15098.07</v>
      </c>
      <c r="AB119" s="175">
        <v>11736</v>
      </c>
      <c r="AC119" s="175">
        <v>12617.531999999999</v>
      </c>
      <c r="AD119" s="175">
        <v>12226.535999999998</v>
      </c>
      <c r="AE119" s="175">
        <v>10672.695999999998</v>
      </c>
      <c r="AF119" s="175">
        <v>12388.464000000002</v>
      </c>
      <c r="AG119" s="161"/>
      <c r="AH119" s="174" t="s">
        <v>77</v>
      </c>
      <c r="AI119" s="177">
        <v>0.12967436225936746</v>
      </c>
      <c r="AJ119" s="177">
        <v>0.14013383656783771</v>
      </c>
      <c r="AK119" s="177">
        <v>9.9044494067963965E-2</v>
      </c>
      <c r="AL119" s="177">
        <v>9.0763212266772947E-2</v>
      </c>
      <c r="AM119" s="177">
        <v>7.3460862914484421E-2</v>
      </c>
      <c r="AN119" s="177">
        <v>5.8618303773370933E-2</v>
      </c>
      <c r="AO119" s="177">
        <v>8.2074369074931819E-2</v>
      </c>
      <c r="AP119" s="161"/>
      <c r="AQ119" s="174" t="s">
        <v>77</v>
      </c>
      <c r="AR119" s="177">
        <v>1.5820272195642828E-2</v>
      </c>
      <c r="AS119" s="177">
        <v>1.8217398753818902E-2</v>
      </c>
      <c r="AT119" s="177">
        <v>1.4856674110194595E-2</v>
      </c>
      <c r="AU119" s="177">
        <v>1.4703640387217215E-2</v>
      </c>
      <c r="AV119" s="177">
        <v>1.498601603455482E-2</v>
      </c>
      <c r="AW119" s="177">
        <v>1.3599446475422057E-2</v>
      </c>
      <c r="AX119" s="177">
        <v>1.62507250768365E-2</v>
      </c>
      <c r="AY119" s="161"/>
      <c r="AZ119" s="161"/>
      <c r="BA119" s="161"/>
    </row>
    <row r="120" spans="2:53" x14ac:dyDescent="0.25">
      <c r="C120" s="171" t="s">
        <v>7</v>
      </c>
      <c r="D120" s="7" t="s">
        <v>0</v>
      </c>
      <c r="E120" s="8"/>
      <c r="F120" s="9" t="s">
        <v>76</v>
      </c>
      <c r="G120" s="175">
        <v>726410</v>
      </c>
      <c r="H120" s="175">
        <v>640489</v>
      </c>
      <c r="I120" s="175">
        <v>658421</v>
      </c>
      <c r="J120" s="175">
        <v>723742</v>
      </c>
      <c r="K120" s="175">
        <v>702187</v>
      </c>
      <c r="L120" s="175">
        <v>703508</v>
      </c>
      <c r="M120" s="175">
        <v>655961</v>
      </c>
      <c r="N120" s="161"/>
      <c r="O120" s="174" t="s">
        <v>76</v>
      </c>
      <c r="P120" s="176">
        <v>2.5</v>
      </c>
      <c r="Q120" s="176">
        <v>2.7</v>
      </c>
      <c r="R120" s="176">
        <v>2.8</v>
      </c>
      <c r="S120" s="176">
        <v>3</v>
      </c>
      <c r="T120" s="176">
        <v>3.1</v>
      </c>
      <c r="U120" s="176">
        <v>3.1</v>
      </c>
      <c r="V120" s="176">
        <v>3.2</v>
      </c>
      <c r="W120" s="161"/>
      <c r="X120" s="161"/>
      <c r="Y120" s="174" t="s">
        <v>76</v>
      </c>
      <c r="Z120" s="175">
        <v>36320.5</v>
      </c>
      <c r="AA120" s="175">
        <v>34586.406000000003</v>
      </c>
      <c r="AB120" s="175">
        <v>36871.575999999994</v>
      </c>
      <c r="AC120" s="175">
        <v>43424.52</v>
      </c>
      <c r="AD120" s="175">
        <v>43535.594000000005</v>
      </c>
      <c r="AE120" s="175">
        <v>43617.496000000006</v>
      </c>
      <c r="AF120" s="175">
        <v>41981.504000000001</v>
      </c>
      <c r="AG120" s="161"/>
      <c r="AH120" s="174" t="s">
        <v>76</v>
      </c>
      <c r="AI120" s="177">
        <v>0.75600534108755446</v>
      </c>
      <c r="AJ120" s="177">
        <v>0.77281689053201608</v>
      </c>
      <c r="AK120" s="177">
        <v>0.83349916703377946</v>
      </c>
      <c r="AL120" s="177">
        <v>0.84340123735175498</v>
      </c>
      <c r="AM120" s="177">
        <v>0.86066778368427055</v>
      </c>
      <c r="AN120" s="177">
        <v>0.89642948614213502</v>
      </c>
      <c r="AO120" s="177">
        <v>0.86046517729128869</v>
      </c>
      <c r="AP120" s="161"/>
      <c r="AQ120" s="174" t="s">
        <v>76</v>
      </c>
      <c r="AR120" s="177">
        <v>3.7800267054377723E-2</v>
      </c>
      <c r="AS120" s="177">
        <v>4.1732112088728873E-2</v>
      </c>
      <c r="AT120" s="177">
        <v>4.6675953353891651E-2</v>
      </c>
      <c r="AU120" s="177">
        <v>5.0604074241105294E-2</v>
      </c>
      <c r="AV120" s="177">
        <v>5.3361402588424776E-2</v>
      </c>
      <c r="AW120" s="177">
        <v>5.5578628140812374E-2</v>
      </c>
      <c r="AX120" s="177">
        <v>5.5069771346642475E-2</v>
      </c>
      <c r="AY120" s="161"/>
      <c r="AZ120" s="161"/>
      <c r="BA120" s="161"/>
    </row>
    <row r="121" spans="2:53" x14ac:dyDescent="0.25">
      <c r="C121" s="164" t="s">
        <v>12</v>
      </c>
      <c r="D121" s="3" t="s">
        <v>0</v>
      </c>
      <c r="E121" s="8"/>
      <c r="F121" s="5" t="s">
        <v>8</v>
      </c>
      <c r="G121" s="168">
        <v>432308</v>
      </c>
      <c r="H121" s="168">
        <v>368439</v>
      </c>
      <c r="I121" s="168">
        <v>333966</v>
      </c>
      <c r="J121" s="168">
        <v>374391</v>
      </c>
      <c r="K121" s="168">
        <v>372508</v>
      </c>
      <c r="L121" s="168">
        <v>351032</v>
      </c>
      <c r="M121" s="168">
        <v>358411</v>
      </c>
      <c r="N121" s="161"/>
      <c r="O121" s="167" t="s">
        <v>8</v>
      </c>
      <c r="P121" s="169">
        <v>2.9</v>
      </c>
      <c r="Q121" s="169">
        <v>3.3</v>
      </c>
      <c r="R121" s="169">
        <v>3.7</v>
      </c>
      <c r="S121" s="169">
        <v>3.6</v>
      </c>
      <c r="T121" s="169">
        <v>3.8</v>
      </c>
      <c r="U121" s="169">
        <v>4.3</v>
      </c>
      <c r="V121" s="169">
        <v>3.9</v>
      </c>
      <c r="W121" s="161"/>
      <c r="X121" s="161"/>
      <c r="Y121" s="167" t="s">
        <v>8</v>
      </c>
      <c r="Z121" s="168">
        <v>25073.863999999998</v>
      </c>
      <c r="AA121" s="168">
        <v>24316.973999999998</v>
      </c>
      <c r="AB121" s="168">
        <v>24713.484</v>
      </c>
      <c r="AC121" s="168">
        <v>26956.152000000002</v>
      </c>
      <c r="AD121" s="168">
        <v>28310.607999999997</v>
      </c>
      <c r="AE121" s="168">
        <v>30188.751999999997</v>
      </c>
      <c r="AF121" s="168">
        <v>27956.057999999997</v>
      </c>
      <c r="AG121" s="161"/>
      <c r="AH121" s="167" t="s">
        <v>8</v>
      </c>
      <c r="AI121" s="170">
        <v>1</v>
      </c>
      <c r="AJ121" s="170">
        <v>1</v>
      </c>
      <c r="AK121" s="170">
        <v>1</v>
      </c>
      <c r="AL121" s="170">
        <v>1</v>
      </c>
      <c r="AM121" s="170">
        <v>1</v>
      </c>
      <c r="AN121" s="170">
        <v>1</v>
      </c>
      <c r="AO121" s="170">
        <v>1</v>
      </c>
      <c r="AP121" s="161"/>
      <c r="AQ121" s="167" t="s">
        <v>8</v>
      </c>
      <c r="AR121" s="170">
        <v>5.7999999999999996E-2</v>
      </c>
      <c r="AS121" s="170">
        <v>6.6000000000000003E-2</v>
      </c>
      <c r="AT121" s="170">
        <v>7.400000000000001E-2</v>
      </c>
      <c r="AU121" s="170">
        <v>7.2000000000000008E-2</v>
      </c>
      <c r="AV121" s="170">
        <v>7.5999999999999998E-2</v>
      </c>
      <c r="AW121" s="170">
        <v>8.5999999999999993E-2</v>
      </c>
      <c r="AX121" s="170">
        <v>7.8E-2</v>
      </c>
      <c r="AY121" s="161"/>
      <c r="AZ121" s="161"/>
      <c r="BA121" s="161"/>
    </row>
    <row r="122" spans="2:53" x14ac:dyDescent="0.25">
      <c r="C122" s="171" t="s">
        <v>12</v>
      </c>
      <c r="D122" s="7" t="s">
        <v>0</v>
      </c>
      <c r="E122" s="4"/>
      <c r="F122" s="9" t="s">
        <v>1</v>
      </c>
      <c r="G122" s="175">
        <v>46183</v>
      </c>
      <c r="H122" s="175">
        <v>32408</v>
      </c>
      <c r="I122" s="175">
        <v>21945</v>
      </c>
      <c r="J122" s="175">
        <v>19327</v>
      </c>
      <c r="K122" s="175">
        <v>19021</v>
      </c>
      <c r="L122" s="175">
        <v>15220</v>
      </c>
      <c r="M122" s="175">
        <v>15429</v>
      </c>
      <c r="N122" s="161"/>
      <c r="O122" s="174" t="s">
        <v>1</v>
      </c>
      <c r="P122" s="176">
        <v>9.3000000000000007</v>
      </c>
      <c r="Q122" s="176">
        <v>12.2</v>
      </c>
      <c r="R122" s="176">
        <v>14.5</v>
      </c>
      <c r="S122" s="176">
        <v>16.5</v>
      </c>
      <c r="T122" s="176">
        <v>17.399999999999999</v>
      </c>
      <c r="U122" s="176">
        <v>20.2</v>
      </c>
      <c r="V122" s="176">
        <v>19.8</v>
      </c>
      <c r="W122" s="161"/>
      <c r="X122" s="161"/>
      <c r="Y122" s="174" t="s">
        <v>1</v>
      </c>
      <c r="Z122" s="175">
        <v>8590.0380000000005</v>
      </c>
      <c r="AA122" s="175">
        <v>7907.5519999999997</v>
      </c>
      <c r="AB122" s="175">
        <v>6364.05</v>
      </c>
      <c r="AC122" s="175">
        <v>6377.91</v>
      </c>
      <c r="AD122" s="175">
        <v>6619.3079999999991</v>
      </c>
      <c r="AE122" s="175">
        <v>6148.88</v>
      </c>
      <c r="AF122" s="175">
        <v>6109.884</v>
      </c>
      <c r="AG122" s="161"/>
      <c r="AH122" s="174" t="s">
        <v>1</v>
      </c>
      <c r="AI122" s="177">
        <v>0.106828927523895</v>
      </c>
      <c r="AJ122" s="177">
        <v>8.7960286506043067E-2</v>
      </c>
      <c r="AK122" s="177">
        <v>6.5710281884982305E-2</v>
      </c>
      <c r="AL122" s="177">
        <v>5.1622501609280134E-2</v>
      </c>
      <c r="AM122" s="177">
        <v>5.1061990614966656E-2</v>
      </c>
      <c r="AN122" s="177">
        <v>4.3357870507532079E-2</v>
      </c>
      <c r="AO122" s="177">
        <v>4.3048343940336652E-2</v>
      </c>
      <c r="AP122" s="161"/>
      <c r="AQ122" s="174" t="s">
        <v>1</v>
      </c>
      <c r="AR122" s="177">
        <v>1.9870180519444471E-2</v>
      </c>
      <c r="AS122" s="177">
        <v>2.1462309907474508E-2</v>
      </c>
      <c r="AT122" s="177">
        <v>1.9055981746644867E-2</v>
      </c>
      <c r="AU122" s="177">
        <v>1.7035425531062444E-2</v>
      </c>
      <c r="AV122" s="177">
        <v>1.7769572734008393E-2</v>
      </c>
      <c r="AW122" s="177">
        <v>1.7516579685042957E-2</v>
      </c>
      <c r="AX122" s="177">
        <v>1.7047144200373315E-2</v>
      </c>
      <c r="AY122" s="161"/>
      <c r="AZ122" s="161"/>
      <c r="BA122" s="161"/>
    </row>
    <row r="123" spans="2:53" x14ac:dyDescent="0.25">
      <c r="C123" s="171" t="s">
        <v>12</v>
      </c>
      <c r="D123" s="7" t="s">
        <v>0</v>
      </c>
      <c r="E123" s="8"/>
      <c r="F123" s="9" t="s">
        <v>77</v>
      </c>
      <c r="G123" s="175">
        <v>51754</v>
      </c>
      <c r="H123" s="175">
        <v>46237</v>
      </c>
      <c r="I123" s="175">
        <v>29097</v>
      </c>
      <c r="J123" s="175">
        <v>26326</v>
      </c>
      <c r="K123" s="175">
        <v>22914</v>
      </c>
      <c r="L123" s="175">
        <v>15268</v>
      </c>
      <c r="M123" s="175">
        <v>17501</v>
      </c>
      <c r="N123" s="161"/>
      <c r="O123" s="174" t="s">
        <v>77</v>
      </c>
      <c r="P123" s="176">
        <v>8.8000000000000007</v>
      </c>
      <c r="Q123" s="176">
        <v>9.9</v>
      </c>
      <c r="R123" s="176">
        <v>13.3</v>
      </c>
      <c r="S123" s="176">
        <v>14.4</v>
      </c>
      <c r="T123" s="176">
        <v>16.100000000000001</v>
      </c>
      <c r="U123" s="176">
        <v>20.2</v>
      </c>
      <c r="V123" s="176">
        <v>18.600000000000001</v>
      </c>
      <c r="W123" s="161"/>
      <c r="X123" s="161"/>
      <c r="Y123" s="174" t="s">
        <v>77</v>
      </c>
      <c r="Z123" s="175">
        <v>9108.7039999999997</v>
      </c>
      <c r="AA123" s="175">
        <v>9154.9259999999995</v>
      </c>
      <c r="AB123" s="175">
        <v>7739.8020000000006</v>
      </c>
      <c r="AC123" s="175">
        <v>7581.8880000000008</v>
      </c>
      <c r="AD123" s="175">
        <v>7378.3080000000009</v>
      </c>
      <c r="AE123" s="175">
        <v>6168.2719999999999</v>
      </c>
      <c r="AF123" s="175">
        <v>6510.3720000000003</v>
      </c>
      <c r="AG123" s="161"/>
      <c r="AH123" s="174" t="s">
        <v>77</v>
      </c>
      <c r="AI123" s="177">
        <v>0.11971557315617569</v>
      </c>
      <c r="AJ123" s="177">
        <v>0.12549431520550214</v>
      </c>
      <c r="AK123" s="177">
        <v>8.7125635543737992E-2</v>
      </c>
      <c r="AL123" s="177">
        <v>7.0316861249335588E-2</v>
      </c>
      <c r="AM123" s="177">
        <v>6.151277288004553E-2</v>
      </c>
      <c r="AN123" s="177">
        <v>4.3494610177989473E-2</v>
      </c>
      <c r="AO123" s="177">
        <v>4.8829416507863876E-2</v>
      </c>
      <c r="AP123" s="161"/>
      <c r="AQ123" s="174" t="s">
        <v>77</v>
      </c>
      <c r="AR123" s="177">
        <v>2.1069940875486921E-2</v>
      </c>
      <c r="AS123" s="177">
        <v>2.4847874410689426E-2</v>
      </c>
      <c r="AT123" s="177">
        <v>2.3175419054634307E-2</v>
      </c>
      <c r="AU123" s="177">
        <v>2.0251256039808648E-2</v>
      </c>
      <c r="AV123" s="177">
        <v>1.9807112867374663E-2</v>
      </c>
      <c r="AW123" s="177">
        <v>1.7571822511907746E-2</v>
      </c>
      <c r="AX123" s="177">
        <v>1.8164542940925364E-2</v>
      </c>
      <c r="AY123" s="161"/>
      <c r="AZ123" s="161"/>
      <c r="BA123" s="161"/>
    </row>
    <row r="124" spans="2:53" x14ac:dyDescent="0.25">
      <c r="C124" s="171" t="s">
        <v>12</v>
      </c>
      <c r="D124" s="7" t="s">
        <v>0</v>
      </c>
      <c r="E124" s="8"/>
      <c r="F124" s="9" t="s">
        <v>76</v>
      </c>
      <c r="G124" s="175">
        <v>334371</v>
      </c>
      <c r="H124" s="175">
        <v>289794</v>
      </c>
      <c r="I124" s="175">
        <v>282924</v>
      </c>
      <c r="J124" s="175">
        <v>328738</v>
      </c>
      <c r="K124" s="175">
        <v>330573</v>
      </c>
      <c r="L124" s="175">
        <v>320544</v>
      </c>
      <c r="M124" s="175">
        <v>325481</v>
      </c>
      <c r="N124" s="161"/>
      <c r="O124" s="174" t="s">
        <v>76</v>
      </c>
      <c r="P124" s="176">
        <v>3.4</v>
      </c>
      <c r="Q124" s="176">
        <v>4</v>
      </c>
      <c r="R124" s="176">
        <v>4</v>
      </c>
      <c r="S124" s="176">
        <v>4</v>
      </c>
      <c r="T124" s="176">
        <v>4.2</v>
      </c>
      <c r="U124" s="176">
        <v>4.3</v>
      </c>
      <c r="V124" s="176">
        <v>4.3</v>
      </c>
      <c r="W124" s="161"/>
      <c r="X124" s="161"/>
      <c r="Y124" s="174" t="s">
        <v>76</v>
      </c>
      <c r="Z124" s="175">
        <v>22737.227999999999</v>
      </c>
      <c r="AA124" s="175">
        <v>23183.52</v>
      </c>
      <c r="AB124" s="175">
        <v>22633.919999999998</v>
      </c>
      <c r="AC124" s="175">
        <v>26299.040000000001</v>
      </c>
      <c r="AD124" s="175">
        <v>27768.132000000001</v>
      </c>
      <c r="AE124" s="175">
        <v>27566.784</v>
      </c>
      <c r="AF124" s="175">
        <v>27991.366000000002</v>
      </c>
      <c r="AG124" s="161"/>
      <c r="AH124" s="174" t="s">
        <v>76</v>
      </c>
      <c r="AI124" s="177">
        <v>0.7734554993199293</v>
      </c>
      <c r="AJ124" s="177">
        <v>0.78654539828845482</v>
      </c>
      <c r="AK124" s="177">
        <v>0.84716408257127973</v>
      </c>
      <c r="AL124" s="177">
        <v>0.87806063714138427</v>
      </c>
      <c r="AM124" s="177">
        <v>0.88742523650498784</v>
      </c>
      <c r="AN124" s="177">
        <v>0.91314751931447846</v>
      </c>
      <c r="AO124" s="177">
        <v>0.90812223955179949</v>
      </c>
      <c r="AP124" s="161"/>
      <c r="AQ124" s="174" t="s">
        <v>76</v>
      </c>
      <c r="AR124" s="177">
        <v>5.2594973953755189E-2</v>
      </c>
      <c r="AS124" s="177">
        <v>6.2923631863076382E-2</v>
      </c>
      <c r="AT124" s="177">
        <v>6.777312660570238E-2</v>
      </c>
      <c r="AU124" s="177">
        <v>7.0244850971310738E-2</v>
      </c>
      <c r="AV124" s="177">
        <v>7.4543719866418987E-2</v>
      </c>
      <c r="AW124" s="177">
        <v>7.8530686661045138E-2</v>
      </c>
      <c r="AX124" s="177">
        <v>7.8098512601454756E-2</v>
      </c>
      <c r="AY124" s="161"/>
      <c r="AZ124" s="161"/>
      <c r="BA124" s="161"/>
    </row>
    <row r="125" spans="2:53" x14ac:dyDescent="0.25">
      <c r="C125" s="164" t="s">
        <v>11</v>
      </c>
      <c r="D125" s="3" t="s">
        <v>0</v>
      </c>
      <c r="E125" s="8"/>
      <c r="F125" s="5" t="s">
        <v>8</v>
      </c>
      <c r="G125" s="168">
        <v>528545</v>
      </c>
      <c r="H125" s="168">
        <v>460333</v>
      </c>
      <c r="I125" s="168">
        <v>455982</v>
      </c>
      <c r="J125" s="168">
        <v>483732</v>
      </c>
      <c r="K125" s="168">
        <v>443355</v>
      </c>
      <c r="L125" s="168">
        <v>433757</v>
      </c>
      <c r="M125" s="168">
        <v>403922</v>
      </c>
      <c r="N125" s="161"/>
      <c r="O125" s="167" t="s">
        <v>8</v>
      </c>
      <c r="P125" s="169">
        <v>2.5</v>
      </c>
      <c r="Q125" s="169">
        <v>2.9</v>
      </c>
      <c r="R125" s="169">
        <v>2.9</v>
      </c>
      <c r="S125" s="169">
        <v>3.1</v>
      </c>
      <c r="T125" s="169">
        <v>3.5</v>
      </c>
      <c r="U125" s="169">
        <v>3.6</v>
      </c>
      <c r="V125" s="169">
        <v>3.6</v>
      </c>
      <c r="W125" s="161"/>
      <c r="X125" s="161"/>
      <c r="Y125" s="167" t="s">
        <v>8</v>
      </c>
      <c r="Z125" s="168">
        <v>26427.25</v>
      </c>
      <c r="AA125" s="168">
        <v>26699.313999999998</v>
      </c>
      <c r="AB125" s="168">
        <v>26446.956000000002</v>
      </c>
      <c r="AC125" s="168">
        <v>29991.383999999998</v>
      </c>
      <c r="AD125" s="168">
        <v>31034.85</v>
      </c>
      <c r="AE125" s="168">
        <v>31230.504000000001</v>
      </c>
      <c r="AF125" s="168">
        <v>29082.383999999998</v>
      </c>
      <c r="AG125" s="161"/>
      <c r="AH125" s="167" t="s">
        <v>8</v>
      </c>
      <c r="AI125" s="170">
        <v>1</v>
      </c>
      <c r="AJ125" s="170">
        <v>1</v>
      </c>
      <c r="AK125" s="170">
        <v>1</v>
      </c>
      <c r="AL125" s="170">
        <v>1</v>
      </c>
      <c r="AM125" s="170">
        <v>1</v>
      </c>
      <c r="AN125" s="170">
        <v>1</v>
      </c>
      <c r="AO125" s="170">
        <v>1</v>
      </c>
      <c r="AP125" s="161"/>
      <c r="AQ125" s="167" t="s">
        <v>8</v>
      </c>
      <c r="AR125" s="170">
        <v>0.05</v>
      </c>
      <c r="AS125" s="170">
        <v>5.7999999999999996E-2</v>
      </c>
      <c r="AT125" s="170">
        <v>5.7999999999999996E-2</v>
      </c>
      <c r="AU125" s="170">
        <v>6.2E-2</v>
      </c>
      <c r="AV125" s="170">
        <v>7.0000000000000007E-2</v>
      </c>
      <c r="AW125" s="170">
        <v>7.2000000000000008E-2</v>
      </c>
      <c r="AX125" s="170">
        <v>7.2000000000000008E-2</v>
      </c>
      <c r="AY125" s="161"/>
      <c r="AZ125" s="161"/>
      <c r="BA125" s="161"/>
    </row>
    <row r="126" spans="2:53" x14ac:dyDescent="0.25">
      <c r="C126" s="171" t="s">
        <v>11</v>
      </c>
      <c r="D126" s="7" t="s">
        <v>0</v>
      </c>
      <c r="E126" s="8"/>
      <c r="F126" s="9" t="s">
        <v>1</v>
      </c>
      <c r="G126" s="175">
        <v>63662</v>
      </c>
      <c r="H126" s="175">
        <v>39736</v>
      </c>
      <c r="I126" s="175">
        <v>31342</v>
      </c>
      <c r="J126" s="175">
        <v>37168</v>
      </c>
      <c r="K126" s="175">
        <v>34721</v>
      </c>
      <c r="L126" s="175">
        <v>20058</v>
      </c>
      <c r="M126" s="175">
        <v>28375</v>
      </c>
      <c r="N126" s="161"/>
      <c r="O126" s="174" t="s">
        <v>1</v>
      </c>
      <c r="P126" s="176">
        <v>8</v>
      </c>
      <c r="Q126" s="176">
        <v>11.2</v>
      </c>
      <c r="R126" s="176">
        <v>12.2</v>
      </c>
      <c r="S126" s="176">
        <v>12.1</v>
      </c>
      <c r="T126" s="176">
        <v>13.8</v>
      </c>
      <c r="U126" s="176">
        <v>17.5</v>
      </c>
      <c r="V126" s="176">
        <v>15.4</v>
      </c>
      <c r="W126" s="161"/>
      <c r="X126" s="161"/>
      <c r="Y126" s="174" t="s">
        <v>1</v>
      </c>
      <c r="Z126" s="175">
        <v>10185.92</v>
      </c>
      <c r="AA126" s="175">
        <v>8900.8639999999996</v>
      </c>
      <c r="AB126" s="175">
        <v>7647.4479999999994</v>
      </c>
      <c r="AC126" s="175">
        <v>8994.655999999999</v>
      </c>
      <c r="AD126" s="175">
        <v>9582.996000000001</v>
      </c>
      <c r="AE126" s="175">
        <v>7020.3</v>
      </c>
      <c r="AF126" s="175">
        <v>8739.5</v>
      </c>
      <c r="AG126" s="161"/>
      <c r="AH126" s="174" t="s">
        <v>1</v>
      </c>
      <c r="AI126" s="177">
        <v>0.12044764400382181</v>
      </c>
      <c r="AJ126" s="177">
        <v>8.6320120434554989E-2</v>
      </c>
      <c r="AK126" s="177">
        <v>6.8735169370720772E-2</v>
      </c>
      <c r="AL126" s="177">
        <v>7.6835933946896209E-2</v>
      </c>
      <c r="AM126" s="177">
        <v>7.8314217726201354E-2</v>
      </c>
      <c r="AN126" s="177">
        <v>4.6242481389349339E-2</v>
      </c>
      <c r="AO126" s="177">
        <v>7.0248711384871335E-2</v>
      </c>
      <c r="AP126" s="161"/>
      <c r="AQ126" s="174" t="s">
        <v>1</v>
      </c>
      <c r="AR126" s="177">
        <v>1.9271623040611488E-2</v>
      </c>
      <c r="AS126" s="177">
        <v>1.9335706977340317E-2</v>
      </c>
      <c r="AT126" s="177">
        <v>1.6771381326455868E-2</v>
      </c>
      <c r="AU126" s="177">
        <v>1.8594296015148882E-2</v>
      </c>
      <c r="AV126" s="177">
        <v>2.1614724092431575E-2</v>
      </c>
      <c r="AW126" s="177">
        <v>1.6184868486272267E-2</v>
      </c>
      <c r="AX126" s="177">
        <v>2.1636603106540375E-2</v>
      </c>
      <c r="AY126" s="161"/>
      <c r="AZ126" s="161"/>
      <c r="BA126" s="161"/>
    </row>
    <row r="127" spans="2:53" x14ac:dyDescent="0.25">
      <c r="C127" s="171" t="s">
        <v>11</v>
      </c>
      <c r="D127" s="7" t="s">
        <v>0</v>
      </c>
      <c r="E127" s="4"/>
      <c r="F127" s="9" t="s">
        <v>77</v>
      </c>
      <c r="G127" s="175">
        <v>72844</v>
      </c>
      <c r="H127" s="175">
        <v>69902</v>
      </c>
      <c r="I127" s="175">
        <v>49143</v>
      </c>
      <c r="J127" s="175">
        <v>51560</v>
      </c>
      <c r="K127" s="175">
        <v>37020</v>
      </c>
      <c r="L127" s="175">
        <v>30735</v>
      </c>
      <c r="M127" s="175">
        <v>45067</v>
      </c>
      <c r="N127" s="161"/>
      <c r="O127" s="174" t="s">
        <v>77</v>
      </c>
      <c r="P127" s="176">
        <v>7.3</v>
      </c>
      <c r="Q127" s="176">
        <v>8.1999999999999993</v>
      </c>
      <c r="R127" s="176">
        <v>9.9</v>
      </c>
      <c r="S127" s="176">
        <v>10.1</v>
      </c>
      <c r="T127" s="176">
        <v>12.7</v>
      </c>
      <c r="U127" s="176">
        <v>14.3</v>
      </c>
      <c r="V127" s="176">
        <v>11.4</v>
      </c>
      <c r="W127" s="161"/>
      <c r="X127" s="161"/>
      <c r="Y127" s="174" t="s">
        <v>77</v>
      </c>
      <c r="Z127" s="175">
        <v>10635.223999999998</v>
      </c>
      <c r="AA127" s="175">
        <v>11463.927999999998</v>
      </c>
      <c r="AB127" s="175">
        <v>9730.3140000000003</v>
      </c>
      <c r="AC127" s="175">
        <v>10415.120000000001</v>
      </c>
      <c r="AD127" s="175">
        <v>9403.08</v>
      </c>
      <c r="AE127" s="175">
        <v>8790.2099999999991</v>
      </c>
      <c r="AF127" s="175">
        <v>10275.276</v>
      </c>
      <c r="AG127" s="161"/>
      <c r="AH127" s="174" t="s">
        <v>77</v>
      </c>
      <c r="AI127" s="177">
        <v>0.13781986396617127</v>
      </c>
      <c r="AJ127" s="177">
        <v>0.15185094268714169</v>
      </c>
      <c r="AK127" s="177">
        <v>0.10777399107859521</v>
      </c>
      <c r="AL127" s="177">
        <v>0.1065879453912497</v>
      </c>
      <c r="AM127" s="177">
        <v>8.3499678587136722E-2</v>
      </c>
      <c r="AN127" s="177">
        <v>7.0857646101388561E-2</v>
      </c>
      <c r="AO127" s="177">
        <v>0.11157352162051089</v>
      </c>
      <c r="AP127" s="161"/>
      <c r="AQ127" s="174" t="s">
        <v>77</v>
      </c>
      <c r="AR127" s="177">
        <v>2.0121700139061005E-2</v>
      </c>
      <c r="AS127" s="177">
        <v>2.4903554600691234E-2</v>
      </c>
      <c r="AT127" s="177">
        <v>2.1339250233561854E-2</v>
      </c>
      <c r="AU127" s="177">
        <v>2.1530764969032438E-2</v>
      </c>
      <c r="AV127" s="177">
        <v>2.1208918361132728E-2</v>
      </c>
      <c r="AW127" s="177">
        <v>2.0265286784997127E-2</v>
      </c>
      <c r="AX127" s="177">
        <v>2.5438762929476486E-2</v>
      </c>
      <c r="AY127" s="161"/>
      <c r="AZ127" s="161"/>
      <c r="BA127" s="161"/>
    </row>
    <row r="128" spans="2:53" x14ac:dyDescent="0.25">
      <c r="C128" s="171" t="s">
        <v>11</v>
      </c>
      <c r="D128" s="7" t="s">
        <v>0</v>
      </c>
      <c r="E128" s="8"/>
      <c r="F128" s="9" t="s">
        <v>76</v>
      </c>
      <c r="G128" s="175">
        <v>392039</v>
      </c>
      <c r="H128" s="175">
        <v>350695</v>
      </c>
      <c r="I128" s="175">
        <v>375497</v>
      </c>
      <c r="J128" s="175">
        <v>395004</v>
      </c>
      <c r="K128" s="175">
        <v>371614</v>
      </c>
      <c r="L128" s="175">
        <v>382964</v>
      </c>
      <c r="M128" s="175">
        <v>330480</v>
      </c>
      <c r="N128" s="161"/>
      <c r="O128" s="174" t="s">
        <v>76</v>
      </c>
      <c r="P128" s="176">
        <v>3.1</v>
      </c>
      <c r="Q128" s="176">
        <v>3.3</v>
      </c>
      <c r="R128" s="176">
        <v>3.3</v>
      </c>
      <c r="S128" s="176">
        <v>3.6</v>
      </c>
      <c r="T128" s="176">
        <v>3.8</v>
      </c>
      <c r="U128" s="176">
        <v>4.3</v>
      </c>
      <c r="V128" s="176">
        <v>4.3</v>
      </c>
      <c r="W128" s="161"/>
      <c r="X128" s="161"/>
      <c r="Y128" s="174" t="s">
        <v>76</v>
      </c>
      <c r="Z128" s="175">
        <v>24306.418000000001</v>
      </c>
      <c r="AA128" s="175">
        <v>23145.87</v>
      </c>
      <c r="AB128" s="175">
        <v>24782.801999999996</v>
      </c>
      <c r="AC128" s="175">
        <v>28440.288000000004</v>
      </c>
      <c r="AD128" s="175">
        <v>28242.664000000001</v>
      </c>
      <c r="AE128" s="175">
        <v>32934.904000000002</v>
      </c>
      <c r="AF128" s="175">
        <v>28421.279999999999</v>
      </c>
      <c r="AG128" s="161"/>
      <c r="AH128" s="174" t="s">
        <v>76</v>
      </c>
      <c r="AI128" s="177">
        <v>0.74173249203000691</v>
      </c>
      <c r="AJ128" s="177">
        <v>0.76182893687830333</v>
      </c>
      <c r="AK128" s="177">
        <v>0.82349083955068403</v>
      </c>
      <c r="AL128" s="177">
        <v>0.81657612066185403</v>
      </c>
      <c r="AM128" s="177">
        <v>0.83818610368666191</v>
      </c>
      <c r="AN128" s="177">
        <v>0.88289987250926205</v>
      </c>
      <c r="AO128" s="177">
        <v>0.81817776699461775</v>
      </c>
      <c r="AP128" s="161"/>
      <c r="AQ128" s="174" t="s">
        <v>76</v>
      </c>
      <c r="AR128" s="177">
        <v>4.5987414505860427E-2</v>
      </c>
      <c r="AS128" s="177">
        <v>5.0280709833968019E-2</v>
      </c>
      <c r="AT128" s="177">
        <v>5.4350395410345149E-2</v>
      </c>
      <c r="AU128" s="177">
        <v>5.8793480687653492E-2</v>
      </c>
      <c r="AV128" s="177">
        <v>6.3702143880186302E-2</v>
      </c>
      <c r="AW128" s="177">
        <v>7.5929389035796532E-2</v>
      </c>
      <c r="AX128" s="177">
        <v>7.0363287961537124E-2</v>
      </c>
      <c r="AY128" s="161"/>
      <c r="AZ128" s="161"/>
      <c r="BA128" s="161"/>
    </row>
    <row r="129" spans="3:53" x14ac:dyDescent="0.25">
      <c r="C129" s="164" t="s">
        <v>7</v>
      </c>
      <c r="D129" s="3" t="s">
        <v>2</v>
      </c>
      <c r="E129" s="8"/>
      <c r="F129" s="5" t="s">
        <v>8</v>
      </c>
      <c r="G129" s="168">
        <v>1292992</v>
      </c>
      <c r="H129" s="168">
        <v>1173944</v>
      </c>
      <c r="I129" s="168">
        <v>1143937</v>
      </c>
      <c r="J129" s="168">
        <v>1183202</v>
      </c>
      <c r="K129" s="168">
        <v>1307913</v>
      </c>
      <c r="L129" s="168">
        <v>1193789</v>
      </c>
      <c r="M129" s="168">
        <v>1222679</v>
      </c>
      <c r="N129" s="161"/>
      <c r="O129" s="167" t="s">
        <v>8</v>
      </c>
      <c r="P129" s="169">
        <v>2</v>
      </c>
      <c r="Q129" s="169">
        <v>2.2999999999999998</v>
      </c>
      <c r="R129" s="169">
        <v>2</v>
      </c>
      <c r="S129" s="169">
        <v>2.2999999999999998</v>
      </c>
      <c r="T129" s="169">
        <v>2.4</v>
      </c>
      <c r="U129" s="169">
        <v>2.6</v>
      </c>
      <c r="V129" s="169">
        <v>2.7</v>
      </c>
      <c r="W129" s="161"/>
      <c r="X129" s="161"/>
      <c r="Y129" s="167" t="s">
        <v>8</v>
      </c>
      <c r="Z129" s="168">
        <v>51719.68</v>
      </c>
      <c r="AA129" s="168">
        <v>54001.423999999992</v>
      </c>
      <c r="AB129" s="168">
        <v>45757.48</v>
      </c>
      <c r="AC129" s="168">
        <v>54427.291999999994</v>
      </c>
      <c r="AD129" s="168">
        <v>62779.823999999993</v>
      </c>
      <c r="AE129" s="168">
        <v>62077.027999999998</v>
      </c>
      <c r="AF129" s="168">
        <v>66024.666000000012</v>
      </c>
      <c r="AG129" s="161"/>
      <c r="AH129" s="167" t="s">
        <v>8</v>
      </c>
      <c r="AI129" s="170">
        <v>1</v>
      </c>
      <c r="AJ129" s="170">
        <v>1</v>
      </c>
      <c r="AK129" s="170">
        <v>1</v>
      </c>
      <c r="AL129" s="170">
        <v>1</v>
      </c>
      <c r="AM129" s="170">
        <v>1</v>
      </c>
      <c r="AN129" s="170">
        <v>1</v>
      </c>
      <c r="AO129" s="170">
        <v>1</v>
      </c>
      <c r="AP129" s="161"/>
      <c r="AQ129" s="167" t="s">
        <v>8</v>
      </c>
      <c r="AR129" s="170">
        <v>0.04</v>
      </c>
      <c r="AS129" s="170">
        <v>4.5999999999999999E-2</v>
      </c>
      <c r="AT129" s="170">
        <v>0.04</v>
      </c>
      <c r="AU129" s="170">
        <v>4.5999999999999999E-2</v>
      </c>
      <c r="AV129" s="170">
        <v>4.8000000000000001E-2</v>
      </c>
      <c r="AW129" s="170">
        <v>5.2000000000000005E-2</v>
      </c>
      <c r="AX129" s="170">
        <v>5.4000000000000006E-2</v>
      </c>
      <c r="AY129" s="161"/>
      <c r="AZ129" s="161"/>
      <c r="BA129" s="161"/>
    </row>
    <row r="130" spans="3:53" x14ac:dyDescent="0.25">
      <c r="C130" s="171" t="s">
        <v>7</v>
      </c>
      <c r="D130" s="7" t="s">
        <v>2</v>
      </c>
      <c r="E130" s="8"/>
      <c r="F130" s="9" t="s">
        <v>1</v>
      </c>
      <c r="G130" s="175">
        <v>322878</v>
      </c>
      <c r="H130" s="175">
        <v>263122</v>
      </c>
      <c r="I130" s="175">
        <v>226870</v>
      </c>
      <c r="J130" s="175">
        <v>257452</v>
      </c>
      <c r="K130" s="175">
        <v>256816</v>
      </c>
      <c r="L130" s="175">
        <v>229306</v>
      </c>
      <c r="M130" s="175">
        <v>221852</v>
      </c>
      <c r="N130" s="161"/>
      <c r="O130" s="174" t="s">
        <v>1</v>
      </c>
      <c r="P130" s="176">
        <v>4.0999999999999996</v>
      </c>
      <c r="Q130" s="176">
        <v>5.0999999999999996</v>
      </c>
      <c r="R130" s="176">
        <v>5.0999999999999996</v>
      </c>
      <c r="S130" s="176">
        <v>5</v>
      </c>
      <c r="T130" s="176">
        <v>5.3</v>
      </c>
      <c r="U130" s="176">
        <v>6.6</v>
      </c>
      <c r="V130" s="176">
        <v>6.7</v>
      </c>
      <c r="W130" s="161"/>
      <c r="X130" s="161"/>
      <c r="Y130" s="174" t="s">
        <v>1</v>
      </c>
      <c r="Z130" s="175">
        <v>26475.995999999996</v>
      </c>
      <c r="AA130" s="175">
        <v>26838.444</v>
      </c>
      <c r="AB130" s="175">
        <v>23140.74</v>
      </c>
      <c r="AC130" s="175">
        <v>25745.200000000001</v>
      </c>
      <c r="AD130" s="175">
        <v>27222.495999999999</v>
      </c>
      <c r="AE130" s="175">
        <v>30268.391999999996</v>
      </c>
      <c r="AF130" s="175">
        <v>29728.168000000001</v>
      </c>
      <c r="AG130" s="161"/>
      <c r="AH130" s="174" t="s">
        <v>1</v>
      </c>
      <c r="AI130" s="177">
        <v>0.24971384200366281</v>
      </c>
      <c r="AJ130" s="177">
        <v>0.22413505243861717</v>
      </c>
      <c r="AK130" s="177">
        <v>0.19832385874396929</v>
      </c>
      <c r="AL130" s="177">
        <v>0.21758921976129181</v>
      </c>
      <c r="AM130" s="177">
        <v>0.19635556799267229</v>
      </c>
      <c r="AN130" s="177">
        <v>0.19208252044540533</v>
      </c>
      <c r="AO130" s="177">
        <v>0.18144746086258126</v>
      </c>
      <c r="AP130" s="161"/>
      <c r="AQ130" s="174" t="s">
        <v>1</v>
      </c>
      <c r="AR130" s="177">
        <v>2.0476535044300349E-2</v>
      </c>
      <c r="AS130" s="177">
        <v>2.2861775348738948E-2</v>
      </c>
      <c r="AT130" s="177">
        <v>2.0229033591884868E-2</v>
      </c>
      <c r="AU130" s="177">
        <v>2.1758921976129181E-2</v>
      </c>
      <c r="AV130" s="177">
        <v>2.0813690207223262E-2</v>
      </c>
      <c r="AW130" s="177">
        <v>2.5354892698793499E-2</v>
      </c>
      <c r="AX130" s="177">
        <v>2.4313959755585889E-2</v>
      </c>
      <c r="AY130" s="161"/>
      <c r="AZ130" s="161"/>
      <c r="BA130" s="161"/>
    </row>
    <row r="131" spans="3:53" x14ac:dyDescent="0.25">
      <c r="C131" s="171" t="s">
        <v>7</v>
      </c>
      <c r="D131" s="7" t="s">
        <v>2</v>
      </c>
      <c r="E131" s="8"/>
      <c r="F131" s="9" t="s">
        <v>77</v>
      </c>
      <c r="G131" s="175">
        <v>374456</v>
      </c>
      <c r="H131" s="175">
        <v>376269</v>
      </c>
      <c r="I131" s="175">
        <v>355089</v>
      </c>
      <c r="J131" s="175">
        <v>364947</v>
      </c>
      <c r="K131" s="175">
        <v>349825</v>
      </c>
      <c r="L131" s="175">
        <v>304227</v>
      </c>
      <c r="M131" s="175">
        <v>300288</v>
      </c>
      <c r="N131" s="161"/>
      <c r="O131" s="174" t="s">
        <v>77</v>
      </c>
      <c r="P131" s="176">
        <v>3.8</v>
      </c>
      <c r="Q131" s="176">
        <v>4.3</v>
      </c>
      <c r="R131" s="176">
        <v>3.8</v>
      </c>
      <c r="S131" s="176">
        <v>4.2</v>
      </c>
      <c r="T131" s="176">
        <v>4.8</v>
      </c>
      <c r="U131" s="176">
        <v>5.2</v>
      </c>
      <c r="V131" s="176">
        <v>5.4</v>
      </c>
      <c r="W131" s="161"/>
      <c r="X131" s="161"/>
      <c r="Y131" s="174" t="s">
        <v>77</v>
      </c>
      <c r="Z131" s="175">
        <v>28458.656000000003</v>
      </c>
      <c r="AA131" s="175">
        <v>32359.133999999998</v>
      </c>
      <c r="AB131" s="175">
        <v>26986.763999999999</v>
      </c>
      <c r="AC131" s="175">
        <v>30655.548000000003</v>
      </c>
      <c r="AD131" s="175">
        <v>33583.199999999997</v>
      </c>
      <c r="AE131" s="175">
        <v>31639.608000000004</v>
      </c>
      <c r="AF131" s="175">
        <v>32431.104000000003</v>
      </c>
      <c r="AG131" s="161"/>
      <c r="AH131" s="174" t="s">
        <v>77</v>
      </c>
      <c r="AI131" s="177">
        <v>0.28960426669306538</v>
      </c>
      <c r="AJ131" s="177">
        <v>0.32051699229264768</v>
      </c>
      <c r="AK131" s="177">
        <v>0.31040957675116726</v>
      </c>
      <c r="AL131" s="177">
        <v>0.3084401480051589</v>
      </c>
      <c r="AM131" s="177">
        <v>0.26746809611954314</v>
      </c>
      <c r="AN131" s="177">
        <v>0.25484151721954212</v>
      </c>
      <c r="AO131" s="177">
        <v>0.24559839499983233</v>
      </c>
      <c r="AP131" s="161"/>
      <c r="AQ131" s="174" t="s">
        <v>77</v>
      </c>
      <c r="AR131" s="177">
        <v>2.2009924268672969E-2</v>
      </c>
      <c r="AS131" s="177">
        <v>2.7564461337167702E-2</v>
      </c>
      <c r="AT131" s="177">
        <v>2.3591127833088713E-2</v>
      </c>
      <c r="AU131" s="177">
        <v>2.5908972432433348E-2</v>
      </c>
      <c r="AV131" s="177">
        <v>2.5676937227476139E-2</v>
      </c>
      <c r="AW131" s="177">
        <v>2.6503517790832379E-2</v>
      </c>
      <c r="AX131" s="177">
        <v>2.6524626659981895E-2</v>
      </c>
      <c r="AY131" s="161"/>
      <c r="AZ131" s="161"/>
      <c r="BA131" s="161"/>
    </row>
    <row r="132" spans="3:53" x14ac:dyDescent="0.25">
      <c r="C132" s="171" t="s">
        <v>7</v>
      </c>
      <c r="D132" s="7" t="s">
        <v>2</v>
      </c>
      <c r="E132" s="8"/>
      <c r="F132" s="9" t="s">
        <v>76</v>
      </c>
      <c r="G132" s="175">
        <v>595658</v>
      </c>
      <c r="H132" s="175">
        <v>534553</v>
      </c>
      <c r="I132" s="175">
        <v>561978</v>
      </c>
      <c r="J132" s="175">
        <v>560803</v>
      </c>
      <c r="K132" s="175">
        <v>701272</v>
      </c>
      <c r="L132" s="175">
        <v>660256</v>
      </c>
      <c r="M132" s="175">
        <v>700539</v>
      </c>
      <c r="N132" s="161"/>
      <c r="O132" s="174" t="s">
        <v>76</v>
      </c>
      <c r="P132" s="176">
        <v>3.1</v>
      </c>
      <c r="Q132" s="176">
        <v>3.5</v>
      </c>
      <c r="R132" s="176">
        <v>3.1</v>
      </c>
      <c r="S132" s="176">
        <v>3.4</v>
      </c>
      <c r="T132" s="176">
        <v>3.6</v>
      </c>
      <c r="U132" s="176">
        <v>3.9</v>
      </c>
      <c r="V132" s="176">
        <v>4.0999999999999996</v>
      </c>
      <c r="W132" s="161"/>
      <c r="X132" s="161"/>
      <c r="Y132" s="174" t="s">
        <v>76</v>
      </c>
      <c r="Z132" s="175">
        <v>36930.796000000002</v>
      </c>
      <c r="AA132" s="175">
        <v>37418.71</v>
      </c>
      <c r="AB132" s="175">
        <v>34842.635999999999</v>
      </c>
      <c r="AC132" s="175">
        <v>38134.603999999999</v>
      </c>
      <c r="AD132" s="175">
        <v>50491.584000000003</v>
      </c>
      <c r="AE132" s="175">
        <v>51499.968000000001</v>
      </c>
      <c r="AF132" s="175">
        <v>57444.197999999997</v>
      </c>
      <c r="AG132" s="161"/>
      <c r="AH132" s="174" t="s">
        <v>76</v>
      </c>
      <c r="AI132" s="177">
        <v>0.46068189130327181</v>
      </c>
      <c r="AJ132" s="177">
        <v>0.45534795526873512</v>
      </c>
      <c r="AK132" s="177">
        <v>0.49126656450486345</v>
      </c>
      <c r="AL132" s="177">
        <v>0.47397063223354929</v>
      </c>
      <c r="AM132" s="177">
        <v>0.53617633588778457</v>
      </c>
      <c r="AN132" s="177">
        <v>0.55307596233505252</v>
      </c>
      <c r="AO132" s="177">
        <v>0.57295414413758639</v>
      </c>
      <c r="AP132" s="161"/>
      <c r="AQ132" s="174" t="s">
        <v>76</v>
      </c>
      <c r="AR132" s="177">
        <v>2.8562277260802852E-2</v>
      </c>
      <c r="AS132" s="177">
        <v>3.187435686881146E-2</v>
      </c>
      <c r="AT132" s="177">
        <v>3.0458526999301534E-2</v>
      </c>
      <c r="AU132" s="177">
        <v>3.2230002991881349E-2</v>
      </c>
      <c r="AV132" s="177">
        <v>3.8604696183920491E-2</v>
      </c>
      <c r="AW132" s="177">
        <v>4.3139925062134099E-2</v>
      </c>
      <c r="AX132" s="177">
        <v>4.6982239819282075E-2</v>
      </c>
      <c r="AY132" s="161"/>
      <c r="AZ132" s="161"/>
      <c r="BA132" s="161"/>
    </row>
    <row r="133" spans="3:53" x14ac:dyDescent="0.25">
      <c r="C133" s="164" t="s">
        <v>12</v>
      </c>
      <c r="D133" s="3" t="s">
        <v>2</v>
      </c>
      <c r="E133" s="4"/>
      <c r="F133" s="5" t="s">
        <v>8</v>
      </c>
      <c r="G133" s="168">
        <v>567953</v>
      </c>
      <c r="H133" s="168">
        <v>535174</v>
      </c>
      <c r="I133" s="168">
        <v>540662</v>
      </c>
      <c r="J133" s="168">
        <v>555032</v>
      </c>
      <c r="K133" s="168">
        <v>592604</v>
      </c>
      <c r="L133" s="168">
        <v>547112</v>
      </c>
      <c r="M133" s="168">
        <v>544376</v>
      </c>
      <c r="N133" s="161"/>
      <c r="O133" s="167" t="s">
        <v>8</v>
      </c>
      <c r="P133" s="169">
        <v>3.1</v>
      </c>
      <c r="Q133" s="169">
        <v>3.5</v>
      </c>
      <c r="R133" s="169">
        <v>3.1</v>
      </c>
      <c r="S133" s="169">
        <v>3.4</v>
      </c>
      <c r="T133" s="169">
        <v>3.6</v>
      </c>
      <c r="U133" s="169">
        <v>3.9</v>
      </c>
      <c r="V133" s="169">
        <v>4.0999999999999996</v>
      </c>
      <c r="W133" s="161"/>
      <c r="X133" s="161"/>
      <c r="Y133" s="167" t="s">
        <v>8</v>
      </c>
      <c r="Z133" s="168">
        <v>35213.086000000003</v>
      </c>
      <c r="AA133" s="168">
        <v>37462.18</v>
      </c>
      <c r="AB133" s="168">
        <v>33521.044000000002</v>
      </c>
      <c r="AC133" s="168">
        <v>37742.175999999999</v>
      </c>
      <c r="AD133" s="168">
        <v>42667.487999999998</v>
      </c>
      <c r="AE133" s="168">
        <v>42674.735999999997</v>
      </c>
      <c r="AF133" s="168">
        <v>44638.831999999995</v>
      </c>
      <c r="AG133" s="161"/>
      <c r="AH133" s="167" t="s">
        <v>8</v>
      </c>
      <c r="AI133" s="170">
        <v>1</v>
      </c>
      <c r="AJ133" s="170">
        <v>1</v>
      </c>
      <c r="AK133" s="170">
        <v>1</v>
      </c>
      <c r="AL133" s="170">
        <v>1</v>
      </c>
      <c r="AM133" s="170">
        <v>1</v>
      </c>
      <c r="AN133" s="170">
        <v>1</v>
      </c>
      <c r="AO133" s="170">
        <v>1</v>
      </c>
      <c r="AP133" s="161"/>
      <c r="AQ133" s="167" t="s">
        <v>8</v>
      </c>
      <c r="AR133" s="170">
        <v>6.2E-2</v>
      </c>
      <c r="AS133" s="170">
        <v>7.0000000000000007E-2</v>
      </c>
      <c r="AT133" s="170">
        <v>6.2E-2</v>
      </c>
      <c r="AU133" s="170">
        <v>6.8000000000000005E-2</v>
      </c>
      <c r="AV133" s="170">
        <v>7.2000000000000008E-2</v>
      </c>
      <c r="AW133" s="170">
        <v>7.8E-2</v>
      </c>
      <c r="AX133" s="170">
        <v>8.199999999999999E-2</v>
      </c>
      <c r="AY133" s="161"/>
      <c r="AZ133" s="161"/>
      <c r="BA133" s="161"/>
    </row>
    <row r="134" spans="3:53" x14ac:dyDescent="0.25">
      <c r="C134" s="171" t="s">
        <v>12</v>
      </c>
      <c r="D134" s="7" t="s">
        <v>2</v>
      </c>
      <c r="E134" s="8"/>
      <c r="F134" s="9" t="s">
        <v>1</v>
      </c>
      <c r="G134" s="175">
        <v>119990</v>
      </c>
      <c r="H134" s="175">
        <v>108765</v>
      </c>
      <c r="I134" s="175">
        <v>91512</v>
      </c>
      <c r="J134" s="175">
        <v>93789</v>
      </c>
      <c r="K134" s="175">
        <v>88418</v>
      </c>
      <c r="L134" s="175">
        <v>74743</v>
      </c>
      <c r="M134" s="175">
        <v>63370</v>
      </c>
      <c r="N134" s="161"/>
      <c r="O134" s="174" t="s">
        <v>1</v>
      </c>
      <c r="P134" s="176">
        <v>7.3</v>
      </c>
      <c r="Q134" s="176">
        <v>8.3000000000000007</v>
      </c>
      <c r="R134" s="176">
        <v>7.7</v>
      </c>
      <c r="S134" s="176">
        <v>8.5</v>
      </c>
      <c r="T134" s="176">
        <v>9.4</v>
      </c>
      <c r="U134" s="176">
        <v>11.3</v>
      </c>
      <c r="V134" s="176">
        <v>12.3</v>
      </c>
      <c r="W134" s="161"/>
      <c r="X134" s="161"/>
      <c r="Y134" s="174" t="s">
        <v>1</v>
      </c>
      <c r="Z134" s="175">
        <v>17518.54</v>
      </c>
      <c r="AA134" s="175">
        <v>18054.990000000002</v>
      </c>
      <c r="AB134" s="175">
        <v>14092.848</v>
      </c>
      <c r="AC134" s="175">
        <v>15944.13</v>
      </c>
      <c r="AD134" s="175">
        <v>16622.584000000003</v>
      </c>
      <c r="AE134" s="175">
        <v>16891.918000000001</v>
      </c>
      <c r="AF134" s="175">
        <v>15589.02</v>
      </c>
      <c r="AG134" s="161"/>
      <c r="AH134" s="174" t="s">
        <v>1</v>
      </c>
      <c r="AI134" s="177">
        <v>0.21126748164020615</v>
      </c>
      <c r="AJ134" s="177">
        <v>0.2032329672218755</v>
      </c>
      <c r="AK134" s="177">
        <v>0.16925916746507061</v>
      </c>
      <c r="AL134" s="177">
        <v>0.16897944623012728</v>
      </c>
      <c r="AM134" s="177">
        <v>0.1492025028518201</v>
      </c>
      <c r="AN134" s="177">
        <v>0.13661370980713272</v>
      </c>
      <c r="AO134" s="177">
        <v>0.11640851176392787</v>
      </c>
      <c r="AP134" s="161"/>
      <c r="AQ134" s="174" t="s">
        <v>1</v>
      </c>
      <c r="AR134" s="177">
        <v>3.0845052319470097E-2</v>
      </c>
      <c r="AS134" s="177">
        <v>3.3736672558831338E-2</v>
      </c>
      <c r="AT134" s="177">
        <v>2.6065911789620873E-2</v>
      </c>
      <c r="AU134" s="177">
        <v>2.8726505859121638E-2</v>
      </c>
      <c r="AV134" s="177">
        <v>2.8050070536142183E-2</v>
      </c>
      <c r="AW134" s="177">
        <v>3.0874698416411998E-2</v>
      </c>
      <c r="AX134" s="177">
        <v>2.8636493893926258E-2</v>
      </c>
      <c r="AY134" s="161"/>
      <c r="AZ134" s="161"/>
      <c r="BA134" s="161"/>
    </row>
    <row r="135" spans="3:53" x14ac:dyDescent="0.25">
      <c r="C135" s="171" t="s">
        <v>12</v>
      </c>
      <c r="D135" s="7" t="s">
        <v>2</v>
      </c>
      <c r="E135" s="8"/>
      <c r="F135" s="9" t="s">
        <v>77</v>
      </c>
      <c r="G135" s="175">
        <v>168311</v>
      </c>
      <c r="H135" s="175">
        <v>167031</v>
      </c>
      <c r="I135" s="175">
        <v>174511</v>
      </c>
      <c r="J135" s="175">
        <v>165729</v>
      </c>
      <c r="K135" s="175">
        <v>159073</v>
      </c>
      <c r="L135" s="175">
        <v>133905</v>
      </c>
      <c r="M135" s="175">
        <v>120762</v>
      </c>
      <c r="N135" s="161"/>
      <c r="O135" s="174" t="s">
        <v>77</v>
      </c>
      <c r="P135" s="176">
        <v>5.9</v>
      </c>
      <c r="Q135" s="176">
        <v>6.8</v>
      </c>
      <c r="R135" s="176">
        <v>5.9</v>
      </c>
      <c r="S135" s="176">
        <v>6.6</v>
      </c>
      <c r="T135" s="176">
        <v>7</v>
      </c>
      <c r="U135" s="176">
        <v>8.3000000000000007</v>
      </c>
      <c r="V135" s="176">
        <v>9.5</v>
      </c>
      <c r="W135" s="161"/>
      <c r="X135" s="161"/>
      <c r="Y135" s="174" t="s">
        <v>77</v>
      </c>
      <c r="Z135" s="175">
        <v>19860.698</v>
      </c>
      <c r="AA135" s="175">
        <v>22716.216</v>
      </c>
      <c r="AB135" s="175">
        <v>20592.297999999999</v>
      </c>
      <c r="AC135" s="175">
        <v>21876.227999999999</v>
      </c>
      <c r="AD135" s="175">
        <v>22270.22</v>
      </c>
      <c r="AE135" s="175">
        <v>22228.23</v>
      </c>
      <c r="AF135" s="175">
        <v>22944.78</v>
      </c>
      <c r="AG135" s="161"/>
      <c r="AH135" s="174" t="s">
        <v>77</v>
      </c>
      <c r="AI135" s="177">
        <v>0.29634670474493491</v>
      </c>
      <c r="AJ135" s="177">
        <v>0.31210596927354467</v>
      </c>
      <c r="AK135" s="177">
        <v>0.32277282294668386</v>
      </c>
      <c r="AL135" s="177">
        <v>0.29859359460355439</v>
      </c>
      <c r="AM135" s="177">
        <v>0.26843052021248592</v>
      </c>
      <c r="AN135" s="177">
        <v>0.24474879001008934</v>
      </c>
      <c r="AO135" s="177">
        <v>0.22183564301144798</v>
      </c>
      <c r="AP135" s="161"/>
      <c r="AQ135" s="174" t="s">
        <v>77</v>
      </c>
      <c r="AR135" s="177">
        <v>3.4968911159902326E-2</v>
      </c>
      <c r="AS135" s="177">
        <v>4.2446411821202075E-2</v>
      </c>
      <c r="AT135" s="177">
        <v>3.8087193107708701E-2</v>
      </c>
      <c r="AU135" s="177">
        <v>3.9414354487669175E-2</v>
      </c>
      <c r="AV135" s="177">
        <v>3.7580272829748032E-2</v>
      </c>
      <c r="AW135" s="177">
        <v>4.0628299141674838E-2</v>
      </c>
      <c r="AX135" s="177">
        <v>4.2148772172175122E-2</v>
      </c>
      <c r="AY135" s="161"/>
      <c r="AZ135" s="161"/>
      <c r="BA135" s="161"/>
    </row>
    <row r="136" spans="3:53" x14ac:dyDescent="0.25">
      <c r="C136" s="171" t="s">
        <v>12</v>
      </c>
      <c r="D136" s="7" t="s">
        <v>2</v>
      </c>
      <c r="E136" s="8"/>
      <c r="F136" s="9" t="s">
        <v>76</v>
      </c>
      <c r="G136" s="175">
        <v>279652</v>
      </c>
      <c r="H136" s="175">
        <v>259378</v>
      </c>
      <c r="I136" s="175">
        <v>274639</v>
      </c>
      <c r="J136" s="175">
        <v>295514</v>
      </c>
      <c r="K136" s="175">
        <v>345113</v>
      </c>
      <c r="L136" s="175">
        <v>338464</v>
      </c>
      <c r="M136" s="175">
        <v>360244</v>
      </c>
      <c r="N136" s="161"/>
      <c r="O136" s="174" t="s">
        <v>76</v>
      </c>
      <c r="P136" s="176">
        <v>4.5</v>
      </c>
      <c r="Q136" s="176">
        <v>5.0999999999999996</v>
      </c>
      <c r="R136" s="176">
        <v>4.5</v>
      </c>
      <c r="S136" s="176">
        <v>5</v>
      </c>
      <c r="T136" s="176">
        <v>4.8</v>
      </c>
      <c r="U136" s="176">
        <v>5.2</v>
      </c>
      <c r="V136" s="176">
        <v>5</v>
      </c>
      <c r="W136" s="161"/>
      <c r="X136" s="161"/>
      <c r="Y136" s="174" t="s">
        <v>76</v>
      </c>
      <c r="Z136" s="175">
        <v>25168.68</v>
      </c>
      <c r="AA136" s="175">
        <v>26456.555999999997</v>
      </c>
      <c r="AB136" s="175">
        <v>24717.51</v>
      </c>
      <c r="AC136" s="175">
        <v>29551.4</v>
      </c>
      <c r="AD136" s="175">
        <v>33130.847999999998</v>
      </c>
      <c r="AE136" s="175">
        <v>35200.256000000001</v>
      </c>
      <c r="AF136" s="175">
        <v>36024.400000000001</v>
      </c>
      <c r="AG136" s="161"/>
      <c r="AH136" s="174" t="s">
        <v>76</v>
      </c>
      <c r="AI136" s="177">
        <v>0.492385813614859</v>
      </c>
      <c r="AJ136" s="177">
        <v>0.48466106350457983</v>
      </c>
      <c r="AK136" s="177">
        <v>0.50796800958824551</v>
      </c>
      <c r="AL136" s="177">
        <v>0.53242695916631833</v>
      </c>
      <c r="AM136" s="177">
        <v>0.58236697693569395</v>
      </c>
      <c r="AN136" s="177">
        <v>0.61863750018277797</v>
      </c>
      <c r="AO136" s="177">
        <v>0.66175584522462416</v>
      </c>
      <c r="AP136" s="161"/>
      <c r="AQ136" s="174" t="s">
        <v>76</v>
      </c>
      <c r="AR136" s="177">
        <v>4.4314723225337305E-2</v>
      </c>
      <c r="AS136" s="177">
        <v>4.9435428477467139E-2</v>
      </c>
      <c r="AT136" s="177">
        <v>4.57171208629421E-2</v>
      </c>
      <c r="AU136" s="177">
        <v>5.3242695916631833E-2</v>
      </c>
      <c r="AV136" s="177">
        <v>5.5907229785826615E-2</v>
      </c>
      <c r="AW136" s="177">
        <v>6.433830001900892E-2</v>
      </c>
      <c r="AX136" s="177">
        <v>6.6175584522462416E-2</v>
      </c>
      <c r="AY136" s="161"/>
      <c r="AZ136" s="161"/>
      <c r="BA136" s="161"/>
    </row>
    <row r="137" spans="3:53" x14ac:dyDescent="0.25">
      <c r="C137" s="164" t="s">
        <v>11</v>
      </c>
      <c r="D137" s="3" t="s">
        <v>2</v>
      </c>
      <c r="E137" s="8"/>
      <c r="F137" s="5" t="s">
        <v>8</v>
      </c>
      <c r="G137" s="168">
        <v>725039</v>
      </c>
      <c r="H137" s="168">
        <v>638770</v>
      </c>
      <c r="I137" s="168">
        <v>603275</v>
      </c>
      <c r="J137" s="168">
        <v>628170</v>
      </c>
      <c r="K137" s="168">
        <v>715309</v>
      </c>
      <c r="L137" s="168">
        <v>646677</v>
      </c>
      <c r="M137" s="168">
        <v>678303</v>
      </c>
      <c r="N137" s="161"/>
      <c r="O137" s="167" t="s">
        <v>8</v>
      </c>
      <c r="P137" s="169">
        <v>3.1</v>
      </c>
      <c r="Q137" s="169">
        <v>3.5</v>
      </c>
      <c r="R137" s="169">
        <v>3.1</v>
      </c>
      <c r="S137" s="169">
        <v>3.4</v>
      </c>
      <c r="T137" s="169">
        <v>3.6</v>
      </c>
      <c r="U137" s="169">
        <v>3.9</v>
      </c>
      <c r="V137" s="169">
        <v>4.0999999999999996</v>
      </c>
      <c r="W137" s="161"/>
      <c r="X137" s="161"/>
      <c r="Y137" s="167" t="s">
        <v>8</v>
      </c>
      <c r="Z137" s="168">
        <v>44952.417999999998</v>
      </c>
      <c r="AA137" s="168">
        <v>44713.9</v>
      </c>
      <c r="AB137" s="168">
        <v>37403.050000000003</v>
      </c>
      <c r="AC137" s="168">
        <v>42715.56</v>
      </c>
      <c r="AD137" s="168">
        <v>51502.248</v>
      </c>
      <c r="AE137" s="168">
        <v>50440.805999999997</v>
      </c>
      <c r="AF137" s="168">
        <v>55620.845999999998</v>
      </c>
      <c r="AG137" s="161"/>
      <c r="AH137" s="167" t="s">
        <v>8</v>
      </c>
      <c r="AI137" s="170">
        <v>1</v>
      </c>
      <c r="AJ137" s="170">
        <v>1</v>
      </c>
      <c r="AK137" s="170">
        <v>1</v>
      </c>
      <c r="AL137" s="170">
        <v>1</v>
      </c>
      <c r="AM137" s="170">
        <v>1</v>
      </c>
      <c r="AN137" s="170">
        <v>1</v>
      </c>
      <c r="AO137" s="170">
        <v>1</v>
      </c>
      <c r="AP137" s="161"/>
      <c r="AQ137" s="167" t="s">
        <v>8</v>
      </c>
      <c r="AR137" s="170">
        <v>6.2E-2</v>
      </c>
      <c r="AS137" s="170">
        <v>7.0000000000000007E-2</v>
      </c>
      <c r="AT137" s="170">
        <v>6.2E-2</v>
      </c>
      <c r="AU137" s="170">
        <v>6.8000000000000005E-2</v>
      </c>
      <c r="AV137" s="170">
        <v>7.2000000000000008E-2</v>
      </c>
      <c r="AW137" s="170">
        <v>7.8E-2</v>
      </c>
      <c r="AX137" s="170">
        <v>8.199999999999999E-2</v>
      </c>
      <c r="AY137" s="161"/>
      <c r="AZ137" s="161"/>
      <c r="BA137" s="161"/>
    </row>
    <row r="138" spans="3:53" x14ac:dyDescent="0.25">
      <c r="C138" s="171" t="s">
        <v>11</v>
      </c>
      <c r="D138" s="7" t="s">
        <v>2</v>
      </c>
      <c r="E138" s="4"/>
      <c r="F138" s="9" t="s">
        <v>1</v>
      </c>
      <c r="G138" s="175">
        <v>202888</v>
      </c>
      <c r="H138" s="175">
        <v>154357</v>
      </c>
      <c r="I138" s="175">
        <v>135358</v>
      </c>
      <c r="J138" s="175">
        <v>163663</v>
      </c>
      <c r="K138" s="175">
        <v>168398</v>
      </c>
      <c r="L138" s="175">
        <v>154563</v>
      </c>
      <c r="M138" s="175">
        <v>158482</v>
      </c>
      <c r="N138" s="161"/>
      <c r="O138" s="174" t="s">
        <v>1</v>
      </c>
      <c r="P138" s="176">
        <v>5.0999999999999996</v>
      </c>
      <c r="Q138" s="176">
        <v>6.8</v>
      </c>
      <c r="R138" s="176">
        <v>6.5</v>
      </c>
      <c r="S138" s="176">
        <v>6.6</v>
      </c>
      <c r="T138" s="176">
        <v>7</v>
      </c>
      <c r="U138" s="176">
        <v>7.6</v>
      </c>
      <c r="V138" s="176">
        <v>7.7</v>
      </c>
      <c r="W138" s="161"/>
      <c r="X138" s="161"/>
      <c r="Y138" s="174" t="s">
        <v>1</v>
      </c>
      <c r="Z138" s="175">
        <v>20694.575999999997</v>
      </c>
      <c r="AA138" s="175">
        <v>20992.551999999996</v>
      </c>
      <c r="AB138" s="175">
        <v>17596.54</v>
      </c>
      <c r="AC138" s="175">
        <v>21603.516</v>
      </c>
      <c r="AD138" s="175">
        <v>23575.72</v>
      </c>
      <c r="AE138" s="175">
        <v>23493.576000000001</v>
      </c>
      <c r="AF138" s="175">
        <v>24406.228000000003</v>
      </c>
      <c r="AG138" s="161"/>
      <c r="AH138" s="174" t="s">
        <v>1</v>
      </c>
      <c r="AI138" s="177">
        <v>0.27983046429226566</v>
      </c>
      <c r="AJ138" s="177">
        <v>0.2416472282668253</v>
      </c>
      <c r="AK138" s="177">
        <v>0.2243719696655754</v>
      </c>
      <c r="AL138" s="177">
        <v>0.26053934444497506</v>
      </c>
      <c r="AM138" s="177">
        <v>0.23541993739768408</v>
      </c>
      <c r="AN138" s="177">
        <v>0.23901112920360551</v>
      </c>
      <c r="AO138" s="177">
        <v>0.23364484603488411</v>
      </c>
      <c r="AP138" s="161"/>
      <c r="AQ138" s="174" t="s">
        <v>1</v>
      </c>
      <c r="AR138" s="177">
        <v>2.8542707357811094E-2</v>
      </c>
      <c r="AS138" s="177">
        <v>3.2864023044288239E-2</v>
      </c>
      <c r="AT138" s="177">
        <v>2.9168356056524805E-2</v>
      </c>
      <c r="AU138" s="177">
        <v>3.4391193466736705E-2</v>
      </c>
      <c r="AV138" s="177">
        <v>3.2958791235675772E-2</v>
      </c>
      <c r="AW138" s="177">
        <v>3.6329691638948038E-2</v>
      </c>
      <c r="AX138" s="177">
        <v>3.5981306289372156E-2</v>
      </c>
      <c r="AY138" s="161"/>
      <c r="AZ138" s="161"/>
      <c r="BA138" s="161"/>
    </row>
    <row r="139" spans="3:53" x14ac:dyDescent="0.25">
      <c r="C139" s="171" t="s">
        <v>11</v>
      </c>
      <c r="D139" s="7" t="s">
        <v>2</v>
      </c>
      <c r="E139" s="8"/>
      <c r="F139" s="9" t="s">
        <v>77</v>
      </c>
      <c r="G139" s="175">
        <v>206145</v>
      </c>
      <c r="H139" s="175">
        <v>209238</v>
      </c>
      <c r="I139" s="175">
        <v>180578</v>
      </c>
      <c r="J139" s="175">
        <v>199218</v>
      </c>
      <c r="K139" s="175">
        <v>190752</v>
      </c>
      <c r="L139" s="175">
        <v>170322</v>
      </c>
      <c r="M139" s="175">
        <v>179526</v>
      </c>
      <c r="N139" s="161"/>
      <c r="O139" s="174" t="s">
        <v>77</v>
      </c>
      <c r="P139" s="176">
        <v>5.0999999999999996</v>
      </c>
      <c r="Q139" s="176">
        <v>5.9</v>
      </c>
      <c r="R139" s="176">
        <v>5.9</v>
      </c>
      <c r="S139" s="176">
        <v>6.6</v>
      </c>
      <c r="T139" s="176">
        <v>7</v>
      </c>
      <c r="U139" s="176">
        <v>7.6</v>
      </c>
      <c r="V139" s="176">
        <v>7.7</v>
      </c>
      <c r="W139" s="161"/>
      <c r="X139" s="161"/>
      <c r="Y139" s="174" t="s">
        <v>77</v>
      </c>
      <c r="Z139" s="175">
        <v>21026.79</v>
      </c>
      <c r="AA139" s="175">
        <v>24690.084000000003</v>
      </c>
      <c r="AB139" s="175">
        <v>21308.203999999998</v>
      </c>
      <c r="AC139" s="175">
        <v>26296.775999999998</v>
      </c>
      <c r="AD139" s="175">
        <v>26705.279999999999</v>
      </c>
      <c r="AE139" s="175">
        <v>25888.944</v>
      </c>
      <c r="AF139" s="175">
        <v>27647.004000000001</v>
      </c>
      <c r="AG139" s="161"/>
      <c r="AH139" s="174" t="s">
        <v>77</v>
      </c>
      <c r="AI139" s="177">
        <v>0.28432263643748817</v>
      </c>
      <c r="AJ139" s="177">
        <v>0.32756391189316969</v>
      </c>
      <c r="AK139" s="177">
        <v>0.29932949318304258</v>
      </c>
      <c r="AL139" s="177">
        <v>0.3171402645780601</v>
      </c>
      <c r="AM139" s="177">
        <v>0.2666707674585389</v>
      </c>
      <c r="AN139" s="177">
        <v>0.26338032742775758</v>
      </c>
      <c r="AO139" s="177">
        <v>0.26466932919359049</v>
      </c>
      <c r="AP139" s="161"/>
      <c r="AQ139" s="174" t="s">
        <v>77</v>
      </c>
      <c r="AR139" s="177">
        <v>2.900090891662379E-2</v>
      </c>
      <c r="AS139" s="177">
        <v>3.8652541603394021E-2</v>
      </c>
      <c r="AT139" s="177">
        <v>3.5320880195599022E-2</v>
      </c>
      <c r="AU139" s="177">
        <v>4.1862514924303929E-2</v>
      </c>
      <c r="AV139" s="177">
        <v>3.7333907444195444E-2</v>
      </c>
      <c r="AW139" s="177">
        <v>4.0033809769019151E-2</v>
      </c>
      <c r="AX139" s="177">
        <v>4.0759076695812933E-2</v>
      </c>
      <c r="AY139" s="161"/>
      <c r="AZ139" s="161"/>
      <c r="BA139" s="161"/>
    </row>
    <row r="140" spans="3:53" x14ac:dyDescent="0.25">
      <c r="C140" s="171" t="s">
        <v>11</v>
      </c>
      <c r="D140" s="7" t="s">
        <v>2</v>
      </c>
      <c r="E140" s="8"/>
      <c r="F140" s="9" t="s">
        <v>76</v>
      </c>
      <c r="G140" s="175">
        <v>316006</v>
      </c>
      <c r="H140" s="175">
        <v>275175</v>
      </c>
      <c r="I140" s="175">
        <v>287339</v>
      </c>
      <c r="J140" s="175">
        <v>265289</v>
      </c>
      <c r="K140" s="175">
        <v>356159</v>
      </c>
      <c r="L140" s="175">
        <v>321792</v>
      </c>
      <c r="M140" s="175">
        <v>340295</v>
      </c>
      <c r="N140" s="161"/>
      <c r="O140" s="174" t="s">
        <v>76</v>
      </c>
      <c r="P140" s="176">
        <v>4.0999999999999996</v>
      </c>
      <c r="Q140" s="176">
        <v>5.0999999999999996</v>
      </c>
      <c r="R140" s="176">
        <v>4.5</v>
      </c>
      <c r="S140" s="176">
        <v>5</v>
      </c>
      <c r="T140" s="176">
        <v>4.5</v>
      </c>
      <c r="U140" s="176">
        <v>5.2</v>
      </c>
      <c r="V140" s="176">
        <v>5.4</v>
      </c>
      <c r="W140" s="161"/>
      <c r="X140" s="161"/>
      <c r="Y140" s="174" t="s">
        <v>76</v>
      </c>
      <c r="Z140" s="175">
        <v>25912.491999999998</v>
      </c>
      <c r="AA140" s="175">
        <v>28067.85</v>
      </c>
      <c r="AB140" s="175">
        <v>25860.51</v>
      </c>
      <c r="AC140" s="175">
        <v>26528.9</v>
      </c>
      <c r="AD140" s="175">
        <v>32054.31</v>
      </c>
      <c r="AE140" s="175">
        <v>33466.368000000002</v>
      </c>
      <c r="AF140" s="175">
        <v>36751.860000000008</v>
      </c>
      <c r="AG140" s="161"/>
      <c r="AH140" s="174" t="s">
        <v>76</v>
      </c>
      <c r="AI140" s="177">
        <v>0.43584689927024617</v>
      </c>
      <c r="AJ140" s="177">
        <v>0.43078885984000503</v>
      </c>
      <c r="AK140" s="177">
        <v>0.47629853715138204</v>
      </c>
      <c r="AL140" s="177">
        <v>0.42232039097696483</v>
      </c>
      <c r="AM140" s="177">
        <v>0.49790929514377702</v>
      </c>
      <c r="AN140" s="177">
        <v>0.49760854336863691</v>
      </c>
      <c r="AO140" s="177">
        <v>0.50168582477152546</v>
      </c>
      <c r="AP140" s="161"/>
      <c r="AQ140" s="174" t="s">
        <v>76</v>
      </c>
      <c r="AR140" s="177">
        <v>3.5739445740160185E-2</v>
      </c>
      <c r="AS140" s="177">
        <v>4.3940463703680516E-2</v>
      </c>
      <c r="AT140" s="177">
        <v>4.2866868343624381E-2</v>
      </c>
      <c r="AU140" s="177">
        <v>4.2232039097696482E-2</v>
      </c>
      <c r="AV140" s="177">
        <v>4.4811836562939932E-2</v>
      </c>
      <c r="AW140" s="177">
        <v>5.1751288510338236E-2</v>
      </c>
      <c r="AX140" s="177">
        <v>5.4182069075324753E-2</v>
      </c>
      <c r="AY140" s="161"/>
      <c r="AZ140" s="161"/>
      <c r="BA140" s="161"/>
    </row>
    <row r="141" spans="3:53" x14ac:dyDescent="0.25">
      <c r="C141" s="164" t="s">
        <v>7</v>
      </c>
      <c r="D141" s="3" t="s">
        <v>3</v>
      </c>
      <c r="E141" s="8"/>
      <c r="F141" s="5" t="s">
        <v>8</v>
      </c>
      <c r="G141" s="168">
        <v>2234573</v>
      </c>
      <c r="H141" s="168">
        <v>1902168</v>
      </c>
      <c r="I141" s="168">
        <v>1810869</v>
      </c>
      <c r="J141" s="168">
        <v>1743407</v>
      </c>
      <c r="K141" s="168">
        <v>1819131</v>
      </c>
      <c r="L141" s="168">
        <v>1635721</v>
      </c>
      <c r="M141" s="168">
        <v>1639795</v>
      </c>
      <c r="N141" s="161"/>
      <c r="O141" s="167" t="s">
        <v>8</v>
      </c>
      <c r="P141" s="169">
        <v>1.3</v>
      </c>
      <c r="Q141" s="169">
        <v>1.7</v>
      </c>
      <c r="R141" s="169">
        <v>1.6</v>
      </c>
      <c r="S141" s="169">
        <v>1.8</v>
      </c>
      <c r="T141" s="169">
        <v>2</v>
      </c>
      <c r="U141" s="169">
        <v>2.8</v>
      </c>
      <c r="V141" s="169">
        <v>2.2000000000000002</v>
      </c>
      <c r="W141" s="161"/>
      <c r="X141" s="161"/>
      <c r="Y141" s="167" t="s">
        <v>8</v>
      </c>
      <c r="Z141" s="168">
        <v>58098.898000000001</v>
      </c>
      <c r="AA141" s="168">
        <v>64673.712</v>
      </c>
      <c r="AB141" s="168">
        <v>57947.808000000005</v>
      </c>
      <c r="AC141" s="168">
        <v>62762.652000000002</v>
      </c>
      <c r="AD141" s="168">
        <v>72765.240000000005</v>
      </c>
      <c r="AE141" s="168">
        <v>91600.375999999989</v>
      </c>
      <c r="AF141" s="168">
        <v>72150.98000000001</v>
      </c>
      <c r="AG141" s="161"/>
      <c r="AH141" s="167" t="s">
        <v>8</v>
      </c>
      <c r="AI141" s="170">
        <v>1</v>
      </c>
      <c r="AJ141" s="170">
        <v>1</v>
      </c>
      <c r="AK141" s="170">
        <v>1</v>
      </c>
      <c r="AL141" s="170">
        <v>1</v>
      </c>
      <c r="AM141" s="170">
        <v>1</v>
      </c>
      <c r="AN141" s="170">
        <v>1</v>
      </c>
      <c r="AO141" s="170">
        <v>1</v>
      </c>
      <c r="AP141" s="161"/>
      <c r="AQ141" s="167" t="s">
        <v>8</v>
      </c>
      <c r="AR141" s="170">
        <v>2.6000000000000002E-2</v>
      </c>
      <c r="AS141" s="170">
        <v>3.4000000000000002E-2</v>
      </c>
      <c r="AT141" s="170">
        <v>3.2000000000000001E-2</v>
      </c>
      <c r="AU141" s="170">
        <v>3.6000000000000004E-2</v>
      </c>
      <c r="AV141" s="170">
        <v>0.04</v>
      </c>
      <c r="AW141" s="170">
        <v>5.5999999999999994E-2</v>
      </c>
      <c r="AX141" s="170">
        <v>4.4000000000000004E-2</v>
      </c>
      <c r="AY141" s="161"/>
      <c r="AZ141" s="161"/>
      <c r="BA141" s="161"/>
    </row>
    <row r="142" spans="3:53" x14ac:dyDescent="0.25">
      <c r="C142" s="171" t="s">
        <v>7</v>
      </c>
      <c r="D142" s="7" t="s">
        <v>3</v>
      </c>
      <c r="E142" s="8"/>
      <c r="F142" s="9" t="s">
        <v>1</v>
      </c>
      <c r="G142" s="175">
        <v>517279</v>
      </c>
      <c r="H142" s="175">
        <v>376877</v>
      </c>
      <c r="I142" s="175">
        <v>318620</v>
      </c>
      <c r="J142" s="175">
        <v>309877</v>
      </c>
      <c r="K142" s="175">
        <v>307246</v>
      </c>
      <c r="L142" s="175">
        <v>282751</v>
      </c>
      <c r="M142" s="175">
        <v>244226</v>
      </c>
      <c r="N142" s="161"/>
      <c r="O142" s="174" t="s">
        <v>1</v>
      </c>
      <c r="P142" s="176">
        <v>2.9</v>
      </c>
      <c r="Q142" s="176">
        <v>4.0999999999999996</v>
      </c>
      <c r="R142" s="176">
        <v>4</v>
      </c>
      <c r="S142" s="176">
        <v>4.4000000000000004</v>
      </c>
      <c r="T142" s="176">
        <v>5.0999999999999996</v>
      </c>
      <c r="U142" s="176">
        <v>5.9</v>
      </c>
      <c r="V142" s="176">
        <v>6.8</v>
      </c>
      <c r="W142" s="161"/>
      <c r="X142" s="161"/>
      <c r="Y142" s="174" t="s">
        <v>1</v>
      </c>
      <c r="Z142" s="175">
        <v>30002.181999999997</v>
      </c>
      <c r="AA142" s="175">
        <v>30903.914000000001</v>
      </c>
      <c r="AB142" s="175">
        <v>25489.599999999999</v>
      </c>
      <c r="AC142" s="175">
        <v>27269.175999999999</v>
      </c>
      <c r="AD142" s="175">
        <v>31339.091999999997</v>
      </c>
      <c r="AE142" s="175">
        <v>33364.618000000002</v>
      </c>
      <c r="AF142" s="175">
        <v>33214.736000000004</v>
      </c>
      <c r="AG142" s="161"/>
      <c r="AH142" s="174" t="s">
        <v>1</v>
      </c>
      <c r="AI142" s="177">
        <v>0.23148896903345739</v>
      </c>
      <c r="AJ142" s="177">
        <v>0.19813023875914221</v>
      </c>
      <c r="AK142" s="177">
        <v>0.17594867436573269</v>
      </c>
      <c r="AL142" s="177">
        <v>0.17774220248054529</v>
      </c>
      <c r="AM142" s="177">
        <v>0.16889712725471667</v>
      </c>
      <c r="AN142" s="177">
        <v>0.17286016380544114</v>
      </c>
      <c r="AO142" s="177">
        <v>0.14893690979665142</v>
      </c>
      <c r="AP142" s="161"/>
      <c r="AQ142" s="174" t="s">
        <v>1</v>
      </c>
      <c r="AR142" s="177">
        <v>1.3426360203940528E-2</v>
      </c>
      <c r="AS142" s="177">
        <v>1.624667957824966E-2</v>
      </c>
      <c r="AT142" s="177">
        <v>1.4075893949258615E-2</v>
      </c>
      <c r="AU142" s="177">
        <v>1.5641313818287986E-2</v>
      </c>
      <c r="AV142" s="177">
        <v>1.72275069799811E-2</v>
      </c>
      <c r="AW142" s="177">
        <v>2.0397499329042054E-2</v>
      </c>
      <c r="AX142" s="177">
        <v>2.0255419732344591E-2</v>
      </c>
      <c r="AY142" s="161"/>
      <c r="AZ142" s="161"/>
      <c r="BA142" s="161"/>
    </row>
    <row r="143" spans="3:53" x14ac:dyDescent="0.25">
      <c r="C143" s="171" t="s">
        <v>7</v>
      </c>
      <c r="D143" s="7" t="s">
        <v>3</v>
      </c>
      <c r="E143" s="4"/>
      <c r="F143" s="9" t="s">
        <v>77</v>
      </c>
      <c r="G143" s="175">
        <v>872012</v>
      </c>
      <c r="H143" s="175">
        <v>770609</v>
      </c>
      <c r="I143" s="175">
        <v>723363</v>
      </c>
      <c r="J143" s="175">
        <v>635214</v>
      </c>
      <c r="K143" s="175">
        <v>651978</v>
      </c>
      <c r="L143" s="175">
        <v>600910</v>
      </c>
      <c r="M143" s="175">
        <v>603555</v>
      </c>
      <c r="N143" s="161"/>
      <c r="O143" s="174" t="s">
        <v>77</v>
      </c>
      <c r="P143" s="176">
        <v>2.2999999999999998</v>
      </c>
      <c r="Q143" s="176">
        <v>2.6</v>
      </c>
      <c r="R143" s="176">
        <v>3</v>
      </c>
      <c r="S143" s="176">
        <v>3.3</v>
      </c>
      <c r="T143" s="176">
        <v>3.8</v>
      </c>
      <c r="U143" s="176">
        <v>4.0999999999999996</v>
      </c>
      <c r="V143" s="176">
        <v>4.2</v>
      </c>
      <c r="W143" s="161"/>
      <c r="X143" s="161"/>
      <c r="Y143" s="174" t="s">
        <v>77</v>
      </c>
      <c r="Z143" s="175">
        <v>40112.551999999996</v>
      </c>
      <c r="AA143" s="175">
        <v>40071.668000000005</v>
      </c>
      <c r="AB143" s="175">
        <v>43401.78</v>
      </c>
      <c r="AC143" s="175">
        <v>41924.123999999996</v>
      </c>
      <c r="AD143" s="175">
        <v>49550.328000000001</v>
      </c>
      <c r="AE143" s="175">
        <v>49274.62</v>
      </c>
      <c r="AF143" s="175">
        <v>50698.62</v>
      </c>
      <c r="AG143" s="161"/>
      <c r="AH143" s="174" t="s">
        <v>77</v>
      </c>
      <c r="AI143" s="177">
        <v>0.39023652393544539</v>
      </c>
      <c r="AJ143" s="177">
        <v>0.4051214193488693</v>
      </c>
      <c r="AK143" s="177">
        <v>0.39945628314361781</v>
      </c>
      <c r="AL143" s="177">
        <v>0.3643520990795609</v>
      </c>
      <c r="AM143" s="177">
        <v>0.35840079686399717</v>
      </c>
      <c r="AN143" s="177">
        <v>0.36736705098241079</v>
      </c>
      <c r="AO143" s="177">
        <v>0.3680673498821499</v>
      </c>
      <c r="AP143" s="161"/>
      <c r="AQ143" s="174" t="s">
        <v>77</v>
      </c>
      <c r="AR143" s="177">
        <v>1.7950880101030485E-2</v>
      </c>
      <c r="AS143" s="177">
        <v>2.1066313806141202E-2</v>
      </c>
      <c r="AT143" s="177">
        <v>2.3967376988617072E-2</v>
      </c>
      <c r="AU143" s="177">
        <v>2.4047238539251017E-2</v>
      </c>
      <c r="AV143" s="177">
        <v>2.7238460561663781E-2</v>
      </c>
      <c r="AW143" s="177">
        <v>3.0124098180557682E-2</v>
      </c>
      <c r="AX143" s="177">
        <v>3.0917657390100595E-2</v>
      </c>
      <c r="AY143" s="161"/>
      <c r="AZ143" s="161"/>
      <c r="BA143" s="161"/>
    </row>
    <row r="144" spans="3:53" x14ac:dyDescent="0.25">
      <c r="C144" s="171" t="s">
        <v>7</v>
      </c>
      <c r="D144" s="7" t="s">
        <v>3</v>
      </c>
      <c r="E144" s="8"/>
      <c r="F144" s="9" t="s">
        <v>76</v>
      </c>
      <c r="G144" s="175">
        <v>845282</v>
      </c>
      <c r="H144" s="175">
        <v>754682</v>
      </c>
      <c r="I144" s="175">
        <v>768886</v>
      </c>
      <c r="J144" s="175">
        <v>798316</v>
      </c>
      <c r="K144" s="175">
        <v>859907</v>
      </c>
      <c r="L144" s="175">
        <v>752060</v>
      </c>
      <c r="M144" s="175">
        <v>792014</v>
      </c>
      <c r="N144" s="161"/>
      <c r="O144" s="174" t="s">
        <v>76</v>
      </c>
      <c r="P144" s="176">
        <v>2.2999999999999998</v>
      </c>
      <c r="Q144" s="176">
        <v>2.6</v>
      </c>
      <c r="R144" s="176">
        <v>2.4</v>
      </c>
      <c r="S144" s="176">
        <v>2.7</v>
      </c>
      <c r="T144" s="176">
        <v>3</v>
      </c>
      <c r="U144" s="176">
        <v>3.2</v>
      </c>
      <c r="V144" s="176">
        <v>3.4</v>
      </c>
      <c r="W144" s="161"/>
      <c r="X144" s="161"/>
      <c r="Y144" s="174" t="s">
        <v>76</v>
      </c>
      <c r="Z144" s="175">
        <v>38882.971999999994</v>
      </c>
      <c r="AA144" s="175">
        <v>39243.464</v>
      </c>
      <c r="AB144" s="175">
        <v>36906.527999999998</v>
      </c>
      <c r="AC144" s="175">
        <v>43109.064000000006</v>
      </c>
      <c r="AD144" s="175">
        <v>51594.42</v>
      </c>
      <c r="AE144" s="175">
        <v>48131.839999999997</v>
      </c>
      <c r="AF144" s="175">
        <v>53856.952000000005</v>
      </c>
      <c r="AG144" s="161"/>
      <c r="AH144" s="174" t="s">
        <v>76</v>
      </c>
      <c r="AI144" s="177">
        <v>0.37827450703109722</v>
      </c>
      <c r="AJ144" s="177">
        <v>0.39674834189198849</v>
      </c>
      <c r="AK144" s="177">
        <v>0.4245950424906495</v>
      </c>
      <c r="AL144" s="177">
        <v>0.45790569843989382</v>
      </c>
      <c r="AM144" s="177">
        <v>0.47270207588128615</v>
      </c>
      <c r="AN144" s="177">
        <v>0.45977278521214804</v>
      </c>
      <c r="AO144" s="177">
        <v>0.48299574032119869</v>
      </c>
      <c r="AP144" s="161"/>
      <c r="AQ144" s="174" t="s">
        <v>76</v>
      </c>
      <c r="AR144" s="177">
        <v>1.7400627323430472E-2</v>
      </c>
      <c r="AS144" s="177">
        <v>2.06309137783834E-2</v>
      </c>
      <c r="AT144" s="177">
        <v>2.0380562039551173E-2</v>
      </c>
      <c r="AU144" s="177">
        <v>2.4726907715754268E-2</v>
      </c>
      <c r="AV144" s="177">
        <v>2.836212455287717E-2</v>
      </c>
      <c r="AW144" s="177">
        <v>2.9425458253577473E-2</v>
      </c>
      <c r="AX144" s="177">
        <v>3.2843710341841505E-2</v>
      </c>
      <c r="AY144" s="161"/>
      <c r="AZ144" s="161"/>
      <c r="BA144" s="161"/>
    </row>
    <row r="145" spans="3:53" x14ac:dyDescent="0.25">
      <c r="C145" s="164" t="s">
        <v>12</v>
      </c>
      <c r="D145" s="3" t="s">
        <v>3</v>
      </c>
      <c r="E145" s="8"/>
      <c r="F145" s="5" t="s">
        <v>8</v>
      </c>
      <c r="G145" s="168">
        <v>1121158</v>
      </c>
      <c r="H145" s="168">
        <v>961075</v>
      </c>
      <c r="I145" s="168">
        <v>931798</v>
      </c>
      <c r="J145" s="168">
        <v>892443</v>
      </c>
      <c r="K145" s="168">
        <v>910766</v>
      </c>
      <c r="L145" s="168">
        <v>820921</v>
      </c>
      <c r="M145" s="168">
        <v>827117</v>
      </c>
      <c r="N145" s="161"/>
      <c r="O145" s="167" t="s">
        <v>8</v>
      </c>
      <c r="P145" s="169">
        <v>2</v>
      </c>
      <c r="Q145" s="169">
        <v>2.6</v>
      </c>
      <c r="R145" s="169">
        <v>2.4</v>
      </c>
      <c r="S145" s="169">
        <v>2.7</v>
      </c>
      <c r="T145" s="169">
        <v>3</v>
      </c>
      <c r="U145" s="169">
        <v>3.2</v>
      </c>
      <c r="V145" s="169">
        <v>3.4</v>
      </c>
      <c r="W145" s="161"/>
      <c r="X145" s="161"/>
      <c r="Y145" s="167" t="s">
        <v>8</v>
      </c>
      <c r="Z145" s="168">
        <v>44846.32</v>
      </c>
      <c r="AA145" s="168">
        <v>49975.9</v>
      </c>
      <c r="AB145" s="168">
        <v>44726.303999999996</v>
      </c>
      <c r="AC145" s="168">
        <v>48191.921999999999</v>
      </c>
      <c r="AD145" s="168">
        <v>54645.96</v>
      </c>
      <c r="AE145" s="168">
        <v>52538.944000000003</v>
      </c>
      <c r="AF145" s="168">
        <v>56243.955999999998</v>
      </c>
      <c r="AG145" s="161"/>
      <c r="AH145" s="167" t="s">
        <v>8</v>
      </c>
      <c r="AI145" s="170">
        <v>1</v>
      </c>
      <c r="AJ145" s="170">
        <v>1</v>
      </c>
      <c r="AK145" s="170">
        <v>1</v>
      </c>
      <c r="AL145" s="170">
        <v>1</v>
      </c>
      <c r="AM145" s="170">
        <v>1</v>
      </c>
      <c r="AN145" s="170">
        <v>1</v>
      </c>
      <c r="AO145" s="170">
        <v>1</v>
      </c>
      <c r="AP145" s="161"/>
      <c r="AQ145" s="167" t="s">
        <v>8</v>
      </c>
      <c r="AR145" s="170">
        <v>0.04</v>
      </c>
      <c r="AS145" s="170">
        <v>5.2000000000000005E-2</v>
      </c>
      <c r="AT145" s="170">
        <v>4.8000000000000001E-2</v>
      </c>
      <c r="AU145" s="170">
        <v>5.4000000000000006E-2</v>
      </c>
      <c r="AV145" s="170">
        <v>0.06</v>
      </c>
      <c r="AW145" s="170">
        <v>6.4000000000000001E-2</v>
      </c>
      <c r="AX145" s="170">
        <v>6.8000000000000005E-2</v>
      </c>
      <c r="AY145" s="161"/>
      <c r="AZ145" s="161"/>
      <c r="BA145" s="161"/>
    </row>
    <row r="146" spans="3:53" x14ac:dyDescent="0.25">
      <c r="C146" s="171" t="s">
        <v>12</v>
      </c>
      <c r="D146" s="7" t="s">
        <v>3</v>
      </c>
      <c r="E146" s="8"/>
      <c r="F146" s="9" t="s">
        <v>1</v>
      </c>
      <c r="G146" s="175">
        <v>237286</v>
      </c>
      <c r="H146" s="175">
        <v>173304</v>
      </c>
      <c r="I146" s="175">
        <v>150067</v>
      </c>
      <c r="J146" s="175">
        <v>135473</v>
      </c>
      <c r="K146" s="175">
        <v>129754</v>
      </c>
      <c r="L146" s="175">
        <v>105808</v>
      </c>
      <c r="M146" s="175">
        <v>95031</v>
      </c>
      <c r="N146" s="161"/>
      <c r="O146" s="174" t="s">
        <v>1</v>
      </c>
      <c r="P146" s="176">
        <v>4.7</v>
      </c>
      <c r="Q146" s="176">
        <v>6.2</v>
      </c>
      <c r="R146" s="176">
        <v>5.6</v>
      </c>
      <c r="S146" s="176">
        <v>7</v>
      </c>
      <c r="T146" s="176">
        <v>8</v>
      </c>
      <c r="U146" s="176">
        <v>9.5</v>
      </c>
      <c r="V146" s="176">
        <v>9.9</v>
      </c>
      <c r="W146" s="161"/>
      <c r="X146" s="161"/>
      <c r="Y146" s="174" t="s">
        <v>1</v>
      </c>
      <c r="Z146" s="175">
        <v>22304.883999999998</v>
      </c>
      <c r="AA146" s="175">
        <v>21489.696</v>
      </c>
      <c r="AB146" s="175">
        <v>16807.504000000001</v>
      </c>
      <c r="AC146" s="175">
        <v>18966.22</v>
      </c>
      <c r="AD146" s="175">
        <v>20760.64</v>
      </c>
      <c r="AE146" s="175">
        <v>20103.52</v>
      </c>
      <c r="AF146" s="175">
        <v>18816.137999999999</v>
      </c>
      <c r="AG146" s="161"/>
      <c r="AH146" s="174" t="s">
        <v>1</v>
      </c>
      <c r="AI146" s="177">
        <v>0.21164367555687957</v>
      </c>
      <c r="AJ146" s="177">
        <v>0.18032307572249826</v>
      </c>
      <c r="AK146" s="177">
        <v>0.16105100032410458</v>
      </c>
      <c r="AL146" s="177">
        <v>0.1518001709913126</v>
      </c>
      <c r="AM146" s="177">
        <v>0.14246689050755079</v>
      </c>
      <c r="AN146" s="177">
        <v>0.12888938156046684</v>
      </c>
      <c r="AO146" s="177">
        <v>0.11489426526114202</v>
      </c>
      <c r="AP146" s="161"/>
      <c r="AQ146" s="174" t="s">
        <v>1</v>
      </c>
      <c r="AR146" s="177">
        <v>1.9894505502346681E-2</v>
      </c>
      <c r="AS146" s="177">
        <v>2.2360061389589781E-2</v>
      </c>
      <c r="AT146" s="177">
        <v>1.8037712036299711E-2</v>
      </c>
      <c r="AU146" s="177">
        <v>2.1252023938783764E-2</v>
      </c>
      <c r="AV146" s="177">
        <v>2.2794702481208125E-2</v>
      </c>
      <c r="AW146" s="177">
        <v>2.4488982496488697E-2</v>
      </c>
      <c r="AX146" s="177">
        <v>2.2749064521706122E-2</v>
      </c>
      <c r="AY146" s="161"/>
      <c r="AZ146" s="161"/>
      <c r="BA146" s="161"/>
    </row>
    <row r="147" spans="3:53" x14ac:dyDescent="0.25">
      <c r="C147" s="171" t="s">
        <v>12</v>
      </c>
      <c r="D147" s="7" t="s">
        <v>3</v>
      </c>
      <c r="E147" s="8"/>
      <c r="F147" s="9" t="s">
        <v>77</v>
      </c>
      <c r="G147" s="175">
        <v>456564</v>
      </c>
      <c r="H147" s="175">
        <v>393778</v>
      </c>
      <c r="I147" s="175">
        <v>361507</v>
      </c>
      <c r="J147" s="175">
        <v>336653</v>
      </c>
      <c r="K147" s="175">
        <v>330390</v>
      </c>
      <c r="L147" s="175">
        <v>296994</v>
      </c>
      <c r="M147" s="175">
        <v>292466</v>
      </c>
      <c r="N147" s="161"/>
      <c r="O147" s="174" t="s">
        <v>77</v>
      </c>
      <c r="P147" s="176">
        <v>3</v>
      </c>
      <c r="Q147" s="176">
        <v>4.0999999999999996</v>
      </c>
      <c r="R147" s="176">
        <v>3.7</v>
      </c>
      <c r="S147" s="176">
        <v>4.4000000000000004</v>
      </c>
      <c r="T147" s="176">
        <v>5.0999999999999996</v>
      </c>
      <c r="U147" s="176">
        <v>5.9</v>
      </c>
      <c r="V147" s="176">
        <v>6.1</v>
      </c>
      <c r="W147" s="161"/>
      <c r="X147" s="161"/>
      <c r="Y147" s="174" t="s">
        <v>77</v>
      </c>
      <c r="Z147" s="175">
        <v>27393.84</v>
      </c>
      <c r="AA147" s="175">
        <v>32289.795999999995</v>
      </c>
      <c r="AB147" s="175">
        <v>26751.518000000004</v>
      </c>
      <c r="AC147" s="175">
        <v>29625.464000000004</v>
      </c>
      <c r="AD147" s="175">
        <v>33699.78</v>
      </c>
      <c r="AE147" s="175">
        <v>35045.292000000001</v>
      </c>
      <c r="AF147" s="175">
        <v>35680.851999999999</v>
      </c>
      <c r="AG147" s="161"/>
      <c r="AH147" s="174" t="s">
        <v>77</v>
      </c>
      <c r="AI147" s="177">
        <v>0.40722538660920227</v>
      </c>
      <c r="AJ147" s="177">
        <v>0.40972660822516455</v>
      </c>
      <c r="AK147" s="177">
        <v>0.38796713450769371</v>
      </c>
      <c r="AL147" s="177">
        <v>0.37722633266214201</v>
      </c>
      <c r="AM147" s="177">
        <v>0.36276057736015616</v>
      </c>
      <c r="AN147" s="177">
        <v>0.36178146252806298</v>
      </c>
      <c r="AO147" s="177">
        <v>0.35359689137087014</v>
      </c>
      <c r="AP147" s="161"/>
      <c r="AQ147" s="174" t="s">
        <v>77</v>
      </c>
      <c r="AR147" s="177">
        <v>2.4433523196552134E-2</v>
      </c>
      <c r="AS147" s="177">
        <v>3.3597581874463489E-2</v>
      </c>
      <c r="AT147" s="177">
        <v>2.8709567953569336E-2</v>
      </c>
      <c r="AU147" s="177">
        <v>3.3195917274268495E-2</v>
      </c>
      <c r="AV147" s="177">
        <v>3.7001578890735923E-2</v>
      </c>
      <c r="AW147" s="177">
        <v>4.2690212578311432E-2</v>
      </c>
      <c r="AX147" s="177">
        <v>4.3138820747246155E-2</v>
      </c>
      <c r="AY147" s="161"/>
      <c r="AZ147" s="161"/>
      <c r="BA147" s="161"/>
    </row>
    <row r="148" spans="3:53" x14ac:dyDescent="0.25">
      <c r="C148" s="171" t="s">
        <v>12</v>
      </c>
      <c r="D148" s="7" t="s">
        <v>3</v>
      </c>
      <c r="E148" s="8"/>
      <c r="F148" s="9" t="s">
        <v>76</v>
      </c>
      <c r="G148" s="175">
        <v>427308</v>
      </c>
      <c r="H148" s="175">
        <v>393993</v>
      </c>
      <c r="I148" s="175">
        <v>420224</v>
      </c>
      <c r="J148" s="175">
        <v>420317</v>
      </c>
      <c r="K148" s="175">
        <v>450622</v>
      </c>
      <c r="L148" s="175">
        <v>418119</v>
      </c>
      <c r="M148" s="175">
        <v>439620</v>
      </c>
      <c r="N148" s="161"/>
      <c r="O148" s="174" t="s">
        <v>76</v>
      </c>
      <c r="P148" s="176">
        <v>3.2</v>
      </c>
      <c r="Q148" s="176">
        <v>4.0999999999999996</v>
      </c>
      <c r="R148" s="176">
        <v>3.3</v>
      </c>
      <c r="S148" s="176">
        <v>3.7</v>
      </c>
      <c r="T148" s="176">
        <v>4</v>
      </c>
      <c r="U148" s="176">
        <v>4.5999999999999996</v>
      </c>
      <c r="V148" s="176">
        <v>4.7</v>
      </c>
      <c r="W148" s="161"/>
      <c r="X148" s="161"/>
      <c r="Y148" s="174" t="s">
        <v>76</v>
      </c>
      <c r="Z148" s="175">
        <v>27347.712000000003</v>
      </c>
      <c r="AA148" s="175">
        <v>32307.425999999996</v>
      </c>
      <c r="AB148" s="175">
        <v>27734.784</v>
      </c>
      <c r="AC148" s="175">
        <v>31103.458000000002</v>
      </c>
      <c r="AD148" s="175">
        <v>36049.760000000002</v>
      </c>
      <c r="AE148" s="175">
        <v>38466.947999999997</v>
      </c>
      <c r="AF148" s="175">
        <v>41324.28</v>
      </c>
      <c r="AG148" s="161"/>
      <c r="AH148" s="174" t="s">
        <v>76</v>
      </c>
      <c r="AI148" s="177">
        <v>0.38113093783391816</v>
      </c>
      <c r="AJ148" s="177">
        <v>0.40995031605233723</v>
      </c>
      <c r="AK148" s="177">
        <v>0.45098186516820171</v>
      </c>
      <c r="AL148" s="177">
        <v>0.47097349634654539</v>
      </c>
      <c r="AM148" s="177">
        <v>0.49477253213229305</v>
      </c>
      <c r="AN148" s="177">
        <v>0.50932915591147021</v>
      </c>
      <c r="AO148" s="177">
        <v>0.53150884336798787</v>
      </c>
      <c r="AP148" s="161"/>
      <c r="AQ148" s="174" t="s">
        <v>76</v>
      </c>
      <c r="AR148" s="177">
        <v>2.4392380021370764E-2</v>
      </c>
      <c r="AS148" s="177">
        <v>3.3615925916291652E-2</v>
      </c>
      <c r="AT148" s="177">
        <v>2.9764803101101311E-2</v>
      </c>
      <c r="AU148" s="177">
        <v>3.4852038729644361E-2</v>
      </c>
      <c r="AV148" s="177">
        <v>3.9581802570583441E-2</v>
      </c>
      <c r="AW148" s="177">
        <v>4.6858282343855258E-2</v>
      </c>
      <c r="AX148" s="177">
        <v>4.996183127659086E-2</v>
      </c>
      <c r="AY148" s="161"/>
      <c r="AZ148" s="161"/>
      <c r="BA148" s="161"/>
    </row>
    <row r="149" spans="3:53" x14ac:dyDescent="0.25">
      <c r="C149" s="164" t="s">
        <v>11</v>
      </c>
      <c r="D149" s="3" t="s">
        <v>3</v>
      </c>
      <c r="E149" s="4"/>
      <c r="F149" s="5" t="s">
        <v>8</v>
      </c>
      <c r="G149" s="168">
        <v>1113415</v>
      </c>
      <c r="H149" s="168">
        <v>941093</v>
      </c>
      <c r="I149" s="168">
        <v>879071</v>
      </c>
      <c r="J149" s="168">
        <v>850964</v>
      </c>
      <c r="K149" s="168">
        <v>908365</v>
      </c>
      <c r="L149" s="168">
        <v>814800</v>
      </c>
      <c r="M149" s="168">
        <v>812678</v>
      </c>
      <c r="N149" s="161"/>
      <c r="O149" s="167" t="s">
        <v>8</v>
      </c>
      <c r="P149" s="169">
        <v>2</v>
      </c>
      <c r="Q149" s="169">
        <v>2.6</v>
      </c>
      <c r="R149" s="169">
        <v>2.4</v>
      </c>
      <c r="S149" s="169">
        <v>2.7</v>
      </c>
      <c r="T149" s="169">
        <v>3</v>
      </c>
      <c r="U149" s="169">
        <v>3.2</v>
      </c>
      <c r="V149" s="169">
        <v>3.4</v>
      </c>
      <c r="W149" s="161"/>
      <c r="X149" s="161"/>
      <c r="Y149" s="167" t="s">
        <v>8</v>
      </c>
      <c r="Z149" s="168">
        <v>44536.6</v>
      </c>
      <c r="AA149" s="168">
        <v>48936.836000000003</v>
      </c>
      <c r="AB149" s="168">
        <v>42195.407999999996</v>
      </c>
      <c r="AC149" s="168">
        <v>45952.056000000004</v>
      </c>
      <c r="AD149" s="168">
        <v>54501.9</v>
      </c>
      <c r="AE149" s="168">
        <v>52147.199999999997</v>
      </c>
      <c r="AF149" s="168">
        <v>55262.103999999992</v>
      </c>
      <c r="AG149" s="161"/>
      <c r="AH149" s="167" t="s">
        <v>8</v>
      </c>
      <c r="AI149" s="170">
        <v>1</v>
      </c>
      <c r="AJ149" s="170">
        <v>1</v>
      </c>
      <c r="AK149" s="170">
        <v>1</v>
      </c>
      <c r="AL149" s="170">
        <v>1</v>
      </c>
      <c r="AM149" s="170">
        <v>1</v>
      </c>
      <c r="AN149" s="170">
        <v>1</v>
      </c>
      <c r="AO149" s="170">
        <v>1</v>
      </c>
      <c r="AP149" s="161"/>
      <c r="AQ149" s="167" t="s">
        <v>8</v>
      </c>
      <c r="AR149" s="170">
        <v>0.04</v>
      </c>
      <c r="AS149" s="170">
        <v>5.2000000000000005E-2</v>
      </c>
      <c r="AT149" s="170">
        <v>4.8000000000000001E-2</v>
      </c>
      <c r="AU149" s="170">
        <v>5.4000000000000006E-2</v>
      </c>
      <c r="AV149" s="170">
        <v>0.06</v>
      </c>
      <c r="AW149" s="170">
        <v>6.4000000000000001E-2</v>
      </c>
      <c r="AX149" s="170">
        <v>6.8000000000000005E-2</v>
      </c>
      <c r="AY149" s="161"/>
      <c r="AZ149" s="161"/>
      <c r="BA149" s="161"/>
    </row>
    <row r="150" spans="3:53" x14ac:dyDescent="0.25">
      <c r="C150" s="171" t="s">
        <v>11</v>
      </c>
      <c r="D150" s="7" t="s">
        <v>3</v>
      </c>
      <c r="E150" s="8"/>
      <c r="F150" s="9" t="s">
        <v>1</v>
      </c>
      <c r="G150" s="175">
        <v>279993</v>
      </c>
      <c r="H150" s="175">
        <v>203573</v>
      </c>
      <c r="I150" s="175">
        <v>168553</v>
      </c>
      <c r="J150" s="175">
        <v>174404</v>
      </c>
      <c r="K150" s="175">
        <v>177492</v>
      </c>
      <c r="L150" s="175">
        <v>176943</v>
      </c>
      <c r="M150" s="175">
        <v>149195</v>
      </c>
      <c r="N150" s="161"/>
      <c r="O150" s="174" t="s">
        <v>1</v>
      </c>
      <c r="P150" s="176">
        <v>4.2</v>
      </c>
      <c r="Q150" s="176">
        <v>5.4</v>
      </c>
      <c r="R150" s="176">
        <v>5.6</v>
      </c>
      <c r="S150" s="176">
        <v>6.3</v>
      </c>
      <c r="T150" s="176">
        <v>7.2</v>
      </c>
      <c r="U150" s="176">
        <v>7.7</v>
      </c>
      <c r="V150" s="176">
        <v>8.6999999999999993</v>
      </c>
      <c r="W150" s="161"/>
      <c r="X150" s="161"/>
      <c r="Y150" s="174" t="s">
        <v>1</v>
      </c>
      <c r="Z150" s="175">
        <v>23519.412</v>
      </c>
      <c r="AA150" s="175">
        <v>21985.884000000005</v>
      </c>
      <c r="AB150" s="175">
        <v>18877.935999999998</v>
      </c>
      <c r="AC150" s="175">
        <v>21974.903999999999</v>
      </c>
      <c r="AD150" s="175">
        <v>25558.848000000002</v>
      </c>
      <c r="AE150" s="175">
        <v>27249.222000000002</v>
      </c>
      <c r="AF150" s="175">
        <v>25959.93</v>
      </c>
      <c r="AG150" s="161"/>
      <c r="AH150" s="174" t="s">
        <v>1</v>
      </c>
      <c r="AI150" s="177">
        <v>0.2514722722435031</v>
      </c>
      <c r="AJ150" s="177">
        <v>0.21631549698063848</v>
      </c>
      <c r="AK150" s="177">
        <v>0.19173991634350354</v>
      </c>
      <c r="AL150" s="177">
        <v>0.20494874048725917</v>
      </c>
      <c r="AM150" s="177">
        <v>0.1953972246839101</v>
      </c>
      <c r="AN150" s="177">
        <v>0.21716126656848306</v>
      </c>
      <c r="AO150" s="177">
        <v>0.18358439627995343</v>
      </c>
      <c r="AP150" s="161"/>
      <c r="AQ150" s="174" t="s">
        <v>1</v>
      </c>
      <c r="AR150" s="177">
        <v>2.1123670868454264E-2</v>
      </c>
      <c r="AS150" s="177">
        <v>2.3362073673908957E-2</v>
      </c>
      <c r="AT150" s="177">
        <v>2.1474870630472393E-2</v>
      </c>
      <c r="AU150" s="177">
        <v>2.5823541301394654E-2</v>
      </c>
      <c r="AV150" s="177">
        <v>2.8137200354483055E-2</v>
      </c>
      <c r="AW150" s="177">
        <v>3.3442835051546396E-2</v>
      </c>
      <c r="AX150" s="177">
        <v>3.1943684952711895E-2</v>
      </c>
      <c r="AY150" s="161"/>
      <c r="AZ150" s="161"/>
      <c r="BA150" s="161"/>
    </row>
    <row r="151" spans="3:53" x14ac:dyDescent="0.25">
      <c r="C151" s="171" t="s">
        <v>11</v>
      </c>
      <c r="D151" s="7" t="s">
        <v>3</v>
      </c>
      <c r="E151" s="8"/>
      <c r="F151" s="9" t="s">
        <v>77</v>
      </c>
      <c r="G151" s="175">
        <v>415448</v>
      </c>
      <c r="H151" s="175">
        <v>376831</v>
      </c>
      <c r="I151" s="175">
        <v>361856</v>
      </c>
      <c r="J151" s="175">
        <v>298561</v>
      </c>
      <c r="K151" s="175">
        <v>321588</v>
      </c>
      <c r="L151" s="175">
        <v>303916</v>
      </c>
      <c r="M151" s="175">
        <v>311089</v>
      </c>
      <c r="N151" s="161"/>
      <c r="O151" s="174" t="s">
        <v>77</v>
      </c>
      <c r="P151" s="176">
        <v>3.2</v>
      </c>
      <c r="Q151" s="176">
        <v>4.0999999999999996</v>
      </c>
      <c r="R151" s="176">
        <v>3.7</v>
      </c>
      <c r="S151" s="176">
        <v>4.9000000000000004</v>
      </c>
      <c r="T151" s="176">
        <v>5.0999999999999996</v>
      </c>
      <c r="U151" s="176">
        <v>5.4</v>
      </c>
      <c r="V151" s="176">
        <v>5.6</v>
      </c>
      <c r="W151" s="161"/>
      <c r="X151" s="161"/>
      <c r="Y151" s="174" t="s">
        <v>77</v>
      </c>
      <c r="Z151" s="175">
        <v>26588.672000000002</v>
      </c>
      <c r="AA151" s="175">
        <v>30900.141999999996</v>
      </c>
      <c r="AB151" s="175">
        <v>26777.343999999997</v>
      </c>
      <c r="AC151" s="175">
        <v>29258.978000000003</v>
      </c>
      <c r="AD151" s="175">
        <v>32801.975999999995</v>
      </c>
      <c r="AE151" s="175">
        <v>32822.928</v>
      </c>
      <c r="AF151" s="175">
        <v>34841.968000000001</v>
      </c>
      <c r="AG151" s="161"/>
      <c r="AH151" s="174" t="s">
        <v>77</v>
      </c>
      <c r="AI151" s="177">
        <v>0.37312951594868043</v>
      </c>
      <c r="AJ151" s="177">
        <v>0.40041844961124989</v>
      </c>
      <c r="AK151" s="177">
        <v>0.41163455511557084</v>
      </c>
      <c r="AL151" s="177">
        <v>0.35085032974367891</v>
      </c>
      <c r="AM151" s="177">
        <v>0.35402949254980104</v>
      </c>
      <c r="AN151" s="177">
        <v>0.37299459990181638</v>
      </c>
      <c r="AO151" s="177">
        <v>0.38279490770022073</v>
      </c>
      <c r="AP151" s="161"/>
      <c r="AQ151" s="174" t="s">
        <v>77</v>
      </c>
      <c r="AR151" s="177">
        <v>2.388028902071555E-2</v>
      </c>
      <c r="AS151" s="177">
        <v>3.2834312868122488E-2</v>
      </c>
      <c r="AT151" s="177">
        <v>3.0460957078552245E-2</v>
      </c>
      <c r="AU151" s="177">
        <v>3.4383332314880534E-2</v>
      </c>
      <c r="AV151" s="177">
        <v>3.6111008240079706E-2</v>
      </c>
      <c r="AW151" s="177">
        <v>4.0283416789396176E-2</v>
      </c>
      <c r="AX151" s="177">
        <v>4.2873029662424719E-2</v>
      </c>
      <c r="AY151" s="161"/>
      <c r="AZ151" s="161"/>
      <c r="BA151" s="161"/>
    </row>
    <row r="152" spans="3:53" x14ac:dyDescent="0.25">
      <c r="C152" s="171" t="s">
        <v>11</v>
      </c>
      <c r="D152" s="7" t="s">
        <v>3</v>
      </c>
      <c r="E152" s="8"/>
      <c r="F152" s="9" t="s">
        <v>76</v>
      </c>
      <c r="G152" s="175">
        <v>417974</v>
      </c>
      <c r="H152" s="175">
        <v>360689</v>
      </c>
      <c r="I152" s="175">
        <v>348662</v>
      </c>
      <c r="J152" s="175">
        <v>377999</v>
      </c>
      <c r="K152" s="175">
        <v>409285</v>
      </c>
      <c r="L152" s="175">
        <v>333941</v>
      </c>
      <c r="M152" s="175">
        <v>352394</v>
      </c>
      <c r="N152" s="161"/>
      <c r="O152" s="174" t="s">
        <v>76</v>
      </c>
      <c r="P152" s="176">
        <v>3.2</v>
      </c>
      <c r="Q152" s="176">
        <v>4.0999999999999996</v>
      </c>
      <c r="R152" s="176">
        <v>4</v>
      </c>
      <c r="S152" s="176">
        <v>4.0999999999999996</v>
      </c>
      <c r="T152" s="176">
        <v>4.3</v>
      </c>
      <c r="U152" s="176">
        <v>5.4</v>
      </c>
      <c r="V152" s="176">
        <v>5.2</v>
      </c>
      <c r="W152" s="161"/>
      <c r="X152" s="161"/>
      <c r="Y152" s="174" t="s">
        <v>76</v>
      </c>
      <c r="Z152" s="175">
        <v>26750.335999999999</v>
      </c>
      <c r="AA152" s="175">
        <v>29576.498</v>
      </c>
      <c r="AB152" s="175">
        <v>27892.959999999999</v>
      </c>
      <c r="AC152" s="175">
        <v>30995.917999999998</v>
      </c>
      <c r="AD152" s="175">
        <v>35198.51</v>
      </c>
      <c r="AE152" s="175">
        <v>36065.628000000004</v>
      </c>
      <c r="AF152" s="175">
        <v>36648.976000000002</v>
      </c>
      <c r="AG152" s="161"/>
      <c r="AH152" s="174" t="s">
        <v>76</v>
      </c>
      <c r="AI152" s="177">
        <v>0.37539821180781652</v>
      </c>
      <c r="AJ152" s="177">
        <v>0.38326605340811165</v>
      </c>
      <c r="AK152" s="177">
        <v>0.39662552854092559</v>
      </c>
      <c r="AL152" s="177">
        <v>0.44420092976906189</v>
      </c>
      <c r="AM152" s="177">
        <v>0.45057328276628889</v>
      </c>
      <c r="AN152" s="177">
        <v>0.40984413352970056</v>
      </c>
      <c r="AO152" s="177">
        <v>0.43362069601982584</v>
      </c>
      <c r="AP152" s="161"/>
      <c r="AQ152" s="174" t="s">
        <v>76</v>
      </c>
      <c r="AR152" s="177">
        <v>2.4025485555700259E-2</v>
      </c>
      <c r="AS152" s="177">
        <v>3.1427816379465151E-2</v>
      </c>
      <c r="AT152" s="177">
        <v>3.173004228327405E-2</v>
      </c>
      <c r="AU152" s="177">
        <v>3.642447624106307E-2</v>
      </c>
      <c r="AV152" s="177">
        <v>3.8749302317900844E-2</v>
      </c>
      <c r="AW152" s="177">
        <v>4.4263166421207666E-2</v>
      </c>
      <c r="AX152" s="177">
        <v>4.5096552386061889E-2</v>
      </c>
      <c r="AY152" s="161"/>
      <c r="AZ152" s="161"/>
      <c r="BA152" s="161"/>
    </row>
    <row r="153" spans="3:53" x14ac:dyDescent="0.25">
      <c r="C153" s="164" t="s">
        <v>7</v>
      </c>
      <c r="D153" s="3" t="s">
        <v>4</v>
      </c>
      <c r="E153" s="8"/>
      <c r="F153" s="5" t="s">
        <v>8</v>
      </c>
      <c r="G153" s="168">
        <v>1648177</v>
      </c>
      <c r="H153" s="168">
        <v>1567754</v>
      </c>
      <c r="I153" s="168">
        <v>1694045</v>
      </c>
      <c r="J153" s="168">
        <v>1787870</v>
      </c>
      <c r="K153" s="168">
        <v>1963700</v>
      </c>
      <c r="L153" s="168">
        <v>1844178</v>
      </c>
      <c r="M153" s="168">
        <v>1782261</v>
      </c>
      <c r="N153" s="161"/>
      <c r="O153" s="167" t="s">
        <v>8</v>
      </c>
      <c r="P153" s="169">
        <v>1.5</v>
      </c>
      <c r="Q153" s="169">
        <v>1.7</v>
      </c>
      <c r="R153" s="169">
        <v>2.2000000000000002</v>
      </c>
      <c r="S153" s="169">
        <v>1.9</v>
      </c>
      <c r="T153" s="169">
        <v>2.1</v>
      </c>
      <c r="U153" s="169">
        <v>2.9</v>
      </c>
      <c r="V153" s="169">
        <v>2.4</v>
      </c>
      <c r="W153" s="161"/>
      <c r="X153" s="161"/>
      <c r="Y153" s="167" t="s">
        <v>8</v>
      </c>
      <c r="Z153" s="168">
        <v>49445.31</v>
      </c>
      <c r="AA153" s="168">
        <v>53303.635999999999</v>
      </c>
      <c r="AB153" s="168">
        <v>74537.98000000001</v>
      </c>
      <c r="AC153" s="168">
        <v>67939.06</v>
      </c>
      <c r="AD153" s="168">
        <v>82475.399999999994</v>
      </c>
      <c r="AE153" s="168">
        <v>106962.32400000001</v>
      </c>
      <c r="AF153" s="168">
        <v>85548.527999999991</v>
      </c>
      <c r="AG153" s="161"/>
      <c r="AH153" s="167" t="s">
        <v>8</v>
      </c>
      <c r="AI153" s="170">
        <v>1</v>
      </c>
      <c r="AJ153" s="170">
        <v>1</v>
      </c>
      <c r="AK153" s="170">
        <v>1</v>
      </c>
      <c r="AL153" s="170">
        <v>1</v>
      </c>
      <c r="AM153" s="170">
        <v>1</v>
      </c>
      <c r="AN153" s="170">
        <v>1</v>
      </c>
      <c r="AO153" s="170">
        <v>1</v>
      </c>
      <c r="AP153" s="161"/>
      <c r="AQ153" s="167" t="s">
        <v>8</v>
      </c>
      <c r="AR153" s="170">
        <v>0.03</v>
      </c>
      <c r="AS153" s="170">
        <v>3.4000000000000002E-2</v>
      </c>
      <c r="AT153" s="170">
        <v>4.4000000000000004E-2</v>
      </c>
      <c r="AU153" s="170">
        <v>3.7999999999999999E-2</v>
      </c>
      <c r="AV153" s="170">
        <v>4.2000000000000003E-2</v>
      </c>
      <c r="AW153" s="170">
        <v>5.7999999999999996E-2</v>
      </c>
      <c r="AX153" s="170">
        <v>4.8000000000000001E-2</v>
      </c>
      <c r="AY153" s="161"/>
      <c r="AZ153" s="161"/>
      <c r="BA153" s="161"/>
    </row>
    <row r="154" spans="3:53" x14ac:dyDescent="0.25">
      <c r="C154" s="171" t="s">
        <v>7</v>
      </c>
      <c r="D154" s="7" t="s">
        <v>4</v>
      </c>
      <c r="E154" s="4"/>
      <c r="F154" s="9" t="s">
        <v>1</v>
      </c>
      <c r="G154" s="175">
        <v>315294</v>
      </c>
      <c r="H154" s="175">
        <v>270977</v>
      </c>
      <c r="I154" s="175">
        <v>276415</v>
      </c>
      <c r="J154" s="175">
        <v>280087</v>
      </c>
      <c r="K154" s="175">
        <v>306349</v>
      </c>
      <c r="L154" s="175">
        <v>289524</v>
      </c>
      <c r="M154" s="175">
        <v>219059</v>
      </c>
      <c r="N154" s="161"/>
      <c r="O154" s="174" t="s">
        <v>1</v>
      </c>
      <c r="P154" s="176">
        <v>3.9</v>
      </c>
      <c r="Q154" s="176">
        <v>4.5</v>
      </c>
      <c r="R154" s="176">
        <v>4.7</v>
      </c>
      <c r="S154" s="176">
        <v>5</v>
      </c>
      <c r="T154" s="176">
        <v>5.2</v>
      </c>
      <c r="U154" s="176">
        <v>6.2</v>
      </c>
      <c r="V154" s="176">
        <v>6.9</v>
      </c>
      <c r="W154" s="161"/>
      <c r="X154" s="161"/>
      <c r="Y154" s="174" t="s">
        <v>1</v>
      </c>
      <c r="Z154" s="175">
        <v>24592.931999999997</v>
      </c>
      <c r="AA154" s="175">
        <v>24387.93</v>
      </c>
      <c r="AB154" s="175">
        <v>25983.01</v>
      </c>
      <c r="AC154" s="175">
        <v>28008.7</v>
      </c>
      <c r="AD154" s="175">
        <v>31860.296000000002</v>
      </c>
      <c r="AE154" s="175">
        <v>35900.976000000002</v>
      </c>
      <c r="AF154" s="175">
        <v>30230.142000000003</v>
      </c>
      <c r="AG154" s="161"/>
      <c r="AH154" s="174" t="s">
        <v>1</v>
      </c>
      <c r="AI154" s="177">
        <v>0.19129862872737577</v>
      </c>
      <c r="AJ154" s="177">
        <v>0.17284408140562868</v>
      </c>
      <c r="AK154" s="177">
        <v>0.1631686289325254</v>
      </c>
      <c r="AL154" s="177">
        <v>0.15665960053023989</v>
      </c>
      <c r="AM154" s="177">
        <v>0.15600600906452106</v>
      </c>
      <c r="AN154" s="177">
        <v>0.15699352231726005</v>
      </c>
      <c r="AO154" s="177">
        <v>0.122910729685495</v>
      </c>
      <c r="AP154" s="161"/>
      <c r="AQ154" s="174" t="s">
        <v>1</v>
      </c>
      <c r="AR154" s="177">
        <v>1.4921293040735311E-2</v>
      </c>
      <c r="AS154" s="177">
        <v>1.5555967326506581E-2</v>
      </c>
      <c r="AT154" s="177">
        <v>1.5337851119657388E-2</v>
      </c>
      <c r="AU154" s="177">
        <v>1.5665960053023988E-2</v>
      </c>
      <c r="AV154" s="177">
        <v>1.6224624942710191E-2</v>
      </c>
      <c r="AW154" s="177">
        <v>1.9467196767340246E-2</v>
      </c>
      <c r="AX154" s="177">
        <v>1.696168069659831E-2</v>
      </c>
      <c r="AY154" s="161"/>
      <c r="AZ154" s="161"/>
      <c r="BA154" s="161"/>
    </row>
    <row r="155" spans="3:53" x14ac:dyDescent="0.25">
      <c r="C155" s="171" t="s">
        <v>7</v>
      </c>
      <c r="D155" s="7" t="s">
        <v>4</v>
      </c>
      <c r="E155" s="8"/>
      <c r="F155" s="9" t="s">
        <v>77</v>
      </c>
      <c r="G155" s="175">
        <v>809281</v>
      </c>
      <c r="H155" s="175">
        <v>830400</v>
      </c>
      <c r="I155" s="175">
        <v>863925</v>
      </c>
      <c r="J155" s="175">
        <v>873759</v>
      </c>
      <c r="K155" s="175">
        <v>979328</v>
      </c>
      <c r="L155" s="175">
        <v>893204</v>
      </c>
      <c r="M155" s="175">
        <v>861016</v>
      </c>
      <c r="N155" s="161"/>
      <c r="O155" s="174" t="s">
        <v>77</v>
      </c>
      <c r="P155" s="176">
        <v>2.2999999999999998</v>
      </c>
      <c r="Q155" s="176">
        <v>2.5</v>
      </c>
      <c r="R155" s="176">
        <v>2.6</v>
      </c>
      <c r="S155" s="176">
        <v>2.8</v>
      </c>
      <c r="T155" s="176">
        <v>3.2</v>
      </c>
      <c r="U155" s="176">
        <v>3.5</v>
      </c>
      <c r="V155" s="176">
        <v>3.5</v>
      </c>
      <c r="W155" s="161"/>
      <c r="X155" s="161"/>
      <c r="Y155" s="174" t="s">
        <v>77</v>
      </c>
      <c r="Z155" s="175">
        <v>37226.925999999999</v>
      </c>
      <c r="AA155" s="175">
        <v>41520</v>
      </c>
      <c r="AB155" s="175">
        <v>44924.1</v>
      </c>
      <c r="AC155" s="175">
        <v>48930.503999999994</v>
      </c>
      <c r="AD155" s="175">
        <v>62676.991999999998</v>
      </c>
      <c r="AE155" s="175">
        <v>62524.28</v>
      </c>
      <c r="AF155" s="175">
        <v>60271.12</v>
      </c>
      <c r="AG155" s="161"/>
      <c r="AH155" s="174" t="s">
        <v>77</v>
      </c>
      <c r="AI155" s="177">
        <v>0.49101583143072619</v>
      </c>
      <c r="AJ155" s="177">
        <v>0.52967493624637541</v>
      </c>
      <c r="AK155" s="177">
        <v>0.50997759799769193</v>
      </c>
      <c r="AL155" s="177">
        <v>0.48871506317573427</v>
      </c>
      <c r="AM155" s="177">
        <v>0.49871568976931302</v>
      </c>
      <c r="AN155" s="177">
        <v>0.48433719521651381</v>
      </c>
      <c r="AO155" s="177">
        <v>0.48310320430060466</v>
      </c>
      <c r="AP155" s="161"/>
      <c r="AQ155" s="174" t="s">
        <v>77</v>
      </c>
      <c r="AR155" s="177">
        <v>2.2586728245813405E-2</v>
      </c>
      <c r="AS155" s="177">
        <v>2.648374681231877E-2</v>
      </c>
      <c r="AT155" s="177">
        <v>2.6518835095879982E-2</v>
      </c>
      <c r="AU155" s="177">
        <v>2.7368043537841117E-2</v>
      </c>
      <c r="AV155" s="177">
        <v>3.1917804145236033E-2</v>
      </c>
      <c r="AW155" s="177">
        <v>3.3903603665155969E-2</v>
      </c>
      <c r="AX155" s="177">
        <v>3.3817224301042323E-2</v>
      </c>
      <c r="AY155" s="161"/>
      <c r="AZ155" s="161"/>
      <c r="BA155" s="161"/>
    </row>
    <row r="156" spans="3:53" x14ac:dyDescent="0.25">
      <c r="C156" s="171" t="s">
        <v>7</v>
      </c>
      <c r="D156" s="7" t="s">
        <v>4</v>
      </c>
      <c r="E156" s="8"/>
      <c r="F156" s="9" t="s">
        <v>76</v>
      </c>
      <c r="G156" s="175">
        <v>523602</v>
      </c>
      <c r="H156" s="175">
        <v>466377</v>
      </c>
      <c r="I156" s="175">
        <v>553705</v>
      </c>
      <c r="J156" s="175">
        <v>634024</v>
      </c>
      <c r="K156" s="175">
        <v>678023</v>
      </c>
      <c r="L156" s="175">
        <v>661450</v>
      </c>
      <c r="M156" s="175">
        <v>702186</v>
      </c>
      <c r="N156" s="161"/>
      <c r="O156" s="174" t="s">
        <v>76</v>
      </c>
      <c r="P156" s="176">
        <v>2.9</v>
      </c>
      <c r="Q156" s="176">
        <v>3.2</v>
      </c>
      <c r="R156" s="176">
        <v>3.2</v>
      </c>
      <c r="S156" s="176">
        <v>3.4</v>
      </c>
      <c r="T156" s="176">
        <v>3.9</v>
      </c>
      <c r="U156" s="176">
        <v>4.2</v>
      </c>
      <c r="V156" s="176">
        <v>4.3</v>
      </c>
      <c r="W156" s="161"/>
      <c r="X156" s="161"/>
      <c r="Y156" s="174" t="s">
        <v>76</v>
      </c>
      <c r="Z156" s="175">
        <v>30368.916000000001</v>
      </c>
      <c r="AA156" s="175">
        <v>29848.128000000004</v>
      </c>
      <c r="AB156" s="175">
        <v>35437.120000000003</v>
      </c>
      <c r="AC156" s="175">
        <v>43113.632000000005</v>
      </c>
      <c r="AD156" s="175">
        <v>52885.793999999994</v>
      </c>
      <c r="AE156" s="175">
        <v>55561.8</v>
      </c>
      <c r="AF156" s="175">
        <v>60387.995999999999</v>
      </c>
      <c r="AG156" s="161"/>
      <c r="AH156" s="174" t="s">
        <v>76</v>
      </c>
      <c r="AI156" s="177">
        <v>0.31768553984189807</v>
      </c>
      <c r="AJ156" s="177">
        <v>0.29748098234799591</v>
      </c>
      <c r="AK156" s="177">
        <v>0.32685377306978269</v>
      </c>
      <c r="AL156" s="177">
        <v>0.35462533629402587</v>
      </c>
      <c r="AM156" s="177">
        <v>0.34527830116616592</v>
      </c>
      <c r="AN156" s="177">
        <v>0.35866928246622615</v>
      </c>
      <c r="AO156" s="177">
        <v>0.39398606601390029</v>
      </c>
      <c r="AP156" s="161"/>
      <c r="AQ156" s="174" t="s">
        <v>76</v>
      </c>
      <c r="AR156" s="177">
        <v>1.8425761310830086E-2</v>
      </c>
      <c r="AS156" s="177">
        <v>1.9038782870271741E-2</v>
      </c>
      <c r="AT156" s="177">
        <v>2.0918641476466094E-2</v>
      </c>
      <c r="AU156" s="177">
        <v>2.411452286799376E-2</v>
      </c>
      <c r="AV156" s="177">
        <v>2.6931707490960945E-2</v>
      </c>
      <c r="AW156" s="177">
        <v>3.0128219727162998E-2</v>
      </c>
      <c r="AX156" s="177">
        <v>3.3882801677195422E-2</v>
      </c>
      <c r="AY156" s="161"/>
      <c r="AZ156" s="161"/>
      <c r="BA156" s="161"/>
    </row>
    <row r="157" spans="3:53" x14ac:dyDescent="0.25">
      <c r="C157" s="164" t="s">
        <v>12</v>
      </c>
      <c r="D157" s="3" t="s">
        <v>4</v>
      </c>
      <c r="E157" s="8"/>
      <c r="F157" s="5" t="s">
        <v>8</v>
      </c>
      <c r="G157" s="168">
        <v>784046</v>
      </c>
      <c r="H157" s="168">
        <v>804500</v>
      </c>
      <c r="I157" s="168">
        <v>870295</v>
      </c>
      <c r="J157" s="168">
        <v>916432</v>
      </c>
      <c r="K157" s="168">
        <v>1048402</v>
      </c>
      <c r="L157" s="168">
        <v>959607</v>
      </c>
      <c r="M157" s="168">
        <v>965269</v>
      </c>
      <c r="N157" s="161"/>
      <c r="O157" s="167" t="s">
        <v>8</v>
      </c>
      <c r="P157" s="169">
        <v>2.2999999999999998</v>
      </c>
      <c r="Q157" s="169">
        <v>2.5</v>
      </c>
      <c r="R157" s="169">
        <v>2.6</v>
      </c>
      <c r="S157" s="169">
        <v>2.8</v>
      </c>
      <c r="T157" s="169">
        <v>2.7</v>
      </c>
      <c r="U157" s="169">
        <v>3.5</v>
      </c>
      <c r="V157" s="169">
        <v>3.5</v>
      </c>
      <c r="W157" s="161"/>
      <c r="X157" s="161"/>
      <c r="Y157" s="167" t="s">
        <v>8</v>
      </c>
      <c r="Z157" s="168">
        <v>36066.115999999995</v>
      </c>
      <c r="AA157" s="168">
        <v>40225</v>
      </c>
      <c r="AB157" s="168">
        <v>45255.34</v>
      </c>
      <c r="AC157" s="168">
        <v>51320.191999999995</v>
      </c>
      <c r="AD157" s="168">
        <v>56613.708000000006</v>
      </c>
      <c r="AE157" s="168">
        <v>67172.490000000005</v>
      </c>
      <c r="AF157" s="168">
        <v>67568.83</v>
      </c>
      <c r="AG157" s="161"/>
      <c r="AH157" s="167" t="s">
        <v>8</v>
      </c>
      <c r="AI157" s="170">
        <v>1</v>
      </c>
      <c r="AJ157" s="170">
        <v>1</v>
      </c>
      <c r="AK157" s="170">
        <v>1</v>
      </c>
      <c r="AL157" s="170">
        <v>1</v>
      </c>
      <c r="AM157" s="170">
        <v>1</v>
      </c>
      <c r="AN157" s="170">
        <v>1</v>
      </c>
      <c r="AO157" s="170">
        <v>1</v>
      </c>
      <c r="AP157" s="161"/>
      <c r="AQ157" s="167" t="s">
        <v>8</v>
      </c>
      <c r="AR157" s="170">
        <v>4.5999999999999999E-2</v>
      </c>
      <c r="AS157" s="170">
        <v>0.05</v>
      </c>
      <c r="AT157" s="170">
        <v>5.2000000000000005E-2</v>
      </c>
      <c r="AU157" s="170">
        <v>5.5999999999999994E-2</v>
      </c>
      <c r="AV157" s="170">
        <v>5.4000000000000006E-2</v>
      </c>
      <c r="AW157" s="170">
        <v>7.0000000000000007E-2</v>
      </c>
      <c r="AX157" s="170">
        <v>7.0000000000000007E-2</v>
      </c>
      <c r="AY157" s="161"/>
      <c r="AZ157" s="161"/>
      <c r="BA157" s="161"/>
    </row>
    <row r="158" spans="3:53" x14ac:dyDescent="0.25">
      <c r="C158" s="171" t="s">
        <v>12</v>
      </c>
      <c r="D158" s="7" t="s">
        <v>4</v>
      </c>
      <c r="E158" s="8"/>
      <c r="F158" s="9" t="s">
        <v>1</v>
      </c>
      <c r="G158" s="175">
        <v>133140</v>
      </c>
      <c r="H158" s="175">
        <v>131746</v>
      </c>
      <c r="I158" s="175">
        <v>139633</v>
      </c>
      <c r="J158" s="175">
        <v>126398</v>
      </c>
      <c r="K158" s="175">
        <v>148516</v>
      </c>
      <c r="L158" s="175">
        <v>132307</v>
      </c>
      <c r="M158" s="175">
        <v>107009</v>
      </c>
      <c r="N158" s="161"/>
      <c r="O158" s="174" t="s">
        <v>1</v>
      </c>
      <c r="P158" s="176">
        <v>6.1</v>
      </c>
      <c r="Q158" s="176">
        <v>6.4</v>
      </c>
      <c r="R158" s="176">
        <v>6.8</v>
      </c>
      <c r="S158" s="176">
        <v>7.1</v>
      </c>
      <c r="T158" s="176">
        <v>7.4</v>
      </c>
      <c r="U158" s="176">
        <v>8.9</v>
      </c>
      <c r="V158" s="176">
        <v>9.8000000000000007</v>
      </c>
      <c r="W158" s="161"/>
      <c r="X158" s="161"/>
      <c r="Y158" s="174" t="s">
        <v>1</v>
      </c>
      <c r="Z158" s="175">
        <v>16243.08</v>
      </c>
      <c r="AA158" s="175">
        <v>16863.488000000001</v>
      </c>
      <c r="AB158" s="175">
        <v>18990.088</v>
      </c>
      <c r="AC158" s="175">
        <v>17948.516</v>
      </c>
      <c r="AD158" s="175">
        <v>21980.368000000002</v>
      </c>
      <c r="AE158" s="175">
        <v>23550.646000000001</v>
      </c>
      <c r="AF158" s="175">
        <v>20973.764000000003</v>
      </c>
      <c r="AG158" s="161"/>
      <c r="AH158" s="174" t="s">
        <v>1</v>
      </c>
      <c r="AI158" s="177">
        <v>0.16981146514362677</v>
      </c>
      <c r="AJ158" s="177">
        <v>0.16376134244872592</v>
      </c>
      <c r="AK158" s="177">
        <v>0.16044329796218523</v>
      </c>
      <c r="AL158" s="177">
        <v>0.13792403582589871</v>
      </c>
      <c r="AM158" s="177">
        <v>0.14165940164173665</v>
      </c>
      <c r="AN158" s="177">
        <v>0.13787623475026756</v>
      </c>
      <c r="AO158" s="177">
        <v>0.11085925270572244</v>
      </c>
      <c r="AP158" s="161"/>
      <c r="AQ158" s="174" t="s">
        <v>1</v>
      </c>
      <c r="AR158" s="177">
        <v>2.0716998747522464E-2</v>
      </c>
      <c r="AS158" s="177">
        <v>2.0961451833436916E-2</v>
      </c>
      <c r="AT158" s="177">
        <v>2.1820288522857192E-2</v>
      </c>
      <c r="AU158" s="177">
        <v>1.9585213087277616E-2</v>
      </c>
      <c r="AV158" s="177">
        <v>2.0965591442977029E-2</v>
      </c>
      <c r="AW158" s="177">
        <v>2.4541969785547627E-2</v>
      </c>
      <c r="AX158" s="177">
        <v>2.1728413530321601E-2</v>
      </c>
      <c r="AY158" s="161"/>
      <c r="AZ158" s="161"/>
      <c r="BA158" s="161"/>
    </row>
    <row r="159" spans="3:53" x14ac:dyDescent="0.25">
      <c r="C159" s="171" t="s">
        <v>12</v>
      </c>
      <c r="D159" s="7" t="s">
        <v>4</v>
      </c>
      <c r="E159" s="4"/>
      <c r="F159" s="9" t="s">
        <v>77</v>
      </c>
      <c r="G159" s="175">
        <v>364399</v>
      </c>
      <c r="H159" s="175">
        <v>407209</v>
      </c>
      <c r="I159" s="175">
        <v>415361</v>
      </c>
      <c r="J159" s="175">
        <v>432692</v>
      </c>
      <c r="K159" s="175">
        <v>510502</v>
      </c>
      <c r="L159" s="175">
        <v>450873</v>
      </c>
      <c r="M159" s="175">
        <v>447565</v>
      </c>
      <c r="N159" s="161"/>
      <c r="O159" s="174" t="s">
        <v>77</v>
      </c>
      <c r="P159" s="176">
        <v>3.6</v>
      </c>
      <c r="Q159" s="176">
        <v>3.4</v>
      </c>
      <c r="R159" s="176">
        <v>3.7</v>
      </c>
      <c r="S159" s="176">
        <v>3.9</v>
      </c>
      <c r="T159" s="176">
        <v>3.9</v>
      </c>
      <c r="U159" s="176">
        <v>4.7</v>
      </c>
      <c r="V159" s="176">
        <v>4.9000000000000004</v>
      </c>
      <c r="W159" s="161"/>
      <c r="X159" s="161"/>
      <c r="Y159" s="174" t="s">
        <v>77</v>
      </c>
      <c r="Z159" s="175">
        <v>26236.728000000003</v>
      </c>
      <c r="AA159" s="175">
        <v>27690.211999999996</v>
      </c>
      <c r="AB159" s="175">
        <v>30736.714000000004</v>
      </c>
      <c r="AC159" s="175">
        <v>33749.976000000002</v>
      </c>
      <c r="AD159" s="175">
        <v>39819.156000000003</v>
      </c>
      <c r="AE159" s="175">
        <v>42382.062000000005</v>
      </c>
      <c r="AF159" s="175">
        <v>43861.37</v>
      </c>
      <c r="AG159" s="161"/>
      <c r="AH159" s="174" t="s">
        <v>77</v>
      </c>
      <c r="AI159" s="177">
        <v>0.46476737334289059</v>
      </c>
      <c r="AJ159" s="177">
        <v>0.50616407706650091</v>
      </c>
      <c r="AK159" s="177">
        <v>0.47726460567968332</v>
      </c>
      <c r="AL159" s="177">
        <v>0.47214850638126998</v>
      </c>
      <c r="AM159" s="177">
        <v>0.48693344728453397</v>
      </c>
      <c r="AN159" s="177">
        <v>0.46985172054809937</v>
      </c>
      <c r="AO159" s="177">
        <v>0.4636686768144424</v>
      </c>
      <c r="AP159" s="161"/>
      <c r="AQ159" s="174" t="s">
        <v>77</v>
      </c>
      <c r="AR159" s="177">
        <v>3.3463250880688127E-2</v>
      </c>
      <c r="AS159" s="177">
        <v>3.4419157240522059E-2</v>
      </c>
      <c r="AT159" s="177">
        <v>3.5317580820296568E-2</v>
      </c>
      <c r="AU159" s="177">
        <v>3.6827583497739055E-2</v>
      </c>
      <c r="AV159" s="177">
        <v>3.7980808888193648E-2</v>
      </c>
      <c r="AW159" s="177">
        <v>4.4166061731521343E-2</v>
      </c>
      <c r="AX159" s="177">
        <v>4.5439530327815357E-2</v>
      </c>
      <c r="AY159" s="161"/>
      <c r="AZ159" s="161"/>
      <c r="BA159" s="161"/>
    </row>
    <row r="160" spans="3:53" x14ac:dyDescent="0.25">
      <c r="C160" s="171" t="s">
        <v>12</v>
      </c>
      <c r="D160" s="7" t="s">
        <v>4</v>
      </c>
      <c r="E160" s="8"/>
      <c r="F160" s="9" t="s">
        <v>76</v>
      </c>
      <c r="G160" s="175">
        <v>286507</v>
      </c>
      <c r="H160" s="175">
        <v>265545</v>
      </c>
      <c r="I160" s="175">
        <v>315301</v>
      </c>
      <c r="J160" s="175">
        <v>357342</v>
      </c>
      <c r="K160" s="175">
        <v>389384</v>
      </c>
      <c r="L160" s="175">
        <v>376427</v>
      </c>
      <c r="M160" s="175">
        <v>410695</v>
      </c>
      <c r="N160" s="161"/>
      <c r="O160" s="174" t="s">
        <v>76</v>
      </c>
      <c r="P160" s="176">
        <v>4.3</v>
      </c>
      <c r="Q160" s="176">
        <v>4.5</v>
      </c>
      <c r="R160" s="176">
        <v>4.3</v>
      </c>
      <c r="S160" s="176">
        <v>4.2</v>
      </c>
      <c r="T160" s="176">
        <v>4.8</v>
      </c>
      <c r="U160" s="176">
        <v>5.2</v>
      </c>
      <c r="V160" s="176">
        <v>4.9000000000000004</v>
      </c>
      <c r="W160" s="161"/>
      <c r="X160" s="161"/>
      <c r="Y160" s="174" t="s">
        <v>76</v>
      </c>
      <c r="Z160" s="175">
        <v>24639.601999999999</v>
      </c>
      <c r="AA160" s="175">
        <v>23899.05</v>
      </c>
      <c r="AB160" s="175">
        <v>27115.886000000002</v>
      </c>
      <c r="AC160" s="175">
        <v>30016.728000000003</v>
      </c>
      <c r="AD160" s="175">
        <v>37380.864000000001</v>
      </c>
      <c r="AE160" s="175">
        <v>39148.408000000003</v>
      </c>
      <c r="AF160" s="175">
        <v>40248.110000000008</v>
      </c>
      <c r="AG160" s="161"/>
      <c r="AH160" s="174" t="s">
        <v>76</v>
      </c>
      <c r="AI160" s="177">
        <v>0.36542116151348264</v>
      </c>
      <c r="AJ160" s="177">
        <v>0.33007458048477317</v>
      </c>
      <c r="AK160" s="177">
        <v>0.36229209635813142</v>
      </c>
      <c r="AL160" s="177">
        <v>0.38992745779283133</v>
      </c>
      <c r="AM160" s="177">
        <v>0.37140715107372935</v>
      </c>
      <c r="AN160" s="177">
        <v>0.39227204470163307</v>
      </c>
      <c r="AO160" s="177">
        <v>0.42547207047983515</v>
      </c>
      <c r="AP160" s="161"/>
      <c r="AQ160" s="174" t="s">
        <v>76</v>
      </c>
      <c r="AR160" s="177">
        <v>3.1426219890159507E-2</v>
      </c>
      <c r="AS160" s="177">
        <v>2.9706712243629588E-2</v>
      </c>
      <c r="AT160" s="177">
        <v>3.1157120286799303E-2</v>
      </c>
      <c r="AU160" s="177">
        <v>3.2753906454597831E-2</v>
      </c>
      <c r="AV160" s="177">
        <v>3.5655086503078019E-2</v>
      </c>
      <c r="AW160" s="177">
        <v>4.0796292648969841E-2</v>
      </c>
      <c r="AX160" s="177">
        <v>4.169626290702385E-2</v>
      </c>
      <c r="AY160" s="161"/>
      <c r="AZ160" s="161"/>
      <c r="BA160" s="161"/>
    </row>
    <row r="161" spans="3:53" x14ac:dyDescent="0.25">
      <c r="C161" s="164" t="s">
        <v>11</v>
      </c>
      <c r="D161" s="3" t="s">
        <v>4</v>
      </c>
      <c r="E161" s="8"/>
      <c r="F161" s="5" t="s">
        <v>8</v>
      </c>
      <c r="G161" s="168">
        <v>864131</v>
      </c>
      <c r="H161" s="168">
        <v>763254</v>
      </c>
      <c r="I161" s="168">
        <v>823750</v>
      </c>
      <c r="J161" s="168">
        <v>871438</v>
      </c>
      <c r="K161" s="168">
        <v>915298</v>
      </c>
      <c r="L161" s="168">
        <v>884571</v>
      </c>
      <c r="M161" s="168">
        <v>816992</v>
      </c>
      <c r="N161" s="161"/>
      <c r="O161" s="167" t="s">
        <v>8</v>
      </c>
      <c r="P161" s="169">
        <v>2.2999999999999998</v>
      </c>
      <c r="Q161" s="169">
        <v>2.5</v>
      </c>
      <c r="R161" s="169">
        <v>2.6</v>
      </c>
      <c r="S161" s="169">
        <v>2.8</v>
      </c>
      <c r="T161" s="169">
        <v>3.2</v>
      </c>
      <c r="U161" s="169">
        <v>3.5</v>
      </c>
      <c r="V161" s="169">
        <v>3.5</v>
      </c>
      <c r="W161" s="161"/>
      <c r="X161" s="161"/>
      <c r="Y161" s="167" t="s">
        <v>8</v>
      </c>
      <c r="Z161" s="168">
        <v>39750.025999999998</v>
      </c>
      <c r="AA161" s="168">
        <v>38162.699999999997</v>
      </c>
      <c r="AB161" s="168">
        <v>42835</v>
      </c>
      <c r="AC161" s="168">
        <v>48800.527999999998</v>
      </c>
      <c r="AD161" s="168">
        <v>58579.072</v>
      </c>
      <c r="AE161" s="168">
        <v>61919.97</v>
      </c>
      <c r="AF161" s="168">
        <v>57189.440000000002</v>
      </c>
      <c r="AG161" s="161"/>
      <c r="AH161" s="167" t="s">
        <v>8</v>
      </c>
      <c r="AI161" s="170">
        <v>1</v>
      </c>
      <c r="AJ161" s="170">
        <v>1</v>
      </c>
      <c r="AK161" s="170">
        <v>1</v>
      </c>
      <c r="AL161" s="170">
        <v>1</v>
      </c>
      <c r="AM161" s="170">
        <v>1</v>
      </c>
      <c r="AN161" s="170">
        <v>1</v>
      </c>
      <c r="AO161" s="170">
        <v>1</v>
      </c>
      <c r="AP161" s="161"/>
      <c r="AQ161" s="167" t="s">
        <v>8</v>
      </c>
      <c r="AR161" s="170">
        <v>4.5999999999999999E-2</v>
      </c>
      <c r="AS161" s="170">
        <v>0.05</v>
      </c>
      <c r="AT161" s="170">
        <v>5.2000000000000005E-2</v>
      </c>
      <c r="AU161" s="170">
        <v>5.5999999999999994E-2</v>
      </c>
      <c r="AV161" s="170">
        <v>6.4000000000000001E-2</v>
      </c>
      <c r="AW161" s="170">
        <v>7.0000000000000007E-2</v>
      </c>
      <c r="AX161" s="170">
        <v>7.0000000000000007E-2</v>
      </c>
      <c r="AY161" s="161"/>
      <c r="AZ161" s="161"/>
      <c r="BA161" s="161"/>
    </row>
    <row r="162" spans="3:53" x14ac:dyDescent="0.25">
      <c r="C162" s="171" t="s">
        <v>11</v>
      </c>
      <c r="D162" s="7" t="s">
        <v>4</v>
      </c>
      <c r="E162" s="8"/>
      <c r="F162" s="9" t="s">
        <v>1</v>
      </c>
      <c r="G162" s="175">
        <v>182154</v>
      </c>
      <c r="H162" s="175">
        <v>139231</v>
      </c>
      <c r="I162" s="175">
        <v>136782</v>
      </c>
      <c r="J162" s="175">
        <v>153689</v>
      </c>
      <c r="K162" s="175">
        <v>157833</v>
      </c>
      <c r="L162" s="175">
        <v>157217</v>
      </c>
      <c r="M162" s="175">
        <v>112050</v>
      </c>
      <c r="N162" s="161"/>
      <c r="O162" s="174" t="s">
        <v>1</v>
      </c>
      <c r="P162" s="176">
        <v>5.5</v>
      </c>
      <c r="Q162" s="176">
        <v>6.4</v>
      </c>
      <c r="R162" s="176">
        <v>6.8</v>
      </c>
      <c r="S162" s="176">
        <v>6.5</v>
      </c>
      <c r="T162" s="176">
        <v>7.4</v>
      </c>
      <c r="U162" s="176">
        <v>8.1</v>
      </c>
      <c r="V162" s="176">
        <v>9.8000000000000007</v>
      </c>
      <c r="W162" s="161"/>
      <c r="X162" s="161"/>
      <c r="Y162" s="174" t="s">
        <v>1</v>
      </c>
      <c r="Z162" s="175">
        <v>20036.939999999999</v>
      </c>
      <c r="AA162" s="175">
        <v>17821.567999999999</v>
      </c>
      <c r="AB162" s="175">
        <v>18602.351999999999</v>
      </c>
      <c r="AC162" s="175">
        <v>19979.57</v>
      </c>
      <c r="AD162" s="175">
        <v>23359.284</v>
      </c>
      <c r="AE162" s="175">
        <v>25469.153999999999</v>
      </c>
      <c r="AF162" s="175">
        <v>21961.8</v>
      </c>
      <c r="AG162" s="161"/>
      <c r="AH162" s="174" t="s">
        <v>1</v>
      </c>
      <c r="AI162" s="177">
        <v>0.21079442815961932</v>
      </c>
      <c r="AJ162" s="177">
        <v>0.18241764864645321</v>
      </c>
      <c r="AK162" s="177">
        <v>0.16604795144157816</v>
      </c>
      <c r="AL162" s="177">
        <v>0.17636251804488673</v>
      </c>
      <c r="AM162" s="177">
        <v>0.17243892153156676</v>
      </c>
      <c r="AN162" s="177">
        <v>0.17773248275152589</v>
      </c>
      <c r="AO162" s="177">
        <v>0.13714944577180682</v>
      </c>
      <c r="AP162" s="161"/>
      <c r="AQ162" s="174" t="s">
        <v>1</v>
      </c>
      <c r="AR162" s="177">
        <v>2.3187387097558125E-2</v>
      </c>
      <c r="AS162" s="177">
        <v>2.3349459026746011E-2</v>
      </c>
      <c r="AT162" s="177">
        <v>2.2582521396054628E-2</v>
      </c>
      <c r="AU162" s="177">
        <v>2.2927127345835276E-2</v>
      </c>
      <c r="AV162" s="177">
        <v>2.5520960386671884E-2</v>
      </c>
      <c r="AW162" s="177">
        <v>2.8792662205747194E-2</v>
      </c>
      <c r="AX162" s="177">
        <v>2.6881291371274138E-2</v>
      </c>
      <c r="AY162" s="161"/>
      <c r="AZ162" s="161"/>
      <c r="BA162" s="161"/>
    </row>
    <row r="163" spans="3:53" x14ac:dyDescent="0.25">
      <c r="C163" s="171" t="s">
        <v>11</v>
      </c>
      <c r="D163" s="7" t="s">
        <v>4</v>
      </c>
      <c r="E163" s="8"/>
      <c r="F163" s="9" t="s">
        <v>77</v>
      </c>
      <c r="G163" s="175">
        <v>444882</v>
      </c>
      <c r="H163" s="175">
        <v>423191</v>
      </c>
      <c r="I163" s="175">
        <v>448564</v>
      </c>
      <c r="J163" s="175">
        <v>441067</v>
      </c>
      <c r="K163" s="175">
        <v>468826</v>
      </c>
      <c r="L163" s="175">
        <v>442331</v>
      </c>
      <c r="M163" s="175">
        <v>413451</v>
      </c>
      <c r="N163" s="161"/>
      <c r="O163" s="174" t="s">
        <v>77</v>
      </c>
      <c r="P163" s="176">
        <v>3.3</v>
      </c>
      <c r="Q163" s="176">
        <v>3.4</v>
      </c>
      <c r="R163" s="176">
        <v>3.7</v>
      </c>
      <c r="S163" s="176">
        <v>3.9</v>
      </c>
      <c r="T163" s="176">
        <v>4.2</v>
      </c>
      <c r="U163" s="176">
        <v>4.9000000000000004</v>
      </c>
      <c r="V163" s="176">
        <v>4.9000000000000004</v>
      </c>
      <c r="W163" s="161"/>
      <c r="X163" s="161"/>
      <c r="Y163" s="174" t="s">
        <v>77</v>
      </c>
      <c r="Z163" s="175">
        <v>29362.211999999996</v>
      </c>
      <c r="AA163" s="175">
        <v>28776.987999999998</v>
      </c>
      <c r="AB163" s="175">
        <v>33193.736000000004</v>
      </c>
      <c r="AC163" s="175">
        <v>34403.226000000002</v>
      </c>
      <c r="AD163" s="175">
        <v>39381.384000000005</v>
      </c>
      <c r="AE163" s="175">
        <v>43348.438000000009</v>
      </c>
      <c r="AF163" s="175">
        <v>40518.198000000004</v>
      </c>
      <c r="AG163" s="161"/>
      <c r="AH163" s="174" t="s">
        <v>77</v>
      </c>
      <c r="AI163" s="177">
        <v>0.51483166325476115</v>
      </c>
      <c r="AJ163" s="177">
        <v>0.55445631467375212</v>
      </c>
      <c r="AK163" s="177">
        <v>0.54453899848254927</v>
      </c>
      <c r="AL163" s="177">
        <v>0.50613698278018626</v>
      </c>
      <c r="AM163" s="177">
        <v>0.51221132352523435</v>
      </c>
      <c r="AN163" s="177">
        <v>0.5000514373634225</v>
      </c>
      <c r="AO163" s="177">
        <v>0.50606493086835613</v>
      </c>
      <c r="AP163" s="161"/>
      <c r="AQ163" s="174" t="s">
        <v>77</v>
      </c>
      <c r="AR163" s="177">
        <v>3.3978889774814232E-2</v>
      </c>
      <c r="AS163" s="177">
        <v>3.7703029397815141E-2</v>
      </c>
      <c r="AT163" s="177">
        <v>4.0295885887708646E-2</v>
      </c>
      <c r="AU163" s="177">
        <v>3.9478684656854529E-2</v>
      </c>
      <c r="AV163" s="177">
        <v>4.3025751176119689E-2</v>
      </c>
      <c r="AW163" s="177">
        <v>4.9005040861615411E-2</v>
      </c>
      <c r="AX163" s="177">
        <v>4.95943632250989E-2</v>
      </c>
      <c r="AY163" s="161"/>
      <c r="AZ163" s="161"/>
      <c r="BA163" s="161"/>
    </row>
    <row r="164" spans="3:53" x14ac:dyDescent="0.25">
      <c r="C164" s="171" t="s">
        <v>11</v>
      </c>
      <c r="D164" s="7" t="s">
        <v>4</v>
      </c>
      <c r="E164" s="8"/>
      <c r="F164" s="9" t="s">
        <v>76</v>
      </c>
      <c r="G164" s="175">
        <v>237095</v>
      </c>
      <c r="H164" s="175">
        <v>200832</v>
      </c>
      <c r="I164" s="175">
        <v>238404</v>
      </c>
      <c r="J164" s="175">
        <v>276682</v>
      </c>
      <c r="K164" s="175">
        <v>288639</v>
      </c>
      <c r="L164" s="175">
        <v>285023</v>
      </c>
      <c r="M164" s="175">
        <v>291491</v>
      </c>
      <c r="N164" s="161"/>
      <c r="O164" s="174" t="s">
        <v>76</v>
      </c>
      <c r="P164" s="176">
        <v>4.8</v>
      </c>
      <c r="Q164" s="176">
        <v>5</v>
      </c>
      <c r="R164" s="176">
        <v>5.3</v>
      </c>
      <c r="S164" s="176">
        <v>5</v>
      </c>
      <c r="T164" s="176">
        <v>5.7</v>
      </c>
      <c r="U164" s="176">
        <v>6.2</v>
      </c>
      <c r="V164" s="176">
        <v>6.2</v>
      </c>
      <c r="W164" s="161"/>
      <c r="X164" s="161"/>
      <c r="Y164" s="174" t="s">
        <v>76</v>
      </c>
      <c r="Z164" s="175">
        <v>22761.119999999999</v>
      </c>
      <c r="AA164" s="175">
        <v>20083.2</v>
      </c>
      <c r="AB164" s="175">
        <v>25270.824000000001</v>
      </c>
      <c r="AC164" s="175">
        <v>27668.2</v>
      </c>
      <c r="AD164" s="175">
        <v>32904.845999999998</v>
      </c>
      <c r="AE164" s="175">
        <v>35342.851999999999</v>
      </c>
      <c r="AF164" s="175">
        <v>36144.883999999998</v>
      </c>
      <c r="AG164" s="161"/>
      <c r="AH164" s="174" t="s">
        <v>76</v>
      </c>
      <c r="AI164" s="177">
        <v>0.27437390858561955</v>
      </c>
      <c r="AJ164" s="177">
        <v>0.26312603667979467</v>
      </c>
      <c r="AK164" s="177">
        <v>0.28941305007587254</v>
      </c>
      <c r="AL164" s="177">
        <v>0.31750049917492695</v>
      </c>
      <c r="AM164" s="177">
        <v>0.31534975494319883</v>
      </c>
      <c r="AN164" s="177">
        <v>0.32221607988505163</v>
      </c>
      <c r="AO164" s="177">
        <v>0.35678562335983705</v>
      </c>
      <c r="AP164" s="161"/>
      <c r="AQ164" s="174" t="s">
        <v>76</v>
      </c>
      <c r="AR164" s="177">
        <v>2.6339895224219475E-2</v>
      </c>
      <c r="AS164" s="177">
        <v>2.6312603667979467E-2</v>
      </c>
      <c r="AT164" s="177">
        <v>3.0677783308042484E-2</v>
      </c>
      <c r="AU164" s="177">
        <v>3.1750049917492695E-2</v>
      </c>
      <c r="AV164" s="177">
        <v>3.5949872063524665E-2</v>
      </c>
      <c r="AW164" s="177">
        <v>3.9954793905746404E-2</v>
      </c>
      <c r="AX164" s="177">
        <v>4.4241417296619796E-2</v>
      </c>
      <c r="AY164" s="161"/>
      <c r="AZ164" s="161"/>
      <c r="BA164" s="161"/>
    </row>
    <row r="165" spans="3:53" x14ac:dyDescent="0.25">
      <c r="C165" s="164" t="s">
        <v>7</v>
      </c>
      <c r="D165" s="3" t="s">
        <v>6</v>
      </c>
      <c r="E165" s="4"/>
      <c r="F165" s="5" t="s">
        <v>8</v>
      </c>
      <c r="G165" s="168">
        <v>434538</v>
      </c>
      <c r="H165" s="168">
        <v>432687</v>
      </c>
      <c r="I165" s="168">
        <v>459127</v>
      </c>
      <c r="J165" s="168">
        <v>495353</v>
      </c>
      <c r="K165" s="168">
        <v>562709</v>
      </c>
      <c r="L165" s="168">
        <v>610243</v>
      </c>
      <c r="M165" s="168">
        <v>758627</v>
      </c>
      <c r="N165" s="161"/>
      <c r="O165" s="167" t="s">
        <v>8</v>
      </c>
      <c r="P165" s="169">
        <v>2.9</v>
      </c>
      <c r="Q165" s="169">
        <v>2.7</v>
      </c>
      <c r="R165" s="169">
        <v>2.6</v>
      </c>
      <c r="S165" s="169">
        <v>2.6</v>
      </c>
      <c r="T165" s="169">
        <v>2.6</v>
      </c>
      <c r="U165" s="169">
        <v>2.7</v>
      </c>
      <c r="V165" s="169">
        <v>2.2000000000000002</v>
      </c>
      <c r="W165" s="161"/>
      <c r="X165" s="161"/>
      <c r="Y165" s="167" t="s">
        <v>8</v>
      </c>
      <c r="Z165" s="168">
        <v>25203.203999999998</v>
      </c>
      <c r="AA165" s="168">
        <v>23365.098000000002</v>
      </c>
      <c r="AB165" s="168">
        <v>23874.603999999999</v>
      </c>
      <c r="AC165" s="168">
        <v>25758.356</v>
      </c>
      <c r="AD165" s="168">
        <v>29260.868000000002</v>
      </c>
      <c r="AE165" s="168">
        <v>32953.122000000003</v>
      </c>
      <c r="AF165" s="168">
        <v>33379.588000000003</v>
      </c>
      <c r="AG165" s="161"/>
      <c r="AH165" s="167" t="s">
        <v>8</v>
      </c>
      <c r="AI165" s="170">
        <v>1</v>
      </c>
      <c r="AJ165" s="170">
        <v>1</v>
      </c>
      <c r="AK165" s="170">
        <v>1</v>
      </c>
      <c r="AL165" s="170">
        <v>1</v>
      </c>
      <c r="AM165" s="170">
        <v>1</v>
      </c>
      <c r="AN165" s="170">
        <v>1</v>
      </c>
      <c r="AO165" s="170">
        <v>1</v>
      </c>
      <c r="AP165" s="161"/>
      <c r="AQ165" s="167" t="s">
        <v>8</v>
      </c>
      <c r="AR165" s="170">
        <v>5.7999999999999996E-2</v>
      </c>
      <c r="AS165" s="170">
        <v>5.4000000000000006E-2</v>
      </c>
      <c r="AT165" s="170">
        <v>5.2000000000000005E-2</v>
      </c>
      <c r="AU165" s="170">
        <v>5.2000000000000005E-2</v>
      </c>
      <c r="AV165" s="170">
        <v>5.2000000000000005E-2</v>
      </c>
      <c r="AW165" s="170">
        <v>5.4000000000000006E-2</v>
      </c>
      <c r="AX165" s="170">
        <v>4.4000000000000004E-2</v>
      </c>
      <c r="AY165" s="161"/>
      <c r="AZ165" s="161"/>
      <c r="BA165" s="161"/>
    </row>
    <row r="166" spans="3:53" x14ac:dyDescent="0.25">
      <c r="C166" s="171" t="s">
        <v>7</v>
      </c>
      <c r="D166" s="7" t="s">
        <v>6</v>
      </c>
      <c r="E166" s="8"/>
      <c r="F166" s="9" t="s">
        <v>1</v>
      </c>
      <c r="G166" s="175">
        <v>54405</v>
      </c>
      <c r="H166" s="175">
        <v>40769</v>
      </c>
      <c r="I166" s="175">
        <v>42961</v>
      </c>
      <c r="J166" s="175">
        <v>41578</v>
      </c>
      <c r="K166" s="175">
        <v>45437</v>
      </c>
      <c r="L166" s="175">
        <v>48839</v>
      </c>
      <c r="M166" s="175">
        <v>55135</v>
      </c>
      <c r="N166" s="161"/>
      <c r="O166" s="174" t="s">
        <v>1</v>
      </c>
      <c r="P166" s="176">
        <v>8.9</v>
      </c>
      <c r="Q166" s="176">
        <v>9.1999999999999993</v>
      </c>
      <c r="R166" s="176">
        <v>8.9</v>
      </c>
      <c r="S166" s="176">
        <v>9.5</v>
      </c>
      <c r="T166" s="176">
        <v>9.1</v>
      </c>
      <c r="U166" s="176">
        <v>9.6999999999999993</v>
      </c>
      <c r="V166" s="176">
        <v>8.4</v>
      </c>
      <c r="W166" s="161"/>
      <c r="X166" s="161"/>
      <c r="Y166" s="174" t="s">
        <v>1</v>
      </c>
      <c r="Z166" s="175">
        <v>9684.09</v>
      </c>
      <c r="AA166" s="175">
        <v>7501.4960000000001</v>
      </c>
      <c r="AB166" s="175">
        <v>7647.0580000000009</v>
      </c>
      <c r="AC166" s="175">
        <v>7899.82</v>
      </c>
      <c r="AD166" s="175">
        <v>8269.5339999999997</v>
      </c>
      <c r="AE166" s="175">
        <v>9474.7659999999996</v>
      </c>
      <c r="AF166" s="175">
        <v>9262.68</v>
      </c>
      <c r="AG166" s="161"/>
      <c r="AH166" s="174" t="s">
        <v>1</v>
      </c>
      <c r="AI166" s="177">
        <v>0.12520193861066237</v>
      </c>
      <c r="AJ166" s="177">
        <v>9.4222844689117069E-2</v>
      </c>
      <c r="AK166" s="177">
        <v>9.3571059859254624E-2</v>
      </c>
      <c r="AL166" s="177">
        <v>8.3936102133226206E-2</v>
      </c>
      <c r="AM166" s="177">
        <v>8.0746886934454573E-2</v>
      </c>
      <c r="AN166" s="177">
        <v>8.0032052805194001E-2</v>
      </c>
      <c r="AO166" s="177">
        <v>7.2677350002043159E-2</v>
      </c>
      <c r="AP166" s="161"/>
      <c r="AQ166" s="174" t="s">
        <v>1</v>
      </c>
      <c r="AR166" s="177">
        <v>2.2285945072697905E-2</v>
      </c>
      <c r="AS166" s="177">
        <v>1.733700342279754E-2</v>
      </c>
      <c r="AT166" s="177">
        <v>1.6655648654947324E-2</v>
      </c>
      <c r="AU166" s="177">
        <v>1.5947859405312979E-2</v>
      </c>
      <c r="AV166" s="177">
        <v>1.4695933422070732E-2</v>
      </c>
      <c r="AW166" s="177">
        <v>1.5526218244207635E-2</v>
      </c>
      <c r="AX166" s="177">
        <v>1.2209794800343253E-2</v>
      </c>
      <c r="AY166" s="161"/>
      <c r="AZ166" s="161"/>
      <c r="BA166" s="161"/>
    </row>
    <row r="167" spans="3:53" x14ac:dyDescent="0.25">
      <c r="C167" s="171" t="s">
        <v>7</v>
      </c>
      <c r="D167" s="7" t="s">
        <v>6</v>
      </c>
      <c r="E167" s="8"/>
      <c r="F167" s="9" t="s">
        <v>77</v>
      </c>
      <c r="G167" s="175">
        <v>231176</v>
      </c>
      <c r="H167" s="175">
        <v>237361</v>
      </c>
      <c r="I167" s="175">
        <v>251743</v>
      </c>
      <c r="J167" s="175">
        <v>264556</v>
      </c>
      <c r="K167" s="175">
        <v>316852</v>
      </c>
      <c r="L167" s="175">
        <v>328468</v>
      </c>
      <c r="M167" s="175">
        <v>416929</v>
      </c>
      <c r="N167" s="161"/>
      <c r="O167" s="174" t="s">
        <v>77</v>
      </c>
      <c r="P167" s="176">
        <v>4.3</v>
      </c>
      <c r="Q167" s="176">
        <v>3.9</v>
      </c>
      <c r="R167" s="176">
        <v>3.4</v>
      </c>
      <c r="S167" s="176">
        <v>3.6</v>
      </c>
      <c r="T167" s="176">
        <v>3.4</v>
      </c>
      <c r="U167" s="176">
        <v>3.6</v>
      </c>
      <c r="V167" s="176">
        <v>3.1</v>
      </c>
      <c r="W167" s="161"/>
      <c r="X167" s="161"/>
      <c r="Y167" s="174" t="s">
        <v>77</v>
      </c>
      <c r="Z167" s="175">
        <v>19881.135999999999</v>
      </c>
      <c r="AA167" s="175">
        <v>18514.157999999999</v>
      </c>
      <c r="AB167" s="175">
        <v>17118.523999999998</v>
      </c>
      <c r="AC167" s="175">
        <v>19048.031999999999</v>
      </c>
      <c r="AD167" s="175">
        <v>21545.936000000002</v>
      </c>
      <c r="AE167" s="175">
        <v>23649.696</v>
      </c>
      <c r="AF167" s="175">
        <v>25849.598000000002</v>
      </c>
      <c r="AG167" s="161"/>
      <c r="AH167" s="174" t="s">
        <v>77</v>
      </c>
      <c r="AI167" s="177">
        <v>0.53200410550975974</v>
      </c>
      <c r="AJ167" s="177">
        <v>0.54857437362342754</v>
      </c>
      <c r="AK167" s="177">
        <v>0.54830798450102036</v>
      </c>
      <c r="AL167" s="177">
        <v>0.53407569955163292</v>
      </c>
      <c r="AM167" s="177">
        <v>0.5630832277429364</v>
      </c>
      <c r="AN167" s="177">
        <v>0.53825771045304904</v>
      </c>
      <c r="AO167" s="177">
        <v>0.54958365573595458</v>
      </c>
      <c r="AP167" s="161"/>
      <c r="AQ167" s="174" t="s">
        <v>77</v>
      </c>
      <c r="AR167" s="177">
        <v>4.5752353073839333E-2</v>
      </c>
      <c r="AS167" s="177">
        <v>4.2788801142627342E-2</v>
      </c>
      <c r="AT167" s="177">
        <v>3.7284942946069384E-2</v>
      </c>
      <c r="AU167" s="177">
        <v>3.8453450367717572E-2</v>
      </c>
      <c r="AV167" s="177">
        <v>3.8289659486519675E-2</v>
      </c>
      <c r="AW167" s="177">
        <v>3.8754555152619531E-2</v>
      </c>
      <c r="AX167" s="177">
        <v>3.4074186655629182E-2</v>
      </c>
      <c r="AY167" s="161"/>
      <c r="AZ167" s="161"/>
      <c r="BA167" s="161"/>
    </row>
    <row r="168" spans="3:53" x14ac:dyDescent="0.25">
      <c r="C168" s="171" t="s">
        <v>7</v>
      </c>
      <c r="D168" s="7" t="s">
        <v>6</v>
      </c>
      <c r="E168" s="8"/>
      <c r="F168" s="9" t="s">
        <v>76</v>
      </c>
      <c r="G168" s="175">
        <v>148957</v>
      </c>
      <c r="H168" s="175">
        <v>154557</v>
      </c>
      <c r="I168" s="175">
        <v>164423</v>
      </c>
      <c r="J168" s="175">
        <v>189219</v>
      </c>
      <c r="K168" s="175">
        <v>200420</v>
      </c>
      <c r="L168" s="175">
        <v>232936</v>
      </c>
      <c r="M168" s="175">
        <v>286563</v>
      </c>
      <c r="N168" s="161"/>
      <c r="O168" s="174" t="s">
        <v>76</v>
      </c>
      <c r="P168" s="176">
        <v>5.6</v>
      </c>
      <c r="Q168" s="176">
        <v>5.0999999999999996</v>
      </c>
      <c r="R168" s="176">
        <v>4.5</v>
      </c>
      <c r="S168" s="176">
        <v>4.8</v>
      </c>
      <c r="T168" s="176">
        <v>4.3</v>
      </c>
      <c r="U168" s="176">
        <v>4.5</v>
      </c>
      <c r="V168" s="176">
        <v>3.9</v>
      </c>
      <c r="W168" s="161"/>
      <c r="X168" s="161"/>
      <c r="Y168" s="174" t="s">
        <v>76</v>
      </c>
      <c r="Z168" s="175">
        <v>16683.183999999997</v>
      </c>
      <c r="AA168" s="175">
        <v>15764.813999999998</v>
      </c>
      <c r="AB168" s="175">
        <v>14798.07</v>
      </c>
      <c r="AC168" s="175">
        <v>18165.023999999998</v>
      </c>
      <c r="AD168" s="175">
        <v>17236.12</v>
      </c>
      <c r="AE168" s="175">
        <v>20964.240000000002</v>
      </c>
      <c r="AF168" s="175">
        <v>22351.914000000001</v>
      </c>
      <c r="AG168" s="161"/>
      <c r="AH168" s="174" t="s">
        <v>76</v>
      </c>
      <c r="AI168" s="177">
        <v>0.34279395587957784</v>
      </c>
      <c r="AJ168" s="177">
        <v>0.35720278168745534</v>
      </c>
      <c r="AK168" s="177">
        <v>0.35812095563972496</v>
      </c>
      <c r="AL168" s="177">
        <v>0.38198819831514091</v>
      </c>
      <c r="AM168" s="177">
        <v>0.35616988532260901</v>
      </c>
      <c r="AN168" s="177">
        <v>0.38171023674175697</v>
      </c>
      <c r="AO168" s="177">
        <v>0.37773899426200225</v>
      </c>
      <c r="AP168" s="161"/>
      <c r="AQ168" s="174" t="s">
        <v>76</v>
      </c>
      <c r="AR168" s="177">
        <v>3.8392923058512711E-2</v>
      </c>
      <c r="AS168" s="177">
        <v>3.6434683732120443E-2</v>
      </c>
      <c r="AT168" s="177">
        <v>3.2230886007575246E-2</v>
      </c>
      <c r="AU168" s="177">
        <v>3.6670867038253528E-2</v>
      </c>
      <c r="AV168" s="177">
        <v>3.0630610137744374E-2</v>
      </c>
      <c r="AW168" s="177">
        <v>3.4353921306758128E-2</v>
      </c>
      <c r="AX168" s="177">
        <v>2.9463641552436175E-2</v>
      </c>
      <c r="AY168" s="161"/>
      <c r="AZ168" s="161"/>
      <c r="BA168" s="161"/>
    </row>
    <row r="169" spans="3:53" x14ac:dyDescent="0.25">
      <c r="C169" s="164" t="s">
        <v>12</v>
      </c>
      <c r="D169" s="3" t="s">
        <v>6</v>
      </c>
      <c r="E169" s="8"/>
      <c r="F169" s="5" t="s">
        <v>8</v>
      </c>
      <c r="G169" s="168">
        <v>224405</v>
      </c>
      <c r="H169" s="168">
        <v>218988</v>
      </c>
      <c r="I169" s="168">
        <v>241496</v>
      </c>
      <c r="J169" s="168">
        <v>269489</v>
      </c>
      <c r="K169" s="168">
        <v>299518</v>
      </c>
      <c r="L169" s="168">
        <v>322820</v>
      </c>
      <c r="M169" s="168">
        <v>421271</v>
      </c>
      <c r="N169" s="161"/>
      <c r="O169" s="167" t="s">
        <v>8</v>
      </c>
      <c r="P169" s="169">
        <v>4.3</v>
      </c>
      <c r="Q169" s="169">
        <v>3.9</v>
      </c>
      <c r="R169" s="169">
        <v>3.8</v>
      </c>
      <c r="S169" s="169">
        <v>3.6</v>
      </c>
      <c r="T169" s="169">
        <v>3.7</v>
      </c>
      <c r="U169" s="169">
        <v>3.6</v>
      </c>
      <c r="V169" s="169">
        <v>3.1</v>
      </c>
      <c r="W169" s="161"/>
      <c r="X169" s="161"/>
      <c r="Y169" s="167" t="s">
        <v>8</v>
      </c>
      <c r="Z169" s="168">
        <v>19298.830000000002</v>
      </c>
      <c r="AA169" s="168">
        <v>17081.063999999998</v>
      </c>
      <c r="AB169" s="168">
        <v>18353.696</v>
      </c>
      <c r="AC169" s="168">
        <v>19403.207999999999</v>
      </c>
      <c r="AD169" s="168">
        <v>22164.332000000002</v>
      </c>
      <c r="AE169" s="168">
        <v>23243.040000000001</v>
      </c>
      <c r="AF169" s="168">
        <v>26118.802000000003</v>
      </c>
      <c r="AG169" s="161"/>
      <c r="AH169" s="167" t="s">
        <v>8</v>
      </c>
      <c r="AI169" s="170">
        <v>1</v>
      </c>
      <c r="AJ169" s="170">
        <v>1</v>
      </c>
      <c r="AK169" s="170">
        <v>1</v>
      </c>
      <c r="AL169" s="170">
        <v>1</v>
      </c>
      <c r="AM169" s="170">
        <v>1</v>
      </c>
      <c r="AN169" s="170">
        <v>1</v>
      </c>
      <c r="AO169" s="170">
        <v>1</v>
      </c>
      <c r="AP169" s="161"/>
      <c r="AQ169" s="167" t="s">
        <v>8</v>
      </c>
      <c r="AR169" s="170">
        <v>8.5999999999999993E-2</v>
      </c>
      <c r="AS169" s="170">
        <v>7.8E-2</v>
      </c>
      <c r="AT169" s="170">
        <v>7.5999999999999998E-2</v>
      </c>
      <c r="AU169" s="170">
        <v>7.2000000000000008E-2</v>
      </c>
      <c r="AV169" s="170">
        <v>7.400000000000001E-2</v>
      </c>
      <c r="AW169" s="170">
        <v>7.2000000000000008E-2</v>
      </c>
      <c r="AX169" s="170">
        <v>6.2E-2</v>
      </c>
      <c r="AY169" s="161"/>
      <c r="AZ169" s="161"/>
      <c r="BA169" s="161"/>
    </row>
    <row r="170" spans="3:53" x14ac:dyDescent="0.25">
      <c r="C170" s="171" t="s">
        <v>12</v>
      </c>
      <c r="D170" s="7" t="s">
        <v>6</v>
      </c>
      <c r="E170" s="4"/>
      <c r="F170" s="9" t="s">
        <v>1</v>
      </c>
      <c r="G170" s="175">
        <v>27774</v>
      </c>
      <c r="H170" s="175">
        <v>19379</v>
      </c>
      <c r="I170" s="175">
        <v>19025</v>
      </c>
      <c r="J170" s="175">
        <v>21660</v>
      </c>
      <c r="K170" s="175">
        <v>23211</v>
      </c>
      <c r="L170" s="175">
        <v>27230</v>
      </c>
      <c r="M170" s="175">
        <v>27089</v>
      </c>
      <c r="N170" s="161"/>
      <c r="O170" s="174" t="s">
        <v>1</v>
      </c>
      <c r="P170" s="176">
        <v>12.7</v>
      </c>
      <c r="Q170" s="176">
        <v>13.4</v>
      </c>
      <c r="R170" s="176">
        <v>13</v>
      </c>
      <c r="S170" s="176">
        <v>13.1</v>
      </c>
      <c r="T170" s="176">
        <v>13.1</v>
      </c>
      <c r="U170" s="176">
        <v>13.1</v>
      </c>
      <c r="V170" s="176">
        <v>12.6</v>
      </c>
      <c r="W170" s="161"/>
      <c r="X170" s="161"/>
      <c r="Y170" s="174" t="s">
        <v>1</v>
      </c>
      <c r="Z170" s="175">
        <v>7054.5959999999995</v>
      </c>
      <c r="AA170" s="175">
        <v>5193.5720000000001</v>
      </c>
      <c r="AB170" s="175">
        <v>4946.5</v>
      </c>
      <c r="AC170" s="175">
        <v>5674.92</v>
      </c>
      <c r="AD170" s="175">
        <v>6081.2819999999992</v>
      </c>
      <c r="AE170" s="175">
        <v>7134.26</v>
      </c>
      <c r="AF170" s="175">
        <v>6826.427999999999</v>
      </c>
      <c r="AG170" s="161"/>
      <c r="AH170" s="174" t="s">
        <v>1</v>
      </c>
      <c r="AI170" s="177">
        <v>0.12376729573761726</v>
      </c>
      <c r="AJ170" s="177">
        <v>8.8493433430142293E-2</v>
      </c>
      <c r="AK170" s="177">
        <v>7.8779772749859214E-2</v>
      </c>
      <c r="AL170" s="177">
        <v>8.0374338099143197E-2</v>
      </c>
      <c r="AM170" s="177">
        <v>7.7494507842600438E-2</v>
      </c>
      <c r="AN170" s="177">
        <v>8.4350411994300226E-2</v>
      </c>
      <c r="AO170" s="177">
        <v>6.4303025843222061E-2</v>
      </c>
      <c r="AP170" s="161"/>
      <c r="AQ170" s="174" t="s">
        <v>1</v>
      </c>
      <c r="AR170" s="177">
        <v>3.1436893117354779E-2</v>
      </c>
      <c r="AS170" s="177">
        <v>2.3716240159278135E-2</v>
      </c>
      <c r="AT170" s="177">
        <v>2.0482740914963396E-2</v>
      </c>
      <c r="AU170" s="177">
        <v>2.1058076581975515E-2</v>
      </c>
      <c r="AV170" s="177">
        <v>2.0303561054761311E-2</v>
      </c>
      <c r="AW170" s="177">
        <v>2.2099807942506659E-2</v>
      </c>
      <c r="AX170" s="177">
        <v>1.6204362512491959E-2</v>
      </c>
      <c r="AY170" s="161"/>
      <c r="AZ170" s="161"/>
      <c r="BA170" s="161"/>
    </row>
    <row r="171" spans="3:53" x14ac:dyDescent="0.25">
      <c r="C171" s="171" t="s">
        <v>12</v>
      </c>
      <c r="D171" s="7" t="s">
        <v>6</v>
      </c>
      <c r="E171" s="8"/>
      <c r="F171" s="9" t="s">
        <v>77</v>
      </c>
      <c r="G171" s="175">
        <v>98384</v>
      </c>
      <c r="H171" s="175">
        <v>92417</v>
      </c>
      <c r="I171" s="175">
        <v>109396</v>
      </c>
      <c r="J171" s="175">
        <v>120476</v>
      </c>
      <c r="K171" s="175">
        <v>143047</v>
      </c>
      <c r="L171" s="175">
        <v>149467</v>
      </c>
      <c r="M171" s="175">
        <v>198766</v>
      </c>
      <c r="N171" s="161"/>
      <c r="O171" s="174" t="s">
        <v>77</v>
      </c>
      <c r="P171" s="176">
        <v>6.4</v>
      </c>
      <c r="Q171" s="176">
        <v>6</v>
      </c>
      <c r="R171" s="176">
        <v>5.5</v>
      </c>
      <c r="S171" s="176">
        <v>5.9</v>
      </c>
      <c r="T171" s="176">
        <v>5.4</v>
      </c>
      <c r="U171" s="176">
        <v>5.7</v>
      </c>
      <c r="V171" s="176">
        <v>5.0999999999999996</v>
      </c>
      <c r="W171" s="161"/>
      <c r="X171" s="161"/>
      <c r="Y171" s="174" t="s">
        <v>77</v>
      </c>
      <c r="Z171" s="175">
        <v>12593.152000000002</v>
      </c>
      <c r="AA171" s="175">
        <v>11090.04</v>
      </c>
      <c r="AB171" s="175">
        <v>12033.56</v>
      </c>
      <c r="AC171" s="175">
        <v>14216.168</v>
      </c>
      <c r="AD171" s="175">
        <v>15449.076000000001</v>
      </c>
      <c r="AE171" s="175">
        <v>17039.238000000001</v>
      </c>
      <c r="AF171" s="175">
        <v>20274.131999999998</v>
      </c>
      <c r="AG171" s="161"/>
      <c r="AH171" s="174" t="s">
        <v>77</v>
      </c>
      <c r="AI171" s="177">
        <v>0.43842160379670686</v>
      </c>
      <c r="AJ171" s="177">
        <v>0.42201855809450745</v>
      </c>
      <c r="AK171" s="177">
        <v>0.45299301023619437</v>
      </c>
      <c r="AL171" s="177">
        <v>0.44705349754535434</v>
      </c>
      <c r="AM171" s="177">
        <v>0.47759066233081149</v>
      </c>
      <c r="AN171" s="177">
        <v>0.46300415092001734</v>
      </c>
      <c r="AO171" s="177">
        <v>0.47182454999276002</v>
      </c>
      <c r="AP171" s="161"/>
      <c r="AQ171" s="174" t="s">
        <v>77</v>
      </c>
      <c r="AR171" s="177">
        <v>5.6117965285978483E-2</v>
      </c>
      <c r="AS171" s="177">
        <v>5.0642226971340888E-2</v>
      </c>
      <c r="AT171" s="177">
        <v>4.9829231125981387E-2</v>
      </c>
      <c r="AU171" s="177">
        <v>5.2752312710351815E-2</v>
      </c>
      <c r="AV171" s="177">
        <v>5.1579791531727641E-2</v>
      </c>
      <c r="AW171" s="177">
        <v>5.2782473204881983E-2</v>
      </c>
      <c r="AX171" s="177">
        <v>4.8126104099261519E-2</v>
      </c>
      <c r="AY171" s="161"/>
      <c r="AZ171" s="161"/>
      <c r="BA171" s="161"/>
    </row>
    <row r="172" spans="3:53" x14ac:dyDescent="0.25">
      <c r="C172" s="171" t="s">
        <v>12</v>
      </c>
      <c r="D172" s="7" t="s">
        <v>6</v>
      </c>
      <c r="E172" s="8"/>
      <c r="F172" s="9" t="s">
        <v>76</v>
      </c>
      <c r="G172" s="175">
        <v>98247</v>
      </c>
      <c r="H172" s="175">
        <v>107192</v>
      </c>
      <c r="I172" s="175">
        <v>113075</v>
      </c>
      <c r="J172" s="175">
        <v>127353</v>
      </c>
      <c r="K172" s="175">
        <v>133260</v>
      </c>
      <c r="L172" s="175">
        <v>146123</v>
      </c>
      <c r="M172" s="175">
        <v>195416</v>
      </c>
      <c r="N172" s="161"/>
      <c r="O172" s="174" t="s">
        <v>76</v>
      </c>
      <c r="P172" s="176">
        <v>6.4</v>
      </c>
      <c r="Q172" s="176">
        <v>5.7</v>
      </c>
      <c r="R172" s="176">
        <v>5.5</v>
      </c>
      <c r="S172" s="176">
        <v>5.2</v>
      </c>
      <c r="T172" s="176">
        <v>5.4</v>
      </c>
      <c r="U172" s="176">
        <v>5.7</v>
      </c>
      <c r="V172" s="176">
        <v>5.0999999999999996</v>
      </c>
      <c r="W172" s="161"/>
      <c r="X172" s="161"/>
      <c r="Y172" s="174" t="s">
        <v>76</v>
      </c>
      <c r="Z172" s="175">
        <v>12575.616000000002</v>
      </c>
      <c r="AA172" s="175">
        <v>12219.888000000001</v>
      </c>
      <c r="AB172" s="175">
        <v>12438.25</v>
      </c>
      <c r="AC172" s="175">
        <v>13244.712</v>
      </c>
      <c r="AD172" s="175">
        <v>14392.08</v>
      </c>
      <c r="AE172" s="175">
        <v>16658.022000000001</v>
      </c>
      <c r="AF172" s="175">
        <v>19932.432000000001</v>
      </c>
      <c r="AG172" s="161"/>
      <c r="AH172" s="174" t="s">
        <v>76</v>
      </c>
      <c r="AI172" s="177">
        <v>0.4378111004656759</v>
      </c>
      <c r="AJ172" s="177">
        <v>0.48948800847535023</v>
      </c>
      <c r="AK172" s="177">
        <v>0.46822721701394643</v>
      </c>
      <c r="AL172" s="177">
        <v>0.47257216435550248</v>
      </c>
      <c r="AM172" s="177">
        <v>0.44491482982658803</v>
      </c>
      <c r="AN172" s="177">
        <v>0.45264543708568244</v>
      </c>
      <c r="AO172" s="177">
        <v>0.46387242416401792</v>
      </c>
      <c r="AP172" s="161"/>
      <c r="AQ172" s="174" t="s">
        <v>76</v>
      </c>
      <c r="AR172" s="177">
        <v>5.6039820859606522E-2</v>
      </c>
      <c r="AS172" s="177">
        <v>5.580163296618993E-2</v>
      </c>
      <c r="AT172" s="177">
        <v>5.1504993871534108E-2</v>
      </c>
      <c r="AU172" s="177">
        <v>4.9147505092972263E-2</v>
      </c>
      <c r="AV172" s="177">
        <v>4.8050801621271511E-2</v>
      </c>
      <c r="AW172" s="177">
        <v>5.16015798277678E-2</v>
      </c>
      <c r="AX172" s="177">
        <v>4.7314987264729824E-2</v>
      </c>
      <c r="AY172" s="161"/>
      <c r="AZ172" s="161"/>
      <c r="BA172" s="161"/>
    </row>
    <row r="173" spans="3:53" x14ac:dyDescent="0.25">
      <c r="C173" s="164" t="s">
        <v>11</v>
      </c>
      <c r="D173" s="3" t="s">
        <v>6</v>
      </c>
      <c r="E173" s="8"/>
      <c r="F173" s="5" t="s">
        <v>8</v>
      </c>
      <c r="G173" s="168">
        <v>210133</v>
      </c>
      <c r="H173" s="168">
        <v>213699</v>
      </c>
      <c r="I173" s="168">
        <v>217631</v>
      </c>
      <c r="J173" s="168">
        <v>225864</v>
      </c>
      <c r="K173" s="168">
        <v>263191</v>
      </c>
      <c r="L173" s="168">
        <v>287423</v>
      </c>
      <c r="M173" s="168">
        <v>337356</v>
      </c>
      <c r="N173" s="161"/>
      <c r="O173" s="167" t="s">
        <v>8</v>
      </c>
      <c r="P173" s="169">
        <v>4.3</v>
      </c>
      <c r="Q173" s="169">
        <v>3.9</v>
      </c>
      <c r="R173" s="169">
        <v>3.8</v>
      </c>
      <c r="S173" s="169">
        <v>4.0999999999999996</v>
      </c>
      <c r="T173" s="169">
        <v>3.7</v>
      </c>
      <c r="U173" s="169">
        <v>3.9</v>
      </c>
      <c r="V173" s="169">
        <v>3.5</v>
      </c>
      <c r="W173" s="161"/>
      <c r="X173" s="161"/>
      <c r="Y173" s="167" t="s">
        <v>8</v>
      </c>
      <c r="Z173" s="168">
        <v>18071.437999999998</v>
      </c>
      <c r="AA173" s="168">
        <v>16668.522000000001</v>
      </c>
      <c r="AB173" s="168">
        <v>16539.955999999998</v>
      </c>
      <c r="AC173" s="168">
        <v>18520.847999999998</v>
      </c>
      <c r="AD173" s="168">
        <v>19476.134000000002</v>
      </c>
      <c r="AE173" s="168">
        <v>22418.993999999999</v>
      </c>
      <c r="AF173" s="168">
        <v>23614.92</v>
      </c>
      <c r="AG173" s="161"/>
      <c r="AH173" s="167" t="s">
        <v>8</v>
      </c>
      <c r="AI173" s="170">
        <v>1</v>
      </c>
      <c r="AJ173" s="170">
        <v>1</v>
      </c>
      <c r="AK173" s="170">
        <v>1</v>
      </c>
      <c r="AL173" s="170">
        <v>1</v>
      </c>
      <c r="AM173" s="170">
        <v>1</v>
      </c>
      <c r="AN173" s="170">
        <v>1</v>
      </c>
      <c r="AO173" s="170">
        <v>1</v>
      </c>
      <c r="AP173" s="161"/>
      <c r="AQ173" s="167" t="s">
        <v>8</v>
      </c>
      <c r="AR173" s="170">
        <v>8.5999999999999993E-2</v>
      </c>
      <c r="AS173" s="170">
        <v>7.8E-2</v>
      </c>
      <c r="AT173" s="170">
        <v>7.5999999999999998E-2</v>
      </c>
      <c r="AU173" s="170">
        <v>8.199999999999999E-2</v>
      </c>
      <c r="AV173" s="170">
        <v>7.400000000000001E-2</v>
      </c>
      <c r="AW173" s="170">
        <v>7.8E-2</v>
      </c>
      <c r="AX173" s="170">
        <v>7.0000000000000007E-2</v>
      </c>
      <c r="AY173" s="161"/>
      <c r="AZ173" s="161"/>
      <c r="BA173" s="161"/>
    </row>
    <row r="174" spans="3:53" x14ac:dyDescent="0.25">
      <c r="C174" s="171" t="s">
        <v>11</v>
      </c>
      <c r="D174" s="7" t="s">
        <v>6</v>
      </c>
      <c r="E174" s="8"/>
      <c r="F174" s="9" t="s">
        <v>1</v>
      </c>
      <c r="G174" s="175">
        <v>26631</v>
      </c>
      <c r="H174" s="175">
        <v>21390</v>
      </c>
      <c r="I174" s="175">
        <v>23936</v>
      </c>
      <c r="J174" s="175">
        <v>19918</v>
      </c>
      <c r="K174" s="175">
        <v>22226</v>
      </c>
      <c r="L174" s="175">
        <v>21609</v>
      </c>
      <c r="M174" s="175">
        <v>28046</v>
      </c>
      <c r="N174" s="161"/>
      <c r="O174" s="174" t="s">
        <v>1</v>
      </c>
      <c r="P174" s="176">
        <v>12.7</v>
      </c>
      <c r="Q174" s="176">
        <v>12.7</v>
      </c>
      <c r="R174" s="176">
        <v>11.8</v>
      </c>
      <c r="S174" s="176">
        <v>13.7</v>
      </c>
      <c r="T174" s="176">
        <v>13.1</v>
      </c>
      <c r="U174" s="176">
        <v>14.3</v>
      </c>
      <c r="V174" s="176">
        <v>12.6</v>
      </c>
      <c r="W174" s="161"/>
      <c r="X174" s="161"/>
      <c r="Y174" s="174" t="s">
        <v>1</v>
      </c>
      <c r="Z174" s="175">
        <v>6764.2739999999994</v>
      </c>
      <c r="AA174" s="175">
        <v>5433.06</v>
      </c>
      <c r="AB174" s="175">
        <v>5648.8959999999997</v>
      </c>
      <c r="AC174" s="175">
        <v>5457.5319999999992</v>
      </c>
      <c r="AD174" s="175">
        <v>5823.2119999999995</v>
      </c>
      <c r="AE174" s="175">
        <v>6180.174</v>
      </c>
      <c r="AF174" s="175">
        <v>7067.5919999999996</v>
      </c>
      <c r="AG174" s="161"/>
      <c r="AH174" s="174" t="s">
        <v>1</v>
      </c>
      <c r="AI174" s="177">
        <v>0.12673402083442392</v>
      </c>
      <c r="AJ174" s="177">
        <v>0.10009405752951582</v>
      </c>
      <c r="AK174" s="177">
        <v>0.10998433127633471</v>
      </c>
      <c r="AL174" s="177">
        <v>8.8185810930471439E-2</v>
      </c>
      <c r="AM174" s="177">
        <v>8.444817641940644E-2</v>
      </c>
      <c r="AN174" s="177">
        <v>7.5181874797771928E-2</v>
      </c>
      <c r="AO174" s="177">
        <v>8.3134730077425625E-2</v>
      </c>
      <c r="AP174" s="161"/>
      <c r="AQ174" s="174" t="s">
        <v>1</v>
      </c>
      <c r="AR174" s="177">
        <v>3.2190441291943678E-2</v>
      </c>
      <c r="AS174" s="177">
        <v>2.5423890612497016E-2</v>
      </c>
      <c r="AT174" s="177">
        <v>2.5956302181214995E-2</v>
      </c>
      <c r="AU174" s="177">
        <v>2.416291219494917E-2</v>
      </c>
      <c r="AV174" s="177">
        <v>2.2125422221884485E-2</v>
      </c>
      <c r="AW174" s="177">
        <v>2.1502016192162774E-2</v>
      </c>
      <c r="AX174" s="177">
        <v>2.0949951979511258E-2</v>
      </c>
      <c r="AY174" s="161"/>
      <c r="AZ174" s="161"/>
      <c r="BA174" s="161"/>
    </row>
    <row r="175" spans="3:53" x14ac:dyDescent="0.25">
      <c r="C175" s="171" t="s">
        <v>11</v>
      </c>
      <c r="D175" s="7" t="s">
        <v>6</v>
      </c>
      <c r="E175" s="4"/>
      <c r="F175" s="9" t="s">
        <v>77</v>
      </c>
      <c r="G175" s="175">
        <v>132792</v>
      </c>
      <c r="H175" s="175">
        <v>144944</v>
      </c>
      <c r="I175" s="175">
        <v>142347</v>
      </c>
      <c r="J175" s="175">
        <v>144080</v>
      </c>
      <c r="K175" s="175">
        <v>173805</v>
      </c>
      <c r="L175" s="175">
        <v>179001</v>
      </c>
      <c r="M175" s="175">
        <v>218163</v>
      </c>
      <c r="N175" s="161"/>
      <c r="O175" s="174" t="s">
        <v>77</v>
      </c>
      <c r="P175" s="176">
        <v>5.6</v>
      </c>
      <c r="Q175" s="176">
        <v>5.0999999999999996</v>
      </c>
      <c r="R175" s="176">
        <v>5</v>
      </c>
      <c r="S175" s="176">
        <v>5.2</v>
      </c>
      <c r="T175" s="176">
        <v>4.9000000000000004</v>
      </c>
      <c r="U175" s="176">
        <v>5.2</v>
      </c>
      <c r="V175" s="176">
        <v>4.4000000000000004</v>
      </c>
      <c r="W175" s="161"/>
      <c r="X175" s="161"/>
      <c r="Y175" s="174" t="s">
        <v>77</v>
      </c>
      <c r="Z175" s="175">
        <v>14872.704</v>
      </c>
      <c r="AA175" s="175">
        <v>14784.287999999999</v>
      </c>
      <c r="AB175" s="175">
        <v>14234.7</v>
      </c>
      <c r="AC175" s="175">
        <v>14984.32</v>
      </c>
      <c r="AD175" s="175">
        <v>17032.890000000003</v>
      </c>
      <c r="AE175" s="175">
        <v>18616.104000000003</v>
      </c>
      <c r="AF175" s="175">
        <v>19198.344000000001</v>
      </c>
      <c r="AG175" s="161"/>
      <c r="AH175" s="174" t="s">
        <v>77</v>
      </c>
      <c r="AI175" s="177">
        <v>0.63194262681254254</v>
      </c>
      <c r="AJ175" s="177">
        <v>0.67826241582787006</v>
      </c>
      <c r="AK175" s="177">
        <v>0.65407501688638103</v>
      </c>
      <c r="AL175" s="177">
        <v>0.63790599652888469</v>
      </c>
      <c r="AM175" s="177">
        <v>0.66037592470867168</v>
      </c>
      <c r="AN175" s="177">
        <v>0.6227789703677159</v>
      </c>
      <c r="AO175" s="177">
        <v>0.64668480774019133</v>
      </c>
      <c r="AP175" s="161"/>
      <c r="AQ175" s="174" t="s">
        <v>77</v>
      </c>
      <c r="AR175" s="177">
        <v>7.0777574203004762E-2</v>
      </c>
      <c r="AS175" s="177">
        <v>6.9182766414442737E-2</v>
      </c>
      <c r="AT175" s="177">
        <v>6.5407501688638098E-2</v>
      </c>
      <c r="AU175" s="177">
        <v>6.6342223639004008E-2</v>
      </c>
      <c r="AV175" s="177">
        <v>6.4716840621449834E-2</v>
      </c>
      <c r="AW175" s="177">
        <v>6.4769012918242455E-2</v>
      </c>
      <c r="AX175" s="177">
        <v>5.6908263081136841E-2</v>
      </c>
      <c r="AY175" s="161"/>
      <c r="AZ175" s="161"/>
      <c r="BA175" s="161"/>
    </row>
    <row r="176" spans="3:53" x14ac:dyDescent="0.25">
      <c r="C176" s="171" t="s">
        <v>11</v>
      </c>
      <c r="D176" s="7" t="s">
        <v>6</v>
      </c>
      <c r="E176" s="8"/>
      <c r="F176" s="9" t="s">
        <v>76</v>
      </c>
      <c r="G176" s="175">
        <v>50710</v>
      </c>
      <c r="H176" s="175">
        <v>47365</v>
      </c>
      <c r="I176" s="175">
        <v>51348</v>
      </c>
      <c r="J176" s="175">
        <v>61866</v>
      </c>
      <c r="K176" s="175">
        <v>67160</v>
      </c>
      <c r="L176" s="175">
        <v>86813</v>
      </c>
      <c r="M176" s="175">
        <v>91147</v>
      </c>
      <c r="N176" s="161"/>
      <c r="O176" s="174" t="s">
        <v>76</v>
      </c>
      <c r="P176" s="176">
        <v>8.9</v>
      </c>
      <c r="Q176" s="176">
        <v>8.6</v>
      </c>
      <c r="R176" s="176">
        <v>8</v>
      </c>
      <c r="S176" s="176">
        <v>7.7</v>
      </c>
      <c r="T176" s="176">
        <v>7.9</v>
      </c>
      <c r="U176" s="176">
        <v>7.3</v>
      </c>
      <c r="V176" s="176">
        <v>6.6</v>
      </c>
      <c r="W176" s="161"/>
      <c r="X176" s="161"/>
      <c r="Y176" s="174" t="s">
        <v>76</v>
      </c>
      <c r="Z176" s="175">
        <v>9026.3799999999992</v>
      </c>
      <c r="AA176" s="175">
        <v>8146.78</v>
      </c>
      <c r="AB176" s="175">
        <v>8215.68</v>
      </c>
      <c r="AC176" s="175">
        <v>9527.3639999999996</v>
      </c>
      <c r="AD176" s="175">
        <v>10611.28</v>
      </c>
      <c r="AE176" s="175">
        <v>12674.698</v>
      </c>
      <c r="AF176" s="175">
        <v>12031.403999999999</v>
      </c>
      <c r="AG176" s="161"/>
      <c r="AH176" s="174" t="s">
        <v>76</v>
      </c>
      <c r="AI176" s="177">
        <v>0.24132335235303357</v>
      </c>
      <c r="AJ176" s="177">
        <v>0.22164352664261414</v>
      </c>
      <c r="AK176" s="177">
        <v>0.23594065183728422</v>
      </c>
      <c r="AL176" s="177">
        <v>0.27390819254064391</v>
      </c>
      <c r="AM176" s="177">
        <v>0.25517589887192194</v>
      </c>
      <c r="AN176" s="177">
        <v>0.30203915483451221</v>
      </c>
      <c r="AO176" s="177">
        <v>0.27018046218238301</v>
      </c>
      <c r="AP176" s="161"/>
      <c r="AQ176" s="174" t="s">
        <v>76</v>
      </c>
      <c r="AR176" s="177">
        <v>4.2955556718839973E-2</v>
      </c>
      <c r="AS176" s="177">
        <v>3.8122686582529625E-2</v>
      </c>
      <c r="AT176" s="177">
        <v>3.7750504293965474E-2</v>
      </c>
      <c r="AU176" s="177">
        <v>4.2181861651259166E-2</v>
      </c>
      <c r="AV176" s="177">
        <v>4.0317792021763665E-2</v>
      </c>
      <c r="AW176" s="177">
        <v>4.4097716605838784E-2</v>
      </c>
      <c r="AX176" s="177">
        <v>3.5663821008074553E-2</v>
      </c>
      <c r="AY176" s="161"/>
      <c r="AZ176" s="161"/>
      <c r="BA176" s="161"/>
    </row>
    <row r="177" spans="3:53" x14ac:dyDescent="0.25">
      <c r="C177" s="164" t="s">
        <v>7</v>
      </c>
      <c r="D177" s="3" t="s">
        <v>13</v>
      </c>
      <c r="E177" s="4"/>
      <c r="F177" s="5" t="s">
        <v>8</v>
      </c>
      <c r="G177" s="168">
        <v>6571133</v>
      </c>
      <c r="H177" s="168">
        <v>5905325</v>
      </c>
      <c r="I177" s="168">
        <v>5897926</v>
      </c>
      <c r="J177" s="168">
        <v>6067955</v>
      </c>
      <c r="K177" s="168">
        <v>6469316</v>
      </c>
      <c r="L177" s="168">
        <v>6068720</v>
      </c>
      <c r="M177" s="168">
        <v>6165695</v>
      </c>
      <c r="N177" s="161"/>
      <c r="O177" s="167" t="s">
        <v>8</v>
      </c>
      <c r="P177" s="169">
        <v>0.8</v>
      </c>
      <c r="Q177" s="169">
        <v>0.9</v>
      </c>
      <c r="R177" s="169">
        <v>0.9</v>
      </c>
      <c r="S177" s="169">
        <v>0.8</v>
      </c>
      <c r="T177" s="169">
        <v>0.9</v>
      </c>
      <c r="U177" s="169">
        <v>1</v>
      </c>
      <c r="V177" s="169">
        <v>1.1000000000000001</v>
      </c>
      <c r="W177" s="161"/>
      <c r="X177" s="161"/>
      <c r="Y177" s="167" t="s">
        <v>8</v>
      </c>
      <c r="Z177" s="168">
        <v>105138.12800000001</v>
      </c>
      <c r="AA177" s="168">
        <v>106295.85</v>
      </c>
      <c r="AB177" s="168">
        <v>106162.66800000001</v>
      </c>
      <c r="AC177" s="168">
        <v>97087.28</v>
      </c>
      <c r="AD177" s="168">
        <v>116447.68800000001</v>
      </c>
      <c r="AE177" s="168">
        <v>121374.39999999999</v>
      </c>
      <c r="AF177" s="168">
        <v>135645.29</v>
      </c>
      <c r="AG177" s="161"/>
      <c r="AH177" s="167" t="s">
        <v>8</v>
      </c>
      <c r="AI177" s="170">
        <v>1</v>
      </c>
      <c r="AJ177" s="170">
        <v>1</v>
      </c>
      <c r="AK177" s="170">
        <v>1</v>
      </c>
      <c r="AL177" s="170">
        <v>1</v>
      </c>
      <c r="AM177" s="170">
        <v>1</v>
      </c>
      <c r="AN177" s="170">
        <v>1</v>
      </c>
      <c r="AO177" s="170">
        <v>1</v>
      </c>
      <c r="AP177" s="161"/>
      <c r="AQ177" s="167" t="s">
        <v>8</v>
      </c>
      <c r="AR177" s="170">
        <v>1.6E-2</v>
      </c>
      <c r="AS177" s="170">
        <v>1.8000000000000002E-2</v>
      </c>
      <c r="AT177" s="170">
        <v>1.8000000000000002E-2</v>
      </c>
      <c r="AU177" s="170">
        <v>1.6E-2</v>
      </c>
      <c r="AV177" s="170">
        <v>1.8000000000000002E-2</v>
      </c>
      <c r="AW177" s="170">
        <v>0.02</v>
      </c>
      <c r="AX177" s="170">
        <v>2.2000000000000002E-2</v>
      </c>
      <c r="AY177" s="161"/>
      <c r="AZ177" s="161"/>
      <c r="BA177" s="161"/>
    </row>
    <row r="178" spans="3:53" x14ac:dyDescent="0.25">
      <c r="C178" s="171" t="s">
        <v>7</v>
      </c>
      <c r="D178" s="7" t="s">
        <v>13</v>
      </c>
      <c r="E178" s="8"/>
      <c r="F178" s="9" t="s">
        <v>1</v>
      </c>
      <c r="G178" s="175">
        <v>1319701</v>
      </c>
      <c r="H178" s="175">
        <v>1023889</v>
      </c>
      <c r="I178" s="175">
        <v>918153</v>
      </c>
      <c r="J178" s="175">
        <v>945489</v>
      </c>
      <c r="K178" s="175">
        <v>969590</v>
      </c>
      <c r="L178" s="175">
        <v>885698</v>
      </c>
      <c r="M178" s="175">
        <v>784076</v>
      </c>
      <c r="N178" s="161"/>
      <c r="O178" s="174" t="s">
        <v>1</v>
      </c>
      <c r="P178" s="176">
        <v>2.1</v>
      </c>
      <c r="Q178" s="176">
        <v>2.2999999999999998</v>
      </c>
      <c r="R178" s="176">
        <v>3.2</v>
      </c>
      <c r="S178" s="176">
        <v>2.7</v>
      </c>
      <c r="T178" s="176">
        <v>3</v>
      </c>
      <c r="U178" s="176">
        <v>3.2</v>
      </c>
      <c r="V178" s="176">
        <v>3.3</v>
      </c>
      <c r="W178" s="161"/>
      <c r="X178" s="161"/>
      <c r="Y178" s="174" t="s">
        <v>1</v>
      </c>
      <c r="Z178" s="175">
        <v>55427.442000000003</v>
      </c>
      <c r="AA178" s="175">
        <v>47098.893999999993</v>
      </c>
      <c r="AB178" s="175">
        <v>58761.792000000001</v>
      </c>
      <c r="AC178" s="175">
        <v>51056.406000000003</v>
      </c>
      <c r="AD178" s="175">
        <v>58175.4</v>
      </c>
      <c r="AE178" s="175">
        <v>56684.671999999999</v>
      </c>
      <c r="AF178" s="175">
        <v>51749.015999999996</v>
      </c>
      <c r="AG178" s="161"/>
      <c r="AH178" s="174" t="s">
        <v>1</v>
      </c>
      <c r="AI178" s="177">
        <v>0.20083309834087973</v>
      </c>
      <c r="AJ178" s="177">
        <v>0.17338402204789743</v>
      </c>
      <c r="AK178" s="177">
        <v>0.15567387586755072</v>
      </c>
      <c r="AL178" s="177">
        <v>0.15581674550981345</v>
      </c>
      <c r="AM178" s="177">
        <v>0.14987519546115849</v>
      </c>
      <c r="AN178" s="177">
        <v>0.14594477912970116</v>
      </c>
      <c r="AO178" s="177">
        <v>0.1271674969326248</v>
      </c>
      <c r="AP178" s="161"/>
      <c r="AQ178" s="174" t="s">
        <v>1</v>
      </c>
      <c r="AR178" s="177">
        <v>8.4349901303169498E-3</v>
      </c>
      <c r="AS178" s="177">
        <v>7.9756650142032808E-3</v>
      </c>
      <c r="AT178" s="177">
        <v>9.9631280555232456E-3</v>
      </c>
      <c r="AU178" s="177">
        <v>8.4141042575299266E-3</v>
      </c>
      <c r="AV178" s="177">
        <v>8.9925117276695096E-3</v>
      </c>
      <c r="AW178" s="177">
        <v>9.3404658643008748E-3</v>
      </c>
      <c r="AX178" s="177">
        <v>8.3930547975532357E-3</v>
      </c>
      <c r="AY178" s="161"/>
      <c r="AZ178" s="161"/>
      <c r="BA178" s="161"/>
    </row>
    <row r="179" spans="3:53" x14ac:dyDescent="0.25">
      <c r="C179" s="171" t="s">
        <v>7</v>
      </c>
      <c r="D179" s="7" t="s">
        <v>13</v>
      </c>
      <c r="E179" s="8"/>
      <c r="F179" s="9" t="s">
        <v>77</v>
      </c>
      <c r="G179" s="175">
        <v>2411523</v>
      </c>
      <c r="H179" s="175">
        <v>2330778</v>
      </c>
      <c r="I179" s="175">
        <v>2272360</v>
      </c>
      <c r="J179" s="175">
        <v>2216362</v>
      </c>
      <c r="K179" s="175">
        <v>2357917</v>
      </c>
      <c r="L179" s="175">
        <v>2172812</v>
      </c>
      <c r="M179" s="175">
        <v>2244356</v>
      </c>
      <c r="N179" s="161"/>
      <c r="O179" s="174" t="s">
        <v>77</v>
      </c>
      <c r="P179" s="176">
        <v>1.4</v>
      </c>
      <c r="Q179" s="176">
        <v>1.6</v>
      </c>
      <c r="R179" s="176">
        <v>1.5</v>
      </c>
      <c r="S179" s="176">
        <v>1.6</v>
      </c>
      <c r="T179" s="176">
        <v>1.8</v>
      </c>
      <c r="U179" s="176">
        <v>1.9</v>
      </c>
      <c r="V179" s="176">
        <v>2</v>
      </c>
      <c r="W179" s="161"/>
      <c r="X179" s="161"/>
      <c r="Y179" s="174" t="s">
        <v>77</v>
      </c>
      <c r="Z179" s="175">
        <v>67522.644</v>
      </c>
      <c r="AA179" s="175">
        <v>74584.896000000008</v>
      </c>
      <c r="AB179" s="175">
        <v>68170.8</v>
      </c>
      <c r="AC179" s="175">
        <v>70923.584000000003</v>
      </c>
      <c r="AD179" s="175">
        <v>84885.012000000017</v>
      </c>
      <c r="AE179" s="175">
        <v>82566.856</v>
      </c>
      <c r="AF179" s="175">
        <v>89774.24</v>
      </c>
      <c r="AG179" s="161"/>
      <c r="AH179" s="174" t="s">
        <v>77</v>
      </c>
      <c r="AI179" s="177">
        <v>0.36698739775926009</v>
      </c>
      <c r="AJ179" s="177">
        <v>0.3946908933885942</v>
      </c>
      <c r="AK179" s="177">
        <v>0.38528119884854439</v>
      </c>
      <c r="AL179" s="177">
        <v>0.36525682870093795</v>
      </c>
      <c r="AM179" s="177">
        <v>0.36447701735392118</v>
      </c>
      <c r="AN179" s="177">
        <v>0.3580346432196575</v>
      </c>
      <c r="AO179" s="177">
        <v>0.36400697731561488</v>
      </c>
      <c r="AP179" s="161"/>
      <c r="AQ179" s="174" t="s">
        <v>77</v>
      </c>
      <c r="AR179" s="177">
        <v>1.0275647137259283E-2</v>
      </c>
      <c r="AS179" s="177">
        <v>1.2630108588435017E-2</v>
      </c>
      <c r="AT179" s="177">
        <v>1.1558435965456334E-2</v>
      </c>
      <c r="AU179" s="177">
        <v>1.1688218518430016E-2</v>
      </c>
      <c r="AV179" s="177">
        <v>1.3121172624741162E-2</v>
      </c>
      <c r="AW179" s="177">
        <v>1.3605316442346985E-2</v>
      </c>
      <c r="AX179" s="177">
        <v>1.4560279092624594E-2</v>
      </c>
      <c r="AY179" s="161"/>
      <c r="AZ179" s="161"/>
      <c r="BA179" s="161"/>
    </row>
    <row r="180" spans="3:53" x14ac:dyDescent="0.25">
      <c r="C180" s="171" t="s">
        <v>7</v>
      </c>
      <c r="D180" s="7" t="s">
        <v>13</v>
      </c>
      <c r="E180" s="8"/>
      <c r="F180" s="9" t="s">
        <v>76</v>
      </c>
      <c r="G180" s="175">
        <v>2839909</v>
      </c>
      <c r="H180" s="175">
        <v>2550658</v>
      </c>
      <c r="I180" s="175">
        <v>2707413</v>
      </c>
      <c r="J180" s="175">
        <v>2906104</v>
      </c>
      <c r="K180" s="175">
        <v>3141809</v>
      </c>
      <c r="L180" s="175">
        <v>3010210</v>
      </c>
      <c r="M180" s="175">
        <v>3137263</v>
      </c>
      <c r="N180" s="161"/>
      <c r="O180" s="174" t="s">
        <v>76</v>
      </c>
      <c r="P180" s="176">
        <v>1.4</v>
      </c>
      <c r="Q180" s="176">
        <v>1.6</v>
      </c>
      <c r="R180" s="176">
        <v>1.5</v>
      </c>
      <c r="S180" s="176">
        <v>1.6</v>
      </c>
      <c r="T180" s="176">
        <v>1.4</v>
      </c>
      <c r="U180" s="176">
        <v>1.5</v>
      </c>
      <c r="V180" s="176">
        <v>1.6</v>
      </c>
      <c r="W180" s="161"/>
      <c r="X180" s="161"/>
      <c r="Y180" s="174" t="s">
        <v>76</v>
      </c>
      <c r="Z180" s="175">
        <v>79517.45199999999</v>
      </c>
      <c r="AA180" s="175">
        <v>81621.056000000011</v>
      </c>
      <c r="AB180" s="175">
        <v>81222.39</v>
      </c>
      <c r="AC180" s="175">
        <v>92995.328000000009</v>
      </c>
      <c r="AD180" s="175">
        <v>87970.651999999987</v>
      </c>
      <c r="AE180" s="175">
        <v>90306.3</v>
      </c>
      <c r="AF180" s="175">
        <v>100392.416</v>
      </c>
      <c r="AG180" s="161"/>
      <c r="AH180" s="174" t="s">
        <v>76</v>
      </c>
      <c r="AI180" s="177">
        <v>0.43217950389986021</v>
      </c>
      <c r="AJ180" s="177">
        <v>0.43192508456350837</v>
      </c>
      <c r="AK180" s="177">
        <v>0.45904492528390489</v>
      </c>
      <c r="AL180" s="177">
        <v>0.4789264257892486</v>
      </c>
      <c r="AM180" s="177">
        <v>0.4856477871849203</v>
      </c>
      <c r="AN180" s="177">
        <v>0.49602057765064134</v>
      </c>
      <c r="AO180" s="177">
        <v>0.50882552575176032</v>
      </c>
      <c r="AP180" s="161"/>
      <c r="AQ180" s="174" t="s">
        <v>76</v>
      </c>
      <c r="AR180" s="177">
        <v>1.2101026109196085E-2</v>
      </c>
      <c r="AS180" s="177">
        <v>1.3821602706032268E-2</v>
      </c>
      <c r="AT180" s="177">
        <v>1.3771347758517148E-2</v>
      </c>
      <c r="AU180" s="177">
        <v>1.5325645625255957E-2</v>
      </c>
      <c r="AV180" s="177">
        <v>1.3598138041177767E-2</v>
      </c>
      <c r="AW180" s="177">
        <v>1.4880617329519241E-2</v>
      </c>
      <c r="AX180" s="177">
        <v>1.6282416824056331E-2</v>
      </c>
      <c r="AY180" s="161"/>
      <c r="AZ180" s="161"/>
      <c r="BA180" s="161"/>
    </row>
    <row r="181" spans="3:53" x14ac:dyDescent="0.25">
      <c r="C181" s="164" t="s">
        <v>12</v>
      </c>
      <c r="D181" s="3" t="s">
        <v>13</v>
      </c>
      <c r="E181" s="8"/>
      <c r="F181" s="5" t="s">
        <v>8</v>
      </c>
      <c r="G181" s="168">
        <v>3129870</v>
      </c>
      <c r="H181" s="168">
        <v>2888176</v>
      </c>
      <c r="I181" s="168">
        <v>2918217</v>
      </c>
      <c r="J181" s="168">
        <v>3007787</v>
      </c>
      <c r="K181" s="168">
        <v>3223798</v>
      </c>
      <c r="L181" s="168">
        <v>3001492</v>
      </c>
      <c r="M181" s="168">
        <v>3116444</v>
      </c>
      <c r="N181" s="161"/>
      <c r="O181" s="167" t="s">
        <v>8</v>
      </c>
      <c r="P181" s="169">
        <v>1.1000000000000001</v>
      </c>
      <c r="Q181" s="169">
        <v>1.6</v>
      </c>
      <c r="R181" s="169">
        <v>1.5</v>
      </c>
      <c r="S181" s="169">
        <v>1.3</v>
      </c>
      <c r="T181" s="169">
        <v>1.4</v>
      </c>
      <c r="U181" s="169">
        <v>1.5</v>
      </c>
      <c r="V181" s="169">
        <v>1.6</v>
      </c>
      <c r="W181" s="161"/>
      <c r="X181" s="161"/>
      <c r="Y181" s="167" t="s">
        <v>8</v>
      </c>
      <c r="Z181" s="168">
        <v>68857.140000000014</v>
      </c>
      <c r="AA181" s="168">
        <v>92421.632000000012</v>
      </c>
      <c r="AB181" s="168">
        <v>87546.51</v>
      </c>
      <c r="AC181" s="168">
        <v>78202.462</v>
      </c>
      <c r="AD181" s="168">
        <v>90266.343999999983</v>
      </c>
      <c r="AE181" s="168">
        <v>90044.76</v>
      </c>
      <c r="AF181" s="168">
        <v>99726.208000000013</v>
      </c>
      <c r="AG181" s="161"/>
      <c r="AH181" s="167" t="s">
        <v>8</v>
      </c>
      <c r="AI181" s="170">
        <v>1</v>
      </c>
      <c r="AJ181" s="170">
        <v>1</v>
      </c>
      <c r="AK181" s="170">
        <v>1</v>
      </c>
      <c r="AL181" s="170">
        <v>1</v>
      </c>
      <c r="AM181" s="170">
        <v>1</v>
      </c>
      <c r="AN181" s="170">
        <v>1</v>
      </c>
      <c r="AO181" s="170">
        <v>1</v>
      </c>
      <c r="AP181" s="161"/>
      <c r="AQ181" s="167" t="s">
        <v>8</v>
      </c>
      <c r="AR181" s="170">
        <v>2.2000000000000002E-2</v>
      </c>
      <c r="AS181" s="170">
        <v>3.2000000000000001E-2</v>
      </c>
      <c r="AT181" s="170">
        <v>0.03</v>
      </c>
      <c r="AU181" s="170">
        <v>2.6000000000000002E-2</v>
      </c>
      <c r="AV181" s="170">
        <v>2.7999999999999997E-2</v>
      </c>
      <c r="AW181" s="170">
        <v>0.03</v>
      </c>
      <c r="AX181" s="170">
        <v>3.2000000000000001E-2</v>
      </c>
      <c r="AY181" s="161"/>
      <c r="AZ181" s="161"/>
      <c r="BA181" s="161"/>
    </row>
    <row r="182" spans="3:53" x14ac:dyDescent="0.25">
      <c r="C182" s="171" t="s">
        <v>12</v>
      </c>
      <c r="D182" s="7" t="s">
        <v>13</v>
      </c>
      <c r="E182" s="4"/>
      <c r="F182" s="9" t="s">
        <v>1</v>
      </c>
      <c r="G182" s="175">
        <v>564373</v>
      </c>
      <c r="H182" s="175">
        <v>465602</v>
      </c>
      <c r="I182" s="175">
        <v>422182</v>
      </c>
      <c r="J182" s="175">
        <v>396647</v>
      </c>
      <c r="K182" s="175">
        <v>408920</v>
      </c>
      <c r="L182" s="175">
        <v>355308</v>
      </c>
      <c r="M182" s="175">
        <v>307928</v>
      </c>
      <c r="N182" s="161"/>
      <c r="O182" s="174" t="s">
        <v>1</v>
      </c>
      <c r="P182" s="176">
        <v>3</v>
      </c>
      <c r="Q182" s="176">
        <v>3.5</v>
      </c>
      <c r="R182" s="176">
        <v>3.6</v>
      </c>
      <c r="S182" s="176">
        <v>4.0999999999999996</v>
      </c>
      <c r="T182" s="176">
        <v>4.2</v>
      </c>
      <c r="U182" s="176">
        <v>4.8</v>
      </c>
      <c r="V182" s="176">
        <v>5.2</v>
      </c>
      <c r="W182" s="161"/>
      <c r="X182" s="161"/>
      <c r="Y182" s="174" t="s">
        <v>1</v>
      </c>
      <c r="Z182" s="175">
        <v>33862.379999999997</v>
      </c>
      <c r="AA182" s="175">
        <v>32592.14</v>
      </c>
      <c r="AB182" s="175">
        <v>30397.103999999999</v>
      </c>
      <c r="AC182" s="175">
        <v>32525.054</v>
      </c>
      <c r="AD182" s="175">
        <v>34349.279999999999</v>
      </c>
      <c r="AE182" s="175">
        <v>34109.567999999999</v>
      </c>
      <c r="AF182" s="175">
        <v>32024.512000000002</v>
      </c>
      <c r="AG182" s="161"/>
      <c r="AH182" s="174" t="s">
        <v>1</v>
      </c>
      <c r="AI182" s="177">
        <v>0.18031835188042955</v>
      </c>
      <c r="AJ182" s="177">
        <v>0.16120970467173745</v>
      </c>
      <c r="AK182" s="177">
        <v>0.14467121533456903</v>
      </c>
      <c r="AL182" s="177">
        <v>0.13187336736278202</v>
      </c>
      <c r="AM182" s="177">
        <v>0.12684417572068721</v>
      </c>
      <c r="AN182" s="177">
        <v>0.11837712710878456</v>
      </c>
      <c r="AO182" s="177">
        <v>9.880748699479279E-2</v>
      </c>
      <c r="AP182" s="161"/>
      <c r="AQ182" s="174" t="s">
        <v>1</v>
      </c>
      <c r="AR182" s="177">
        <v>1.0819101112825772E-2</v>
      </c>
      <c r="AS182" s="177">
        <v>1.1284679327021622E-2</v>
      </c>
      <c r="AT182" s="177">
        <v>1.0416327504088971E-2</v>
      </c>
      <c r="AU182" s="177">
        <v>1.0813616123748124E-2</v>
      </c>
      <c r="AV182" s="177">
        <v>1.0654910760537727E-2</v>
      </c>
      <c r="AW182" s="177">
        <v>1.1364204202443318E-2</v>
      </c>
      <c r="AX182" s="177">
        <v>1.027597864745845E-2</v>
      </c>
      <c r="AY182" s="161"/>
      <c r="AZ182" s="161"/>
      <c r="BA182" s="161"/>
    </row>
    <row r="183" spans="3:53" x14ac:dyDescent="0.25">
      <c r="C183" s="171" t="s">
        <v>12</v>
      </c>
      <c r="D183" s="7" t="s">
        <v>13</v>
      </c>
      <c r="E183" s="8"/>
      <c r="F183" s="9" t="s">
        <v>77</v>
      </c>
      <c r="G183" s="175">
        <v>1139412</v>
      </c>
      <c r="H183" s="175">
        <v>1106672</v>
      </c>
      <c r="I183" s="175">
        <v>1089872</v>
      </c>
      <c r="J183" s="175">
        <v>1081876</v>
      </c>
      <c r="K183" s="175">
        <v>1165926</v>
      </c>
      <c r="L183" s="175">
        <v>1046507</v>
      </c>
      <c r="M183" s="175">
        <v>1077060</v>
      </c>
      <c r="N183" s="161"/>
      <c r="O183" s="174" t="s">
        <v>77</v>
      </c>
      <c r="P183" s="176">
        <v>2.1</v>
      </c>
      <c r="Q183" s="176">
        <v>2.2999999999999998</v>
      </c>
      <c r="R183" s="176">
        <v>2.2000000000000002</v>
      </c>
      <c r="S183" s="176">
        <v>2.4</v>
      </c>
      <c r="T183" s="176">
        <v>2.6</v>
      </c>
      <c r="U183" s="176">
        <v>2.8</v>
      </c>
      <c r="V183" s="176">
        <v>2.8</v>
      </c>
      <c r="W183" s="161"/>
      <c r="X183" s="161"/>
      <c r="Y183" s="174" t="s">
        <v>77</v>
      </c>
      <c r="Z183" s="175">
        <v>47855.304000000004</v>
      </c>
      <c r="AA183" s="175">
        <v>50906.911999999989</v>
      </c>
      <c r="AB183" s="175">
        <v>47954.368000000009</v>
      </c>
      <c r="AC183" s="175">
        <v>51930.047999999995</v>
      </c>
      <c r="AD183" s="175">
        <v>60628.152000000002</v>
      </c>
      <c r="AE183" s="175">
        <v>58604.391999999993</v>
      </c>
      <c r="AF183" s="175">
        <v>60315.360000000001</v>
      </c>
      <c r="AG183" s="161"/>
      <c r="AH183" s="174" t="s">
        <v>77</v>
      </c>
      <c r="AI183" s="177">
        <v>0.36404451303089264</v>
      </c>
      <c r="AJ183" s="177">
        <v>0.38317332461733633</v>
      </c>
      <c r="AK183" s="177">
        <v>0.37347188368788203</v>
      </c>
      <c r="AL183" s="177">
        <v>0.3596916935939945</v>
      </c>
      <c r="AM183" s="177">
        <v>0.36166223814271242</v>
      </c>
      <c r="AN183" s="177">
        <v>0.34866226530005745</v>
      </c>
      <c r="AO183" s="177">
        <v>0.34560544004641186</v>
      </c>
      <c r="AP183" s="161"/>
      <c r="AQ183" s="174" t="s">
        <v>77</v>
      </c>
      <c r="AR183" s="177">
        <v>1.5289869547297491E-2</v>
      </c>
      <c r="AS183" s="177">
        <v>1.7625972932397468E-2</v>
      </c>
      <c r="AT183" s="177">
        <v>1.6432762882266812E-2</v>
      </c>
      <c r="AU183" s="177">
        <v>1.7265201292511734E-2</v>
      </c>
      <c r="AV183" s="177">
        <v>1.8806436383421044E-2</v>
      </c>
      <c r="AW183" s="177">
        <v>1.9525086856803216E-2</v>
      </c>
      <c r="AX183" s="177">
        <v>1.9353904642599062E-2</v>
      </c>
      <c r="AY183" s="161"/>
      <c r="AZ183" s="161"/>
      <c r="BA183" s="161"/>
    </row>
    <row r="184" spans="3:53" x14ac:dyDescent="0.25">
      <c r="C184" s="171" t="s">
        <v>12</v>
      </c>
      <c r="D184" s="7" t="s">
        <v>13</v>
      </c>
      <c r="E184" s="8"/>
      <c r="F184" s="9" t="s">
        <v>76</v>
      </c>
      <c r="G184" s="175">
        <v>1426085</v>
      </c>
      <c r="H184" s="175">
        <v>1315902</v>
      </c>
      <c r="I184" s="175">
        <v>1406163</v>
      </c>
      <c r="J184" s="175">
        <v>1529264</v>
      </c>
      <c r="K184" s="175">
        <v>1648952</v>
      </c>
      <c r="L184" s="175">
        <v>1599677</v>
      </c>
      <c r="M184" s="175">
        <v>1731456</v>
      </c>
      <c r="N184" s="161"/>
      <c r="O184" s="174" t="s">
        <v>76</v>
      </c>
      <c r="P184" s="176">
        <v>2.1</v>
      </c>
      <c r="Q184" s="176">
        <v>2.2999999999999998</v>
      </c>
      <c r="R184" s="176">
        <v>2.2000000000000002</v>
      </c>
      <c r="S184" s="176">
        <v>1.9</v>
      </c>
      <c r="T184" s="176">
        <v>2.1</v>
      </c>
      <c r="U184" s="176">
        <v>2.2000000000000002</v>
      </c>
      <c r="V184" s="176">
        <v>2.2999999999999998</v>
      </c>
      <c r="W184" s="161"/>
      <c r="X184" s="161"/>
      <c r="Y184" s="174" t="s">
        <v>76</v>
      </c>
      <c r="Z184" s="175">
        <v>59895.57</v>
      </c>
      <c r="AA184" s="175">
        <v>60531.491999999991</v>
      </c>
      <c r="AB184" s="175">
        <v>61871.171999999999</v>
      </c>
      <c r="AC184" s="175">
        <v>58112.031999999999</v>
      </c>
      <c r="AD184" s="175">
        <v>69255.983999999997</v>
      </c>
      <c r="AE184" s="175">
        <v>70385.788</v>
      </c>
      <c r="AF184" s="175">
        <v>79646.975999999995</v>
      </c>
      <c r="AG184" s="161"/>
      <c r="AH184" s="174" t="s">
        <v>76</v>
      </c>
      <c r="AI184" s="177">
        <v>0.45563713508867781</v>
      </c>
      <c r="AJ184" s="177">
        <v>0.45561697071092622</v>
      </c>
      <c r="AK184" s="177">
        <v>0.48185690097754896</v>
      </c>
      <c r="AL184" s="177">
        <v>0.50843493904322346</v>
      </c>
      <c r="AM184" s="177">
        <v>0.51149358613660034</v>
      </c>
      <c r="AN184" s="177">
        <v>0.53296060759115804</v>
      </c>
      <c r="AO184" s="177">
        <v>0.55558707295879539</v>
      </c>
      <c r="AP184" s="161"/>
      <c r="AQ184" s="174" t="s">
        <v>76</v>
      </c>
      <c r="AR184" s="177">
        <v>1.9136759673724468E-2</v>
      </c>
      <c r="AS184" s="177">
        <v>2.0958380652702602E-2</v>
      </c>
      <c r="AT184" s="177">
        <v>2.1201703643012156E-2</v>
      </c>
      <c r="AU184" s="177">
        <v>1.932052768364249E-2</v>
      </c>
      <c r="AV184" s="177">
        <v>2.1482730617737214E-2</v>
      </c>
      <c r="AW184" s="177">
        <v>2.3450266734010957E-2</v>
      </c>
      <c r="AX184" s="177">
        <v>2.5557005356104584E-2</v>
      </c>
      <c r="AY184" s="161"/>
      <c r="AZ184" s="161"/>
      <c r="BA184" s="161"/>
    </row>
    <row r="185" spans="3:53" x14ac:dyDescent="0.25">
      <c r="C185" s="164" t="s">
        <v>11</v>
      </c>
      <c r="D185" s="3" t="s">
        <v>13</v>
      </c>
      <c r="E185" s="8"/>
      <c r="F185" s="5" t="s">
        <v>8</v>
      </c>
      <c r="G185" s="168">
        <v>3441263</v>
      </c>
      <c r="H185" s="168">
        <v>3017149</v>
      </c>
      <c r="I185" s="168">
        <v>2979709</v>
      </c>
      <c r="J185" s="168">
        <v>3060168</v>
      </c>
      <c r="K185" s="168">
        <v>3245518</v>
      </c>
      <c r="L185" s="168">
        <v>3067228</v>
      </c>
      <c r="M185" s="168">
        <v>3049251</v>
      </c>
      <c r="N185" s="161"/>
      <c r="O185" s="167" t="s">
        <v>8</v>
      </c>
      <c r="P185" s="169">
        <v>1.1000000000000001</v>
      </c>
      <c r="Q185" s="169">
        <v>1.2</v>
      </c>
      <c r="R185" s="169">
        <v>1.5</v>
      </c>
      <c r="S185" s="169">
        <v>1.3</v>
      </c>
      <c r="T185" s="169">
        <v>1.4</v>
      </c>
      <c r="U185" s="169">
        <v>1.5</v>
      </c>
      <c r="V185" s="169">
        <v>1.6</v>
      </c>
      <c r="W185" s="161"/>
      <c r="X185" s="161"/>
      <c r="Y185" s="167" t="s">
        <v>8</v>
      </c>
      <c r="Z185" s="168">
        <v>75707.786000000007</v>
      </c>
      <c r="AA185" s="168">
        <v>72411.576000000001</v>
      </c>
      <c r="AB185" s="168">
        <v>89391.27</v>
      </c>
      <c r="AC185" s="168">
        <v>79564.368000000002</v>
      </c>
      <c r="AD185" s="168">
        <v>90874.503999999986</v>
      </c>
      <c r="AE185" s="168">
        <v>92016.84</v>
      </c>
      <c r="AF185" s="168">
        <v>97576.032000000007</v>
      </c>
      <c r="AG185" s="161"/>
      <c r="AH185" s="167" t="s">
        <v>8</v>
      </c>
      <c r="AI185" s="170">
        <v>1</v>
      </c>
      <c r="AJ185" s="170">
        <v>1</v>
      </c>
      <c r="AK185" s="170">
        <v>1</v>
      </c>
      <c r="AL185" s="170">
        <v>1</v>
      </c>
      <c r="AM185" s="170">
        <v>1</v>
      </c>
      <c r="AN185" s="170">
        <v>1</v>
      </c>
      <c r="AO185" s="170">
        <v>1</v>
      </c>
      <c r="AP185" s="161"/>
      <c r="AQ185" s="167" t="s">
        <v>8</v>
      </c>
      <c r="AR185" s="170">
        <v>2.2000000000000002E-2</v>
      </c>
      <c r="AS185" s="170">
        <v>2.4E-2</v>
      </c>
      <c r="AT185" s="170">
        <v>0.03</v>
      </c>
      <c r="AU185" s="170">
        <v>2.6000000000000002E-2</v>
      </c>
      <c r="AV185" s="170">
        <v>2.7999999999999997E-2</v>
      </c>
      <c r="AW185" s="170">
        <v>0.03</v>
      </c>
      <c r="AX185" s="170">
        <v>3.2000000000000001E-2</v>
      </c>
      <c r="AY185" s="161"/>
      <c r="AZ185" s="161"/>
      <c r="BA185" s="161"/>
    </row>
    <row r="186" spans="3:53" x14ac:dyDescent="0.25">
      <c r="C186" s="171" t="s">
        <v>11</v>
      </c>
      <c r="D186" s="7" t="s">
        <v>13</v>
      </c>
      <c r="E186" s="8"/>
      <c r="F186" s="9" t="s">
        <v>1</v>
      </c>
      <c r="G186" s="175">
        <v>755328</v>
      </c>
      <c r="H186" s="175">
        <v>558287</v>
      </c>
      <c r="I186" s="175">
        <v>495971</v>
      </c>
      <c r="J186" s="175">
        <v>548842</v>
      </c>
      <c r="K186" s="175">
        <v>560670</v>
      </c>
      <c r="L186" s="175">
        <v>530390</v>
      </c>
      <c r="M186" s="175">
        <v>476148</v>
      </c>
      <c r="N186" s="161"/>
      <c r="O186" s="174" t="s">
        <v>1</v>
      </c>
      <c r="P186" s="176">
        <v>2.4</v>
      </c>
      <c r="Q186" s="176">
        <v>3.3</v>
      </c>
      <c r="R186" s="176">
        <v>3.3</v>
      </c>
      <c r="S186" s="176">
        <v>3.4</v>
      </c>
      <c r="T186" s="176">
        <v>3.7</v>
      </c>
      <c r="U186" s="176">
        <v>4</v>
      </c>
      <c r="V186" s="176">
        <v>4.2</v>
      </c>
      <c r="W186" s="161"/>
      <c r="X186" s="161"/>
      <c r="Y186" s="174" t="s">
        <v>1</v>
      </c>
      <c r="Z186" s="175">
        <v>36255.743999999999</v>
      </c>
      <c r="AA186" s="175">
        <v>36846.941999999995</v>
      </c>
      <c r="AB186" s="175">
        <v>32734.085999999996</v>
      </c>
      <c r="AC186" s="175">
        <v>37321.256000000001</v>
      </c>
      <c r="AD186" s="175">
        <v>41489.58</v>
      </c>
      <c r="AE186" s="175">
        <v>42431.199999999997</v>
      </c>
      <c r="AF186" s="175">
        <v>39996.432000000001</v>
      </c>
      <c r="AG186" s="161"/>
      <c r="AH186" s="174" t="s">
        <v>1</v>
      </c>
      <c r="AI186" s="177">
        <v>0.21949150646143581</v>
      </c>
      <c r="AJ186" s="177">
        <v>0.18503792818982423</v>
      </c>
      <c r="AK186" s="177">
        <v>0.16644947543535291</v>
      </c>
      <c r="AL186" s="177">
        <v>0.1793502840366934</v>
      </c>
      <c r="AM186" s="177">
        <v>0.17275208456708604</v>
      </c>
      <c r="AN186" s="177">
        <v>0.17292160869684289</v>
      </c>
      <c r="AO186" s="177">
        <v>0.15615244530542091</v>
      </c>
      <c r="AP186" s="161"/>
      <c r="AQ186" s="174" t="s">
        <v>1</v>
      </c>
      <c r="AR186" s="177">
        <v>1.0535592310148919E-2</v>
      </c>
      <c r="AS186" s="177">
        <v>1.2212503260528397E-2</v>
      </c>
      <c r="AT186" s="177">
        <v>1.0985665378733292E-2</v>
      </c>
      <c r="AU186" s="177">
        <v>1.2195819314495151E-2</v>
      </c>
      <c r="AV186" s="177">
        <v>1.2783654257964367E-2</v>
      </c>
      <c r="AW186" s="177">
        <v>1.3833728695747432E-2</v>
      </c>
      <c r="AX186" s="177">
        <v>1.3116805405655357E-2</v>
      </c>
      <c r="AY186" s="161"/>
      <c r="AZ186" s="161"/>
      <c r="BA186" s="161"/>
    </row>
    <row r="187" spans="3:53" x14ac:dyDescent="0.25">
      <c r="C187" s="171" t="s">
        <v>11</v>
      </c>
      <c r="D187" s="7" t="s">
        <v>13</v>
      </c>
      <c r="E187" s="4"/>
      <c r="F187" s="9" t="s">
        <v>77</v>
      </c>
      <c r="G187" s="175">
        <v>1272111</v>
      </c>
      <c r="H187" s="175">
        <v>1224106</v>
      </c>
      <c r="I187" s="175">
        <v>1182488</v>
      </c>
      <c r="J187" s="175">
        <v>1134486</v>
      </c>
      <c r="K187" s="175">
        <v>1191991</v>
      </c>
      <c r="L187" s="175">
        <v>1126305</v>
      </c>
      <c r="M187" s="175">
        <v>1167296</v>
      </c>
      <c r="N187" s="161"/>
      <c r="O187" s="174" t="s">
        <v>77</v>
      </c>
      <c r="P187" s="176">
        <v>2.1</v>
      </c>
      <c r="Q187" s="176">
        <v>2.2999999999999998</v>
      </c>
      <c r="R187" s="176">
        <v>2.2000000000000002</v>
      </c>
      <c r="S187" s="176">
        <v>2.4</v>
      </c>
      <c r="T187" s="176">
        <v>2.6</v>
      </c>
      <c r="U187" s="176">
        <v>2.8</v>
      </c>
      <c r="V187" s="176">
        <v>2.8</v>
      </c>
      <c r="W187" s="161"/>
      <c r="X187" s="161"/>
      <c r="Y187" s="174" t="s">
        <v>77</v>
      </c>
      <c r="Z187" s="175">
        <v>53428.662000000004</v>
      </c>
      <c r="AA187" s="175">
        <v>56308.875999999997</v>
      </c>
      <c r="AB187" s="175">
        <v>52029.472000000002</v>
      </c>
      <c r="AC187" s="175">
        <v>54455.328000000001</v>
      </c>
      <c r="AD187" s="175">
        <v>61983.531999999999</v>
      </c>
      <c r="AE187" s="175">
        <v>63073.08</v>
      </c>
      <c r="AF187" s="175">
        <v>65368.575999999994</v>
      </c>
      <c r="AG187" s="161"/>
      <c r="AH187" s="174" t="s">
        <v>77</v>
      </c>
      <c r="AI187" s="177">
        <v>0.36966398673975226</v>
      </c>
      <c r="AJ187" s="177">
        <v>0.40571612472569302</v>
      </c>
      <c r="AK187" s="177">
        <v>0.396846806181409</v>
      </c>
      <c r="AL187" s="177">
        <v>0.37072670520049877</v>
      </c>
      <c r="AM187" s="177">
        <v>0.36727295920096575</v>
      </c>
      <c r="AN187" s="177">
        <v>0.36720615487339059</v>
      </c>
      <c r="AO187" s="177">
        <v>0.38281400907960678</v>
      </c>
      <c r="AP187" s="161"/>
      <c r="AQ187" s="174" t="s">
        <v>77</v>
      </c>
      <c r="AR187" s="177">
        <v>1.5525887443069595E-2</v>
      </c>
      <c r="AS187" s="177">
        <v>1.8662941737381877E-2</v>
      </c>
      <c r="AT187" s="177">
        <v>1.7461259471981998E-2</v>
      </c>
      <c r="AU187" s="177">
        <v>1.7794881849623939E-2</v>
      </c>
      <c r="AV187" s="177">
        <v>1.9098193878450222E-2</v>
      </c>
      <c r="AW187" s="177">
        <v>2.056354467290987E-2</v>
      </c>
      <c r="AX187" s="177">
        <v>2.1437584508457976E-2</v>
      </c>
      <c r="AY187" s="161"/>
      <c r="AZ187" s="161"/>
      <c r="BA187" s="161"/>
    </row>
    <row r="188" spans="3:53" x14ac:dyDescent="0.25">
      <c r="C188" s="171" t="s">
        <v>11</v>
      </c>
      <c r="D188" s="7" t="s">
        <v>13</v>
      </c>
      <c r="E188" s="8"/>
      <c r="F188" s="9" t="s">
        <v>76</v>
      </c>
      <c r="G188" s="175">
        <v>1413824</v>
      </c>
      <c r="H188" s="175">
        <v>1234756</v>
      </c>
      <c r="I188" s="175">
        <v>1301250</v>
      </c>
      <c r="J188" s="175">
        <v>1376840</v>
      </c>
      <c r="K188" s="175">
        <v>1492857</v>
      </c>
      <c r="L188" s="175">
        <v>1410533</v>
      </c>
      <c r="M188" s="175">
        <v>1405807</v>
      </c>
      <c r="N188" s="161"/>
      <c r="O188" s="174" t="s">
        <v>76</v>
      </c>
      <c r="P188" s="176">
        <v>2.1</v>
      </c>
      <c r="Q188" s="176">
        <v>2.2999999999999998</v>
      </c>
      <c r="R188" s="176">
        <v>2.2000000000000002</v>
      </c>
      <c r="S188" s="176">
        <v>2.4</v>
      </c>
      <c r="T188" s="176">
        <v>2.6</v>
      </c>
      <c r="U188" s="176">
        <v>2.8</v>
      </c>
      <c r="V188" s="176">
        <v>2.8</v>
      </c>
      <c r="W188" s="161"/>
      <c r="X188" s="161"/>
      <c r="Y188" s="174" t="s">
        <v>76</v>
      </c>
      <c r="Z188" s="175">
        <v>59380.608</v>
      </c>
      <c r="AA188" s="175">
        <v>56798.775999999998</v>
      </c>
      <c r="AB188" s="175">
        <v>57255</v>
      </c>
      <c r="AC188" s="175">
        <v>66088.320000000007</v>
      </c>
      <c r="AD188" s="175">
        <v>77628.563999999998</v>
      </c>
      <c r="AE188" s="175">
        <v>78989.847999999998</v>
      </c>
      <c r="AF188" s="175">
        <v>78725.191999999995</v>
      </c>
      <c r="AG188" s="161"/>
      <c r="AH188" s="174" t="s">
        <v>76</v>
      </c>
      <c r="AI188" s="177">
        <v>0.41084450679881196</v>
      </c>
      <c r="AJ188" s="177">
        <v>0.40924594708448275</v>
      </c>
      <c r="AK188" s="177">
        <v>0.43670371838323807</v>
      </c>
      <c r="AL188" s="177">
        <v>0.44992301076280777</v>
      </c>
      <c r="AM188" s="177">
        <v>0.45997495623194817</v>
      </c>
      <c r="AN188" s="177">
        <v>0.45987223642976655</v>
      </c>
      <c r="AO188" s="177">
        <v>0.46103354561497234</v>
      </c>
      <c r="AP188" s="161"/>
      <c r="AQ188" s="174" t="s">
        <v>76</v>
      </c>
      <c r="AR188" s="177">
        <v>1.7255469285550103E-2</v>
      </c>
      <c r="AS188" s="177">
        <v>1.8825313565886206E-2</v>
      </c>
      <c r="AT188" s="177">
        <v>1.9214963608862476E-2</v>
      </c>
      <c r="AU188" s="177">
        <v>2.1596304516614772E-2</v>
      </c>
      <c r="AV188" s="177">
        <v>2.3918697724061303E-2</v>
      </c>
      <c r="AW188" s="177">
        <v>2.5752845240066925E-2</v>
      </c>
      <c r="AX188" s="177">
        <v>2.5817878554438449E-2</v>
      </c>
      <c r="AY188" s="161"/>
      <c r="AZ188" s="161"/>
      <c r="BA188" s="161"/>
    </row>
    <row r="189" spans="3:53" x14ac:dyDescent="0.25">
      <c r="N189" s="5"/>
      <c r="O189" s="14"/>
      <c r="P189" s="14"/>
      <c r="Q189" s="14"/>
      <c r="R189" s="14"/>
      <c r="S189" s="14"/>
      <c r="T189" s="14"/>
    </row>
    <row r="190" spans="3:53" x14ac:dyDescent="0.25">
      <c r="N190" s="9"/>
      <c r="O190" s="15"/>
      <c r="P190" s="15"/>
      <c r="Q190" s="15"/>
      <c r="R190" s="15"/>
      <c r="S190" s="15"/>
      <c r="T190" s="15"/>
    </row>
    <row r="191" spans="3:53" ht="23.25" x14ac:dyDescent="0.25">
      <c r="E191" t="s">
        <v>96</v>
      </c>
      <c r="G191" s="18" t="s">
        <v>71</v>
      </c>
      <c r="N191" s="9"/>
      <c r="O191" s="15"/>
      <c r="P191" s="15"/>
      <c r="Q191" s="15"/>
      <c r="R191" s="15"/>
      <c r="S191" s="15"/>
      <c r="T191" s="15"/>
    </row>
    <row r="192" spans="3:53" x14ac:dyDescent="0.25">
      <c r="N192" s="9"/>
      <c r="O192" s="15"/>
      <c r="P192" s="15"/>
      <c r="Q192" s="15"/>
      <c r="R192" s="15"/>
      <c r="S192" s="15"/>
      <c r="T192" s="15"/>
    </row>
    <row r="193" spans="2:55" s="4" customFormat="1" x14ac:dyDescent="0.25">
      <c r="B193" s="1"/>
      <c r="C193" s="2"/>
      <c r="D193" s="3"/>
      <c r="G193" s="4" t="s">
        <v>25</v>
      </c>
      <c r="O193" s="4" t="s">
        <v>26</v>
      </c>
      <c r="Y193" s="4" t="s">
        <v>27</v>
      </c>
      <c r="AH193" s="4" t="s">
        <v>28</v>
      </c>
      <c r="AQ193" s="4" t="s">
        <v>29</v>
      </c>
    </row>
    <row r="194" spans="2:55" x14ac:dyDescent="0.25">
      <c r="F194" s="12" t="s">
        <v>24</v>
      </c>
      <c r="G194" s="17" t="s">
        <v>15</v>
      </c>
      <c r="H194" s="17" t="s">
        <v>16</v>
      </c>
      <c r="I194" s="17" t="s">
        <v>17</v>
      </c>
      <c r="J194" s="17" t="s">
        <v>18</v>
      </c>
      <c r="K194" s="17" t="s">
        <v>19</v>
      </c>
      <c r="L194" s="17" t="s">
        <v>14</v>
      </c>
      <c r="M194" s="17" t="s">
        <v>20</v>
      </c>
      <c r="O194" s="12" t="s">
        <v>24</v>
      </c>
      <c r="P194" s="12" t="s">
        <v>15</v>
      </c>
      <c r="Q194" s="12" t="s">
        <v>16</v>
      </c>
      <c r="R194" s="12" t="s">
        <v>17</v>
      </c>
      <c r="S194" s="12" t="s">
        <v>18</v>
      </c>
      <c r="T194" s="12" t="s">
        <v>19</v>
      </c>
      <c r="U194" s="12" t="s">
        <v>14</v>
      </c>
      <c r="V194" s="12" t="s">
        <v>99</v>
      </c>
      <c r="Y194" s="12" t="s">
        <v>24</v>
      </c>
      <c r="Z194" s="17" t="s">
        <v>15</v>
      </c>
      <c r="AA194" s="17" t="s">
        <v>16</v>
      </c>
      <c r="AB194" s="17" t="s">
        <v>17</v>
      </c>
      <c r="AC194" s="17" t="s">
        <v>18</v>
      </c>
      <c r="AD194" s="17" t="s">
        <v>19</v>
      </c>
      <c r="AE194" s="17" t="s">
        <v>14</v>
      </c>
      <c r="AF194" s="17" t="s">
        <v>20</v>
      </c>
      <c r="AH194" s="12" t="s">
        <v>24</v>
      </c>
      <c r="AI194" s="17" t="s">
        <v>15</v>
      </c>
      <c r="AJ194" s="17" t="s">
        <v>16</v>
      </c>
      <c r="AK194" s="17" t="s">
        <v>17</v>
      </c>
      <c r="AL194" s="17" t="s">
        <v>18</v>
      </c>
      <c r="AM194" s="17" t="s">
        <v>19</v>
      </c>
      <c r="AN194" s="17" t="s">
        <v>14</v>
      </c>
      <c r="AO194" s="17" t="s">
        <v>20</v>
      </c>
      <c r="AQ194" s="12" t="s">
        <v>24</v>
      </c>
      <c r="AR194" s="17" t="s">
        <v>15</v>
      </c>
      <c r="AS194" s="17" t="s">
        <v>16</v>
      </c>
      <c r="AT194" s="17" t="s">
        <v>17</v>
      </c>
      <c r="AU194" s="17" t="s">
        <v>18</v>
      </c>
      <c r="AV194" s="17" t="s">
        <v>19</v>
      </c>
      <c r="AW194" s="17" t="s">
        <v>14</v>
      </c>
      <c r="AX194" s="17" t="s">
        <v>20</v>
      </c>
    </row>
    <row r="195" spans="2:55" x14ac:dyDescent="0.25">
      <c r="C195" s="164" t="s">
        <v>7</v>
      </c>
      <c r="D195" s="3" t="s">
        <v>0</v>
      </c>
      <c r="E195" s="4"/>
      <c r="F195" s="5" t="s">
        <v>8</v>
      </c>
      <c r="G195" s="168">
        <v>1317842</v>
      </c>
      <c r="H195" s="168">
        <v>1379920</v>
      </c>
      <c r="I195" s="168">
        <v>1461428</v>
      </c>
      <c r="J195" s="168">
        <v>1455089</v>
      </c>
      <c r="K195" s="168">
        <v>1446225</v>
      </c>
      <c r="L195" s="168">
        <v>1446319</v>
      </c>
      <c r="M195" s="168">
        <v>1424304</v>
      </c>
      <c r="N195" s="161"/>
      <c r="O195" s="167" t="s">
        <v>8</v>
      </c>
      <c r="P195" s="169">
        <v>1.6</v>
      </c>
      <c r="Q195" s="169">
        <v>1.7</v>
      </c>
      <c r="R195" s="169">
        <v>1.8</v>
      </c>
      <c r="S195" s="169">
        <v>1.9</v>
      </c>
      <c r="T195" s="169">
        <v>2</v>
      </c>
      <c r="U195" s="169">
        <v>2</v>
      </c>
      <c r="V195" s="169">
        <v>2</v>
      </c>
      <c r="W195" s="161"/>
      <c r="X195" s="161"/>
      <c r="Y195" s="167" t="s">
        <v>8</v>
      </c>
      <c r="Z195" s="168">
        <v>42170.944000000003</v>
      </c>
      <c r="AA195" s="168">
        <v>46917.279999999999</v>
      </c>
      <c r="AB195" s="168">
        <v>52611.407999999996</v>
      </c>
      <c r="AC195" s="168">
        <v>55293.382000000005</v>
      </c>
      <c r="AD195" s="168">
        <v>57849</v>
      </c>
      <c r="AE195" s="168">
        <v>57852.76</v>
      </c>
      <c r="AF195" s="168">
        <v>56972.160000000003</v>
      </c>
      <c r="AG195" s="161"/>
      <c r="AH195" s="167" t="s">
        <v>8</v>
      </c>
      <c r="AI195" s="170">
        <v>1</v>
      </c>
      <c r="AJ195" s="170">
        <v>1</v>
      </c>
      <c r="AK195" s="170">
        <v>1</v>
      </c>
      <c r="AL195" s="170">
        <v>1</v>
      </c>
      <c r="AM195" s="170">
        <v>1</v>
      </c>
      <c r="AN195" s="170">
        <v>1</v>
      </c>
      <c r="AO195" s="170">
        <v>1</v>
      </c>
      <c r="AP195" s="161"/>
      <c r="AQ195" s="167" t="s">
        <v>10</v>
      </c>
      <c r="AR195" s="170">
        <v>3.2000000000000001E-2</v>
      </c>
      <c r="AS195" s="170">
        <v>3.4000000000000002E-2</v>
      </c>
      <c r="AT195" s="170">
        <v>3.6000000000000004E-2</v>
      </c>
      <c r="AU195" s="170">
        <v>3.7999999999999999E-2</v>
      </c>
      <c r="AV195" s="170">
        <v>0.04</v>
      </c>
      <c r="AW195" s="170">
        <v>0.04</v>
      </c>
      <c r="AX195" s="170">
        <v>0.04</v>
      </c>
      <c r="AY195" s="161"/>
      <c r="AZ195" s="161"/>
      <c r="BA195" s="161"/>
      <c r="BB195" s="161"/>
      <c r="BC195" s="161"/>
    </row>
    <row r="196" spans="2:55" x14ac:dyDescent="0.25">
      <c r="C196" s="171" t="s">
        <v>7</v>
      </c>
      <c r="D196" s="7" t="s">
        <v>0</v>
      </c>
      <c r="E196" s="8"/>
      <c r="F196" s="9" t="s">
        <v>1</v>
      </c>
      <c r="G196" s="175">
        <v>225123</v>
      </c>
      <c r="H196" s="175">
        <v>167033</v>
      </c>
      <c r="I196" s="175">
        <v>153463</v>
      </c>
      <c r="J196" s="175">
        <v>146967</v>
      </c>
      <c r="K196" s="175">
        <v>139734</v>
      </c>
      <c r="L196" s="175">
        <v>106667</v>
      </c>
      <c r="M196" s="175">
        <v>91597</v>
      </c>
      <c r="N196" s="161"/>
      <c r="O196" s="174" t="s">
        <v>1</v>
      </c>
      <c r="P196" s="176">
        <v>4.2</v>
      </c>
      <c r="Q196" s="176">
        <v>5.3</v>
      </c>
      <c r="R196" s="176">
        <v>5.3</v>
      </c>
      <c r="S196" s="176">
        <v>6.3</v>
      </c>
      <c r="T196" s="176">
        <v>6.6</v>
      </c>
      <c r="U196" s="176">
        <v>7.7</v>
      </c>
      <c r="V196" s="176">
        <v>8</v>
      </c>
      <c r="W196" s="161"/>
      <c r="X196" s="161"/>
      <c r="Y196" s="174" t="s">
        <v>1</v>
      </c>
      <c r="Z196" s="175">
        <v>18910.332000000002</v>
      </c>
      <c r="AA196" s="175">
        <v>17705.498</v>
      </c>
      <c r="AB196" s="175">
        <v>16267.078000000001</v>
      </c>
      <c r="AC196" s="175">
        <v>18517.842000000001</v>
      </c>
      <c r="AD196" s="175">
        <v>18444.887999999999</v>
      </c>
      <c r="AE196" s="175">
        <v>16426.718000000001</v>
      </c>
      <c r="AF196" s="175">
        <v>14655.52</v>
      </c>
      <c r="AG196" s="161"/>
      <c r="AH196" s="174" t="s">
        <v>1</v>
      </c>
      <c r="AI196" s="177">
        <v>0.1708270035406369</v>
      </c>
      <c r="AJ196" s="177">
        <v>0.12104542292306801</v>
      </c>
      <c r="AK196" s="177">
        <v>0.1050089364648823</v>
      </c>
      <c r="AL196" s="177">
        <v>0.10100206928923249</v>
      </c>
      <c r="AM196" s="177">
        <v>9.6619820567339101E-2</v>
      </c>
      <c r="AN196" s="177">
        <v>7.3750673260878127E-2</v>
      </c>
      <c r="AO196" s="177">
        <v>6.4310006852469695E-2</v>
      </c>
      <c r="AP196" s="161"/>
      <c r="AQ196" s="174" t="s">
        <v>8</v>
      </c>
      <c r="AR196" s="177">
        <v>1.4349468297413501E-2</v>
      </c>
      <c r="AS196" s="177">
        <v>1.2830814829845209E-2</v>
      </c>
      <c r="AT196" s="177">
        <v>1.1130947265277523E-2</v>
      </c>
      <c r="AU196" s="177">
        <v>1.2726260730443292E-2</v>
      </c>
      <c r="AV196" s="177">
        <v>1.2753816314888762E-2</v>
      </c>
      <c r="AW196" s="177">
        <v>1.1357603682175232E-2</v>
      </c>
      <c r="AX196" s="177">
        <v>1.0289601096395151E-2</v>
      </c>
      <c r="AY196" s="161"/>
      <c r="AZ196" s="161"/>
      <c r="BA196" s="161"/>
      <c r="BB196" s="161"/>
      <c r="BC196" s="161"/>
    </row>
    <row r="197" spans="2:55" x14ac:dyDescent="0.25">
      <c r="C197" s="171" t="s">
        <v>7</v>
      </c>
      <c r="D197" s="7" t="s">
        <v>0</v>
      </c>
      <c r="E197" s="8"/>
      <c r="F197" s="9" t="s">
        <v>77</v>
      </c>
      <c r="G197" s="175">
        <v>205537</v>
      </c>
      <c r="H197" s="175">
        <v>196796</v>
      </c>
      <c r="I197" s="175">
        <v>173227</v>
      </c>
      <c r="J197" s="175">
        <v>140901</v>
      </c>
      <c r="K197" s="175">
        <v>143042</v>
      </c>
      <c r="L197" s="175">
        <v>121072</v>
      </c>
      <c r="M197" s="175">
        <v>110240</v>
      </c>
      <c r="N197" s="161"/>
      <c r="O197" s="174" t="s">
        <v>77</v>
      </c>
      <c r="P197" s="176">
        <v>4.2</v>
      </c>
      <c r="Q197" s="176">
        <v>5.3</v>
      </c>
      <c r="R197" s="176">
        <v>5.3</v>
      </c>
      <c r="S197" s="176">
        <v>6.3</v>
      </c>
      <c r="T197" s="176">
        <v>6.6</v>
      </c>
      <c r="U197" s="176">
        <v>7.7</v>
      </c>
      <c r="V197" s="176">
        <v>7.6</v>
      </c>
      <c r="W197" s="161"/>
      <c r="X197" s="161"/>
      <c r="Y197" s="174" t="s">
        <v>77</v>
      </c>
      <c r="Z197" s="175">
        <v>17265.108</v>
      </c>
      <c r="AA197" s="175">
        <v>20860.376</v>
      </c>
      <c r="AB197" s="175">
        <v>18362.061999999998</v>
      </c>
      <c r="AC197" s="175">
        <v>17753.525999999998</v>
      </c>
      <c r="AD197" s="175">
        <v>18881.543999999998</v>
      </c>
      <c r="AE197" s="175">
        <v>18645.088</v>
      </c>
      <c r="AF197" s="175">
        <v>16756.48</v>
      </c>
      <c r="AG197" s="161"/>
      <c r="AH197" s="174" t="s">
        <v>77</v>
      </c>
      <c r="AI197" s="177">
        <v>0.15596482734652561</v>
      </c>
      <c r="AJ197" s="177">
        <v>0.1426140645834541</v>
      </c>
      <c r="AK197" s="177">
        <v>0.11853269541845374</v>
      </c>
      <c r="AL197" s="177">
        <v>9.683325212409688E-2</v>
      </c>
      <c r="AM197" s="177">
        <v>9.8907154834137145E-2</v>
      </c>
      <c r="AN197" s="177">
        <v>8.371044008963445E-2</v>
      </c>
      <c r="AO197" s="177">
        <v>7.73992069108842E-2</v>
      </c>
      <c r="AP197" s="161"/>
      <c r="AQ197" s="174" t="s">
        <v>1</v>
      </c>
      <c r="AR197" s="177">
        <v>1.3101045497108152E-2</v>
      </c>
      <c r="AS197" s="177">
        <v>1.5117090845846136E-2</v>
      </c>
      <c r="AT197" s="177">
        <v>1.2564465714356097E-2</v>
      </c>
      <c r="AU197" s="177">
        <v>1.2200989767636205E-2</v>
      </c>
      <c r="AV197" s="177">
        <v>1.3055744438106103E-2</v>
      </c>
      <c r="AW197" s="177">
        <v>1.2891407773803704E-2</v>
      </c>
      <c r="AX197" s="177">
        <v>1.1764679450454398E-2</v>
      </c>
      <c r="AY197" s="161"/>
      <c r="AZ197" s="161"/>
      <c r="BA197" s="161"/>
      <c r="BB197" s="161"/>
      <c r="BC197" s="161"/>
    </row>
    <row r="198" spans="2:55" x14ac:dyDescent="0.25">
      <c r="C198" s="171" t="s">
        <v>7</v>
      </c>
      <c r="D198" s="7" t="s">
        <v>0</v>
      </c>
      <c r="E198" s="8"/>
      <c r="F198" s="9" t="s">
        <v>76</v>
      </c>
      <c r="G198" s="175">
        <v>887182</v>
      </c>
      <c r="H198" s="175">
        <v>1016091</v>
      </c>
      <c r="I198" s="175">
        <v>1134738</v>
      </c>
      <c r="J198" s="175">
        <v>1167221</v>
      </c>
      <c r="K198" s="175">
        <v>1163449</v>
      </c>
      <c r="L198" s="175">
        <v>1218580</v>
      </c>
      <c r="M198" s="175">
        <v>1222467</v>
      </c>
      <c r="N198" s="161"/>
      <c r="O198" s="174" t="s">
        <v>76</v>
      </c>
      <c r="P198" s="176">
        <v>2</v>
      </c>
      <c r="Q198" s="176">
        <v>1.7</v>
      </c>
      <c r="R198" s="176">
        <v>1.8</v>
      </c>
      <c r="S198" s="176">
        <v>1.9</v>
      </c>
      <c r="T198" s="176">
        <v>2</v>
      </c>
      <c r="U198" s="176">
        <v>2</v>
      </c>
      <c r="V198" s="176">
        <v>2</v>
      </c>
      <c r="W198" s="161"/>
      <c r="X198" s="161"/>
      <c r="Y198" s="174" t="s">
        <v>76</v>
      </c>
      <c r="Z198" s="175">
        <v>35487.279999999999</v>
      </c>
      <c r="AA198" s="175">
        <v>34547.093999999997</v>
      </c>
      <c r="AB198" s="175">
        <v>40850.567999999999</v>
      </c>
      <c r="AC198" s="175">
        <v>44354.398000000001</v>
      </c>
      <c r="AD198" s="175">
        <v>46537.96</v>
      </c>
      <c r="AE198" s="175">
        <v>48743.199999999997</v>
      </c>
      <c r="AF198" s="175">
        <v>48898.68</v>
      </c>
      <c r="AG198" s="161"/>
      <c r="AH198" s="174" t="s">
        <v>76</v>
      </c>
      <c r="AI198" s="177">
        <v>0.67320816911283754</v>
      </c>
      <c r="AJ198" s="177">
        <v>0.73634051249347787</v>
      </c>
      <c r="AK198" s="177">
        <v>0.77645836811666402</v>
      </c>
      <c r="AL198" s="177">
        <v>0.80216467858667062</v>
      </c>
      <c r="AM198" s="177">
        <v>0.80447302459852377</v>
      </c>
      <c r="AN198" s="177">
        <v>0.8425388866494874</v>
      </c>
      <c r="AO198" s="177">
        <v>0.85829078623664612</v>
      </c>
      <c r="AP198" s="161"/>
      <c r="AQ198" s="174" t="s">
        <v>9</v>
      </c>
      <c r="AR198" s="177">
        <v>2.69283267645135E-2</v>
      </c>
      <c r="AS198" s="177">
        <v>2.5035577424778247E-2</v>
      </c>
      <c r="AT198" s="177">
        <v>2.7952501252199904E-2</v>
      </c>
      <c r="AU198" s="177">
        <v>3.048225778629348E-2</v>
      </c>
      <c r="AV198" s="177">
        <v>3.2178920983940949E-2</v>
      </c>
      <c r="AW198" s="177">
        <v>3.3701555465979499E-2</v>
      </c>
      <c r="AX198" s="177">
        <v>3.4331631449465848E-2</v>
      </c>
      <c r="AY198" s="161"/>
      <c r="AZ198" s="161"/>
      <c r="BA198" s="161"/>
      <c r="BB198" s="161"/>
      <c r="BC198" s="161"/>
    </row>
    <row r="199" spans="2:55" x14ac:dyDescent="0.25">
      <c r="C199" s="164" t="s">
        <v>12</v>
      </c>
      <c r="D199" s="3" t="s">
        <v>0</v>
      </c>
      <c r="E199" s="8"/>
      <c r="F199" s="5" t="s">
        <v>8</v>
      </c>
      <c r="G199" s="168">
        <v>639034</v>
      </c>
      <c r="H199" s="168">
        <v>688044</v>
      </c>
      <c r="I199" s="168">
        <v>727093</v>
      </c>
      <c r="J199" s="168">
        <v>725113</v>
      </c>
      <c r="K199" s="168">
        <v>720538</v>
      </c>
      <c r="L199" s="168">
        <v>715042</v>
      </c>
      <c r="M199" s="168">
        <v>691385</v>
      </c>
      <c r="N199" s="161"/>
      <c r="O199" s="167" t="s">
        <v>8</v>
      </c>
      <c r="P199" s="169">
        <v>2.5</v>
      </c>
      <c r="Q199" s="169">
        <v>2.7</v>
      </c>
      <c r="R199" s="169">
        <v>2.8</v>
      </c>
      <c r="S199" s="169">
        <v>3</v>
      </c>
      <c r="T199" s="169">
        <v>3.1</v>
      </c>
      <c r="U199" s="169">
        <v>3.1</v>
      </c>
      <c r="V199" s="169">
        <v>3.2</v>
      </c>
      <c r="W199" s="161"/>
      <c r="X199" s="161"/>
      <c r="Y199" s="167" t="s">
        <v>8</v>
      </c>
      <c r="Z199" s="168">
        <v>31951.7</v>
      </c>
      <c r="AA199" s="168">
        <v>37154.376000000004</v>
      </c>
      <c r="AB199" s="168">
        <v>40717.207999999999</v>
      </c>
      <c r="AC199" s="168">
        <v>43506.78</v>
      </c>
      <c r="AD199" s="168">
        <v>44673.356000000007</v>
      </c>
      <c r="AE199" s="168">
        <v>44332.604000000007</v>
      </c>
      <c r="AF199" s="168">
        <v>44248.639999999999</v>
      </c>
      <c r="AG199" s="161"/>
      <c r="AH199" s="167" t="s">
        <v>8</v>
      </c>
      <c r="AI199" s="170">
        <v>1</v>
      </c>
      <c r="AJ199" s="170">
        <v>1</v>
      </c>
      <c r="AK199" s="170">
        <v>1</v>
      </c>
      <c r="AL199" s="170">
        <v>1</v>
      </c>
      <c r="AM199" s="170">
        <v>1</v>
      </c>
      <c r="AN199" s="170">
        <v>1</v>
      </c>
      <c r="AO199" s="170">
        <v>1</v>
      </c>
      <c r="AP199" s="161"/>
      <c r="AQ199" s="167" t="s">
        <v>10</v>
      </c>
      <c r="AR199" s="170">
        <v>0.05</v>
      </c>
      <c r="AS199" s="170">
        <v>5.4000000000000006E-2</v>
      </c>
      <c r="AT199" s="170">
        <v>5.5999999999999994E-2</v>
      </c>
      <c r="AU199" s="170">
        <v>0.06</v>
      </c>
      <c r="AV199" s="170">
        <v>6.2E-2</v>
      </c>
      <c r="AW199" s="170">
        <v>6.2E-2</v>
      </c>
      <c r="AX199" s="170">
        <v>6.4000000000000001E-2</v>
      </c>
      <c r="AY199" s="161"/>
      <c r="AZ199" s="161"/>
      <c r="BA199" s="161"/>
      <c r="BB199" s="161"/>
      <c r="BC199" s="161"/>
    </row>
    <row r="200" spans="2:55" x14ac:dyDescent="0.25">
      <c r="C200" s="171" t="s">
        <v>12</v>
      </c>
      <c r="D200" s="7" t="s">
        <v>0</v>
      </c>
      <c r="E200" s="4"/>
      <c r="F200" s="9" t="s">
        <v>1</v>
      </c>
      <c r="G200" s="175">
        <v>109112</v>
      </c>
      <c r="H200" s="175">
        <v>88071</v>
      </c>
      <c r="I200" s="175">
        <v>74170</v>
      </c>
      <c r="J200" s="175">
        <v>63879</v>
      </c>
      <c r="K200" s="175">
        <v>57461</v>
      </c>
      <c r="L200" s="175">
        <v>45649</v>
      </c>
      <c r="M200" s="175">
        <v>34088</v>
      </c>
      <c r="N200" s="161"/>
      <c r="O200" s="174" t="s">
        <v>1</v>
      </c>
      <c r="P200" s="176">
        <v>6.1</v>
      </c>
      <c r="Q200" s="176">
        <v>7.1</v>
      </c>
      <c r="R200" s="176">
        <v>7.8</v>
      </c>
      <c r="S200" s="176">
        <v>9.3000000000000007</v>
      </c>
      <c r="T200" s="176">
        <v>10.199999999999999</v>
      </c>
      <c r="U200" s="176">
        <v>11.6</v>
      </c>
      <c r="V200" s="176">
        <v>14</v>
      </c>
      <c r="W200" s="161"/>
      <c r="X200" s="161"/>
      <c r="Y200" s="174" t="s">
        <v>1</v>
      </c>
      <c r="Z200" s="175">
        <v>13311.663999999999</v>
      </c>
      <c r="AA200" s="175">
        <v>12506.082</v>
      </c>
      <c r="AB200" s="175">
        <v>11570.52</v>
      </c>
      <c r="AC200" s="175">
        <v>11881.494000000001</v>
      </c>
      <c r="AD200" s="175">
        <v>11722.044</v>
      </c>
      <c r="AE200" s="175">
        <v>10590.568000000001</v>
      </c>
      <c r="AF200" s="175">
        <v>9544.64</v>
      </c>
      <c r="AG200" s="161"/>
      <c r="AH200" s="174" t="s">
        <v>1</v>
      </c>
      <c r="AI200" s="177">
        <v>0.17074521856427044</v>
      </c>
      <c r="AJ200" s="177">
        <v>0.12800198824493783</v>
      </c>
      <c r="AK200" s="177">
        <v>0.10200895896398397</v>
      </c>
      <c r="AL200" s="177">
        <v>8.8095234811677622E-2</v>
      </c>
      <c r="AM200" s="177">
        <v>7.9747355448290022E-2</v>
      </c>
      <c r="AN200" s="177">
        <v>6.3841005143753793E-2</v>
      </c>
      <c r="AO200" s="177">
        <v>4.9303933409026807E-2</v>
      </c>
      <c r="AP200" s="161"/>
      <c r="AQ200" s="174" t="s">
        <v>8</v>
      </c>
      <c r="AR200" s="177">
        <v>2.0830916664840989E-2</v>
      </c>
      <c r="AS200" s="177">
        <v>1.8176282330781172E-2</v>
      </c>
      <c r="AT200" s="177">
        <v>1.59133975983815E-2</v>
      </c>
      <c r="AU200" s="177">
        <v>1.638571367497204E-2</v>
      </c>
      <c r="AV200" s="177">
        <v>1.6268460511451165E-2</v>
      </c>
      <c r="AW200" s="177">
        <v>1.4811113193350879E-2</v>
      </c>
      <c r="AX200" s="177">
        <v>1.3805101354527505E-2</v>
      </c>
      <c r="AY200" s="161"/>
      <c r="AZ200" s="161"/>
      <c r="BA200" s="161"/>
      <c r="BB200" s="161"/>
      <c r="BC200" s="161"/>
    </row>
    <row r="201" spans="2:55" x14ac:dyDescent="0.25">
      <c r="C201" s="171" t="s">
        <v>12</v>
      </c>
      <c r="D201" s="7" t="s">
        <v>0</v>
      </c>
      <c r="E201" s="8"/>
      <c r="F201" s="9" t="s">
        <v>77</v>
      </c>
      <c r="G201" s="175">
        <v>98836</v>
      </c>
      <c r="H201" s="175">
        <v>92016</v>
      </c>
      <c r="I201" s="175">
        <v>88447</v>
      </c>
      <c r="J201" s="175">
        <v>66695</v>
      </c>
      <c r="K201" s="175">
        <v>68812</v>
      </c>
      <c r="L201" s="175">
        <v>55822</v>
      </c>
      <c r="M201" s="175">
        <v>43806</v>
      </c>
      <c r="N201" s="161"/>
      <c r="O201" s="174" t="s">
        <v>77</v>
      </c>
      <c r="P201" s="176">
        <v>6.3</v>
      </c>
      <c r="Q201" s="176">
        <v>6.9</v>
      </c>
      <c r="R201" s="176">
        <v>7.1</v>
      </c>
      <c r="S201" s="176">
        <v>8.9</v>
      </c>
      <c r="T201" s="176">
        <v>9.3000000000000007</v>
      </c>
      <c r="U201" s="176">
        <v>10.5</v>
      </c>
      <c r="V201" s="176">
        <v>12.1</v>
      </c>
      <c r="W201" s="161"/>
      <c r="X201" s="161"/>
      <c r="Y201" s="174" t="s">
        <v>77</v>
      </c>
      <c r="Z201" s="175">
        <v>12453.335999999999</v>
      </c>
      <c r="AA201" s="175">
        <v>12698.208000000001</v>
      </c>
      <c r="AB201" s="175">
        <v>12559.473999999998</v>
      </c>
      <c r="AC201" s="175">
        <v>11871.71</v>
      </c>
      <c r="AD201" s="175">
        <v>12799.032000000001</v>
      </c>
      <c r="AE201" s="175">
        <v>11722.62</v>
      </c>
      <c r="AF201" s="175">
        <v>10601.052</v>
      </c>
      <c r="AG201" s="161"/>
      <c r="AH201" s="174" t="s">
        <v>77</v>
      </c>
      <c r="AI201" s="177">
        <v>0.15466469702707525</v>
      </c>
      <c r="AJ201" s="177">
        <v>0.1337356331862497</v>
      </c>
      <c r="AK201" s="177">
        <v>0.12164468644313726</v>
      </c>
      <c r="AL201" s="177">
        <v>9.1978767447280632E-2</v>
      </c>
      <c r="AM201" s="177">
        <v>9.5500861856002039E-2</v>
      </c>
      <c r="AN201" s="177">
        <v>7.8068141451830803E-2</v>
      </c>
      <c r="AO201" s="177">
        <v>6.3359777837239742E-2</v>
      </c>
      <c r="AP201" s="161"/>
      <c r="AQ201" s="174" t="s">
        <v>1</v>
      </c>
      <c r="AR201" s="177">
        <v>1.948775182541148E-2</v>
      </c>
      <c r="AS201" s="177">
        <v>1.8455517379702458E-2</v>
      </c>
      <c r="AT201" s="177">
        <v>1.7273545474925493E-2</v>
      </c>
      <c r="AU201" s="177">
        <v>1.6372220605615953E-2</v>
      </c>
      <c r="AV201" s="177">
        <v>1.776316030521638E-2</v>
      </c>
      <c r="AW201" s="177">
        <v>1.639430970488447E-2</v>
      </c>
      <c r="AX201" s="177">
        <v>1.5333066236612016E-2</v>
      </c>
      <c r="AY201" s="161"/>
      <c r="AZ201" s="161"/>
      <c r="BA201" s="161"/>
      <c r="BB201" s="161"/>
      <c r="BC201" s="161"/>
    </row>
    <row r="202" spans="2:55" x14ac:dyDescent="0.25">
      <c r="C202" s="171" t="s">
        <v>12</v>
      </c>
      <c r="D202" s="7" t="s">
        <v>0</v>
      </c>
      <c r="E202" s="8"/>
      <c r="F202" s="9" t="s">
        <v>76</v>
      </c>
      <c r="G202" s="175">
        <v>431086</v>
      </c>
      <c r="H202" s="175">
        <v>507957</v>
      </c>
      <c r="I202" s="175">
        <v>564476</v>
      </c>
      <c r="J202" s="175">
        <v>594539</v>
      </c>
      <c r="K202" s="175">
        <v>594265</v>
      </c>
      <c r="L202" s="175">
        <v>613571</v>
      </c>
      <c r="M202" s="175">
        <v>613491</v>
      </c>
      <c r="N202" s="161"/>
      <c r="O202" s="174" t="s">
        <v>76</v>
      </c>
      <c r="P202" s="176">
        <v>2.9</v>
      </c>
      <c r="Q202" s="176">
        <v>2.7</v>
      </c>
      <c r="R202" s="176">
        <v>2.8</v>
      </c>
      <c r="S202" s="176">
        <v>3</v>
      </c>
      <c r="T202" s="176">
        <v>3.1</v>
      </c>
      <c r="U202" s="176">
        <v>3.1</v>
      </c>
      <c r="V202" s="176">
        <v>3.2</v>
      </c>
      <c r="W202" s="161"/>
      <c r="X202" s="161"/>
      <c r="Y202" s="174" t="s">
        <v>76</v>
      </c>
      <c r="Z202" s="175">
        <v>25002.987999999998</v>
      </c>
      <c r="AA202" s="175">
        <v>27429.678000000004</v>
      </c>
      <c r="AB202" s="175">
        <v>31610.655999999995</v>
      </c>
      <c r="AC202" s="175">
        <v>35672.339999999997</v>
      </c>
      <c r="AD202" s="175">
        <v>36844.43</v>
      </c>
      <c r="AE202" s="175">
        <v>38041.402000000002</v>
      </c>
      <c r="AF202" s="175">
        <v>39263.424000000006</v>
      </c>
      <c r="AG202" s="161"/>
      <c r="AH202" s="174" t="s">
        <v>76</v>
      </c>
      <c r="AI202" s="177">
        <v>0.67459008440865431</v>
      </c>
      <c r="AJ202" s="177">
        <v>0.73826237856881249</v>
      </c>
      <c r="AK202" s="177">
        <v>0.77634635459287882</v>
      </c>
      <c r="AL202" s="177">
        <v>0.81992599774104169</v>
      </c>
      <c r="AM202" s="177">
        <v>0.82475178269570792</v>
      </c>
      <c r="AN202" s="177">
        <v>0.85809085340441538</v>
      </c>
      <c r="AO202" s="177">
        <v>0.88733628875373349</v>
      </c>
      <c r="AP202" s="161"/>
      <c r="AQ202" s="174" t="s">
        <v>9</v>
      </c>
      <c r="AR202" s="177">
        <v>3.9126224895701951E-2</v>
      </c>
      <c r="AS202" s="177">
        <v>3.9866168442715878E-2</v>
      </c>
      <c r="AT202" s="177">
        <v>4.3475395857201206E-2</v>
      </c>
      <c r="AU202" s="177">
        <v>4.9195559864462501E-2</v>
      </c>
      <c r="AV202" s="177">
        <v>5.1134610527133889E-2</v>
      </c>
      <c r="AW202" s="177">
        <v>5.3201632911073757E-2</v>
      </c>
      <c r="AX202" s="177">
        <v>5.6789522480238948E-2</v>
      </c>
      <c r="AY202" s="161"/>
      <c r="AZ202" s="161"/>
      <c r="BA202" s="161"/>
      <c r="BB202" s="161"/>
      <c r="BC202" s="161"/>
    </row>
    <row r="203" spans="2:55" x14ac:dyDescent="0.25">
      <c r="C203" s="164" t="s">
        <v>11</v>
      </c>
      <c r="D203" s="3" t="s">
        <v>0</v>
      </c>
      <c r="E203" s="8"/>
      <c r="F203" s="5" t="s">
        <v>8</v>
      </c>
      <c r="G203" s="168">
        <v>678808</v>
      </c>
      <c r="H203" s="168">
        <v>691876</v>
      </c>
      <c r="I203" s="168">
        <v>734335</v>
      </c>
      <c r="J203" s="168">
        <v>729976</v>
      </c>
      <c r="K203" s="168">
        <v>725687</v>
      </c>
      <c r="L203" s="168">
        <v>731277</v>
      </c>
      <c r="M203" s="168">
        <v>732919</v>
      </c>
      <c r="N203" s="161"/>
      <c r="O203" s="167" t="s">
        <v>8</v>
      </c>
      <c r="P203" s="169">
        <v>2.5</v>
      </c>
      <c r="Q203" s="169">
        <v>2.7</v>
      </c>
      <c r="R203" s="169">
        <v>2.8</v>
      </c>
      <c r="S203" s="169">
        <v>3</v>
      </c>
      <c r="T203" s="169">
        <v>3.1</v>
      </c>
      <c r="U203" s="169">
        <v>3.1</v>
      </c>
      <c r="V203" s="169">
        <v>3.2</v>
      </c>
      <c r="W203" s="161"/>
      <c r="X203" s="161"/>
      <c r="Y203" s="167" t="s">
        <v>8</v>
      </c>
      <c r="Z203" s="168">
        <v>33940.400000000001</v>
      </c>
      <c r="AA203" s="168">
        <v>37361.304000000004</v>
      </c>
      <c r="AB203" s="168">
        <v>41122.759999999995</v>
      </c>
      <c r="AC203" s="168">
        <v>43798.559999999998</v>
      </c>
      <c r="AD203" s="168">
        <v>44992.594000000005</v>
      </c>
      <c r="AE203" s="168">
        <v>45339.174000000006</v>
      </c>
      <c r="AF203" s="168">
        <v>46906.816000000006</v>
      </c>
      <c r="AG203" s="161"/>
      <c r="AH203" s="167" t="s">
        <v>8</v>
      </c>
      <c r="AI203" s="170">
        <v>1</v>
      </c>
      <c r="AJ203" s="170">
        <v>1</v>
      </c>
      <c r="AK203" s="170">
        <v>1</v>
      </c>
      <c r="AL203" s="170">
        <v>1</v>
      </c>
      <c r="AM203" s="170">
        <v>1</v>
      </c>
      <c r="AN203" s="170">
        <v>1</v>
      </c>
      <c r="AO203" s="170">
        <v>1</v>
      </c>
      <c r="AP203" s="161"/>
      <c r="AQ203" s="167" t="s">
        <v>10</v>
      </c>
      <c r="AR203" s="170">
        <v>0.05</v>
      </c>
      <c r="AS203" s="170">
        <v>5.4000000000000006E-2</v>
      </c>
      <c r="AT203" s="170">
        <v>5.5999999999999994E-2</v>
      </c>
      <c r="AU203" s="170">
        <v>0.06</v>
      </c>
      <c r="AV203" s="170">
        <v>6.2E-2</v>
      </c>
      <c r="AW203" s="170">
        <v>6.2E-2</v>
      </c>
      <c r="AX203" s="170">
        <v>6.4000000000000001E-2</v>
      </c>
      <c r="AY203" s="161"/>
      <c r="AZ203" s="161"/>
      <c r="BA203" s="161"/>
      <c r="BB203" s="161"/>
      <c r="BC203" s="161"/>
    </row>
    <row r="204" spans="2:55" x14ac:dyDescent="0.25">
      <c r="C204" s="171" t="s">
        <v>11</v>
      </c>
      <c r="D204" s="7" t="s">
        <v>0</v>
      </c>
      <c r="E204" s="8"/>
      <c r="F204" s="9" t="s">
        <v>1</v>
      </c>
      <c r="G204" s="175">
        <v>116011</v>
      </c>
      <c r="H204" s="175">
        <v>78962</v>
      </c>
      <c r="I204" s="175">
        <v>79293</v>
      </c>
      <c r="J204" s="175">
        <v>83088</v>
      </c>
      <c r="K204" s="175">
        <v>82273</v>
      </c>
      <c r="L204" s="175">
        <v>61018</v>
      </c>
      <c r="M204" s="175">
        <v>57509</v>
      </c>
      <c r="N204" s="161"/>
      <c r="O204" s="174" t="s">
        <v>1</v>
      </c>
      <c r="P204" s="176">
        <v>6.1</v>
      </c>
      <c r="Q204" s="176">
        <v>7.5</v>
      </c>
      <c r="R204" s="176">
        <v>7.5</v>
      </c>
      <c r="S204" s="176">
        <v>7.9</v>
      </c>
      <c r="T204" s="176">
        <v>8.3000000000000007</v>
      </c>
      <c r="U204" s="176">
        <v>10</v>
      </c>
      <c r="V204" s="176">
        <v>10.3</v>
      </c>
      <c r="W204" s="161"/>
      <c r="X204" s="161"/>
      <c r="Y204" s="174" t="s">
        <v>1</v>
      </c>
      <c r="Z204" s="175">
        <v>14153.341999999999</v>
      </c>
      <c r="AA204" s="175">
        <v>11844.3</v>
      </c>
      <c r="AB204" s="175">
        <v>11893.95</v>
      </c>
      <c r="AC204" s="175">
        <v>13127.904000000002</v>
      </c>
      <c r="AD204" s="175">
        <v>13657.318000000001</v>
      </c>
      <c r="AE204" s="175">
        <v>12203.6</v>
      </c>
      <c r="AF204" s="175">
        <v>11846.854000000001</v>
      </c>
      <c r="AG204" s="161"/>
      <c r="AH204" s="174" t="s">
        <v>1</v>
      </c>
      <c r="AI204" s="177">
        <v>0.17090399641724907</v>
      </c>
      <c r="AJ204" s="177">
        <v>0.11412738698841988</v>
      </c>
      <c r="AK204" s="177">
        <v>0.10797932823575071</v>
      </c>
      <c r="AL204" s="177">
        <v>0.1138229202055958</v>
      </c>
      <c r="AM204" s="177">
        <v>0.11337256971669604</v>
      </c>
      <c r="AN204" s="177">
        <v>8.3440337929402947E-2</v>
      </c>
      <c r="AO204" s="177">
        <v>7.8465696755030234E-2</v>
      </c>
      <c r="AP204" s="161"/>
      <c r="AQ204" s="174" t="s">
        <v>8</v>
      </c>
      <c r="AR204" s="177">
        <v>2.0850287562904385E-2</v>
      </c>
      <c r="AS204" s="177">
        <v>1.7119108048262985E-2</v>
      </c>
      <c r="AT204" s="177">
        <v>1.6196899235362609E-2</v>
      </c>
      <c r="AU204" s="177">
        <v>1.7984021392484138E-2</v>
      </c>
      <c r="AV204" s="177">
        <v>1.8819846572971543E-2</v>
      </c>
      <c r="AW204" s="177">
        <v>1.6688067585880591E-2</v>
      </c>
      <c r="AX204" s="177">
        <v>1.616393353153623E-2</v>
      </c>
      <c r="AY204" s="161"/>
      <c r="AZ204" s="161"/>
      <c r="BA204" s="161"/>
      <c r="BB204" s="161"/>
      <c r="BC204" s="161"/>
    </row>
    <row r="205" spans="2:55" x14ac:dyDescent="0.25">
      <c r="C205" s="171" t="s">
        <v>11</v>
      </c>
      <c r="D205" s="7" t="s">
        <v>0</v>
      </c>
      <c r="E205" s="4"/>
      <c r="F205" s="9" t="s">
        <v>77</v>
      </c>
      <c r="G205" s="175">
        <v>106701</v>
      </c>
      <c r="H205" s="175">
        <v>104780</v>
      </c>
      <c r="I205" s="175">
        <v>84780</v>
      </c>
      <c r="J205" s="175">
        <v>74206</v>
      </c>
      <c r="K205" s="175">
        <v>74230</v>
      </c>
      <c r="L205" s="175">
        <v>65250</v>
      </c>
      <c r="M205" s="175">
        <v>66434</v>
      </c>
      <c r="N205" s="161"/>
      <c r="O205" s="174" t="s">
        <v>77</v>
      </c>
      <c r="P205" s="176">
        <v>6.1</v>
      </c>
      <c r="Q205" s="176">
        <v>6.5</v>
      </c>
      <c r="R205" s="176">
        <v>7.3</v>
      </c>
      <c r="S205" s="176">
        <v>8.4</v>
      </c>
      <c r="T205" s="176">
        <v>8.9</v>
      </c>
      <c r="U205" s="176">
        <v>9.5</v>
      </c>
      <c r="V205" s="176">
        <v>9.4</v>
      </c>
      <c r="W205" s="161"/>
      <c r="X205" s="161"/>
      <c r="Y205" s="174" t="s">
        <v>77</v>
      </c>
      <c r="Z205" s="175">
        <v>13017.521999999999</v>
      </c>
      <c r="AA205" s="175">
        <v>13621.4</v>
      </c>
      <c r="AB205" s="175">
        <v>12377.88</v>
      </c>
      <c r="AC205" s="175">
        <v>12466.608</v>
      </c>
      <c r="AD205" s="175">
        <v>13212.94</v>
      </c>
      <c r="AE205" s="175">
        <v>12397.5</v>
      </c>
      <c r="AF205" s="175">
        <v>12489.591999999999</v>
      </c>
      <c r="AG205" s="161"/>
      <c r="AH205" s="174" t="s">
        <v>77</v>
      </c>
      <c r="AI205" s="177">
        <v>0.15718877797551001</v>
      </c>
      <c r="AJ205" s="177">
        <v>0.1514433222138071</v>
      </c>
      <c r="AK205" s="177">
        <v>0.1154513947993763</v>
      </c>
      <c r="AL205" s="177">
        <v>0.10165539688976076</v>
      </c>
      <c r="AM205" s="177">
        <v>0.10228927898667056</v>
      </c>
      <c r="AN205" s="177">
        <v>8.9227474677858049E-2</v>
      </c>
      <c r="AO205" s="177">
        <v>9.0643031494612641E-2</v>
      </c>
      <c r="AP205" s="161"/>
      <c r="AQ205" s="174" t="s">
        <v>1</v>
      </c>
      <c r="AR205" s="177">
        <v>1.9177030913012219E-2</v>
      </c>
      <c r="AS205" s="177">
        <v>1.9687631887794921E-2</v>
      </c>
      <c r="AT205" s="177">
        <v>1.6855903640708939E-2</v>
      </c>
      <c r="AU205" s="177">
        <v>1.7078106677479808E-2</v>
      </c>
      <c r="AV205" s="177">
        <v>1.8207491659627362E-2</v>
      </c>
      <c r="AW205" s="177">
        <v>1.6953220188793031E-2</v>
      </c>
      <c r="AX205" s="177">
        <v>1.7040889920987175E-2</v>
      </c>
      <c r="AY205" s="161"/>
      <c r="AZ205" s="161"/>
      <c r="BA205" s="161"/>
      <c r="BB205" s="161"/>
      <c r="BC205" s="161"/>
    </row>
    <row r="206" spans="2:55" x14ac:dyDescent="0.25">
      <c r="C206" s="171" t="s">
        <v>11</v>
      </c>
      <c r="D206" s="7" t="s">
        <v>0</v>
      </c>
      <c r="E206" s="8"/>
      <c r="F206" s="9" t="s">
        <v>76</v>
      </c>
      <c r="G206" s="175">
        <v>456096</v>
      </c>
      <c r="H206" s="175">
        <v>508134</v>
      </c>
      <c r="I206" s="175">
        <v>570262</v>
      </c>
      <c r="J206" s="175">
        <v>572682</v>
      </c>
      <c r="K206" s="175">
        <v>569184</v>
      </c>
      <c r="L206" s="175">
        <v>605009</v>
      </c>
      <c r="M206" s="175">
        <v>608976</v>
      </c>
      <c r="N206" s="161"/>
      <c r="O206" s="174" t="s">
        <v>76</v>
      </c>
      <c r="P206" s="176">
        <v>2.7</v>
      </c>
      <c r="Q206" s="176">
        <v>2.7</v>
      </c>
      <c r="R206" s="176">
        <v>2.8</v>
      </c>
      <c r="S206" s="176">
        <v>3</v>
      </c>
      <c r="T206" s="176">
        <v>3.1</v>
      </c>
      <c r="U206" s="176">
        <v>3.1</v>
      </c>
      <c r="V206" s="176">
        <v>3.2</v>
      </c>
      <c r="W206" s="161"/>
      <c r="X206" s="161"/>
      <c r="Y206" s="174" t="s">
        <v>76</v>
      </c>
      <c r="Z206" s="175">
        <v>24629.184000000005</v>
      </c>
      <c r="AA206" s="175">
        <v>27439.236000000001</v>
      </c>
      <c r="AB206" s="175">
        <v>31934.671999999999</v>
      </c>
      <c r="AC206" s="175">
        <v>34360.92</v>
      </c>
      <c r="AD206" s="175">
        <v>35289.408000000003</v>
      </c>
      <c r="AE206" s="175">
        <v>37510.558000000005</v>
      </c>
      <c r="AF206" s="175">
        <v>38974.464000000007</v>
      </c>
      <c r="AG206" s="161"/>
      <c r="AH206" s="174" t="s">
        <v>76</v>
      </c>
      <c r="AI206" s="177">
        <v>0.67190722560724092</v>
      </c>
      <c r="AJ206" s="177">
        <v>0.73442929079777297</v>
      </c>
      <c r="AK206" s="177">
        <v>0.77656927696487299</v>
      </c>
      <c r="AL206" s="177">
        <v>0.78452168290464341</v>
      </c>
      <c r="AM206" s="177">
        <v>0.78433815129663342</v>
      </c>
      <c r="AN206" s="177">
        <v>0.82733218739273895</v>
      </c>
      <c r="AO206" s="177">
        <v>0.83089127175035715</v>
      </c>
      <c r="AP206" s="161"/>
      <c r="AQ206" s="174" t="s">
        <v>9</v>
      </c>
      <c r="AR206" s="177">
        <v>3.6282990182791013E-2</v>
      </c>
      <c r="AS206" s="177">
        <v>3.9659181703079742E-2</v>
      </c>
      <c r="AT206" s="177">
        <v>4.3487879510032884E-2</v>
      </c>
      <c r="AU206" s="177">
        <v>4.7071300974278606E-2</v>
      </c>
      <c r="AV206" s="177">
        <v>4.862896538039127E-2</v>
      </c>
      <c r="AW206" s="177">
        <v>5.1294595618349821E-2</v>
      </c>
      <c r="AX206" s="177">
        <v>5.317704139202286E-2</v>
      </c>
      <c r="AY206" s="161"/>
      <c r="AZ206" s="161"/>
      <c r="BA206" s="161"/>
      <c r="BB206" s="161"/>
      <c r="BC206" s="161"/>
    </row>
    <row r="207" spans="2:55" x14ac:dyDescent="0.25">
      <c r="C207" s="164" t="s">
        <v>7</v>
      </c>
      <c r="D207" s="3" t="s">
        <v>2</v>
      </c>
      <c r="E207" s="8"/>
      <c r="F207" s="5" t="s">
        <v>8</v>
      </c>
      <c r="G207" s="168">
        <v>1726163</v>
      </c>
      <c r="H207" s="168">
        <v>1717352</v>
      </c>
      <c r="I207" s="168">
        <v>1870340</v>
      </c>
      <c r="J207" s="168">
        <v>1819572</v>
      </c>
      <c r="K207" s="168">
        <v>1941270</v>
      </c>
      <c r="L207" s="168">
        <v>2028766</v>
      </c>
      <c r="M207" s="168">
        <v>1952787</v>
      </c>
      <c r="N207" s="161"/>
      <c r="O207" s="167" t="s">
        <v>8</v>
      </c>
      <c r="P207" s="169">
        <v>2</v>
      </c>
      <c r="Q207" s="169">
        <v>1.7</v>
      </c>
      <c r="R207" s="169">
        <v>2</v>
      </c>
      <c r="S207" s="169">
        <v>2.2999999999999998</v>
      </c>
      <c r="T207" s="169">
        <v>1.8</v>
      </c>
      <c r="U207" s="169">
        <v>1.5</v>
      </c>
      <c r="V207" s="169">
        <v>2.1</v>
      </c>
      <c r="W207" s="161"/>
      <c r="X207" s="161"/>
      <c r="Y207" s="167" t="s">
        <v>8</v>
      </c>
      <c r="Z207" s="168">
        <v>69046.52</v>
      </c>
      <c r="AA207" s="168">
        <v>58389.968000000001</v>
      </c>
      <c r="AB207" s="168">
        <v>74813.600000000006</v>
      </c>
      <c r="AC207" s="168">
        <v>83700.311999999991</v>
      </c>
      <c r="AD207" s="168">
        <v>69885.72</v>
      </c>
      <c r="AE207" s="168">
        <v>60862.98</v>
      </c>
      <c r="AF207" s="168">
        <v>82017.054000000004</v>
      </c>
      <c r="AG207" s="161"/>
      <c r="AH207" s="167" t="s">
        <v>8</v>
      </c>
      <c r="AI207" s="170">
        <v>1</v>
      </c>
      <c r="AJ207" s="170">
        <v>1</v>
      </c>
      <c r="AK207" s="170">
        <v>1</v>
      </c>
      <c r="AL207" s="170">
        <v>1</v>
      </c>
      <c r="AM207" s="170">
        <v>1</v>
      </c>
      <c r="AN207" s="170">
        <v>1</v>
      </c>
      <c r="AO207" s="170">
        <v>1</v>
      </c>
      <c r="AP207" s="161"/>
      <c r="AQ207" s="167" t="s">
        <v>10</v>
      </c>
      <c r="AR207" s="170">
        <v>0.04</v>
      </c>
      <c r="AS207" s="170">
        <v>3.4000000000000002E-2</v>
      </c>
      <c r="AT207" s="170">
        <v>0.04</v>
      </c>
      <c r="AU207" s="170">
        <v>4.5999999999999999E-2</v>
      </c>
      <c r="AV207" s="170">
        <v>3.6000000000000004E-2</v>
      </c>
      <c r="AW207" s="170">
        <v>0.03</v>
      </c>
      <c r="AX207" s="170">
        <v>4.2000000000000003E-2</v>
      </c>
      <c r="AY207" s="161"/>
      <c r="AZ207" s="161"/>
      <c r="BA207" s="161"/>
      <c r="BB207" s="161"/>
      <c r="BC207" s="161"/>
    </row>
    <row r="208" spans="2:55" x14ac:dyDescent="0.25">
      <c r="C208" s="171" t="s">
        <v>7</v>
      </c>
      <c r="D208" s="7" t="s">
        <v>2</v>
      </c>
      <c r="E208" s="8"/>
      <c r="F208" s="9" t="s">
        <v>1</v>
      </c>
      <c r="G208" s="175">
        <v>598393</v>
      </c>
      <c r="H208" s="175">
        <v>534606</v>
      </c>
      <c r="I208" s="175">
        <v>543654</v>
      </c>
      <c r="J208" s="175">
        <v>531504</v>
      </c>
      <c r="K208" s="175">
        <v>489060</v>
      </c>
      <c r="L208" s="175">
        <v>510114</v>
      </c>
      <c r="M208" s="175">
        <v>460034</v>
      </c>
      <c r="N208" s="161"/>
      <c r="O208" s="174" t="s">
        <v>1</v>
      </c>
      <c r="P208" s="176">
        <v>3.1</v>
      </c>
      <c r="Q208" s="176">
        <v>3.5</v>
      </c>
      <c r="R208" s="176">
        <v>3.1</v>
      </c>
      <c r="S208" s="176">
        <v>3.4</v>
      </c>
      <c r="T208" s="176">
        <v>3.9</v>
      </c>
      <c r="U208" s="176">
        <v>3.9</v>
      </c>
      <c r="V208" s="176">
        <v>4.4000000000000004</v>
      </c>
      <c r="W208" s="161"/>
      <c r="X208" s="161"/>
      <c r="Y208" s="174" t="s">
        <v>1</v>
      </c>
      <c r="Z208" s="175">
        <v>37100.366000000002</v>
      </c>
      <c r="AA208" s="175">
        <v>37422.42</v>
      </c>
      <c r="AB208" s="175">
        <v>33706.548000000003</v>
      </c>
      <c r="AC208" s="175">
        <v>36142.271999999997</v>
      </c>
      <c r="AD208" s="175">
        <v>38146.68</v>
      </c>
      <c r="AE208" s="175">
        <v>39788.892</v>
      </c>
      <c r="AF208" s="175">
        <v>40482.991999999998</v>
      </c>
      <c r="AG208" s="161"/>
      <c r="AH208" s="174" t="s">
        <v>1</v>
      </c>
      <c r="AI208" s="177">
        <v>0.34666077305561527</v>
      </c>
      <c r="AJ208" s="177">
        <v>0.3112966939800344</v>
      </c>
      <c r="AK208" s="177">
        <v>0.2906712148593304</v>
      </c>
      <c r="AL208" s="177">
        <v>0.2921038573906391</v>
      </c>
      <c r="AM208" s="177">
        <v>0.25192786165757469</v>
      </c>
      <c r="AN208" s="177">
        <v>0.2514405308448584</v>
      </c>
      <c r="AO208" s="177">
        <v>0.23557817621686339</v>
      </c>
      <c r="AP208" s="161"/>
      <c r="AQ208" s="174" t="s">
        <v>8</v>
      </c>
      <c r="AR208" s="177">
        <v>2.1492967929448149E-2</v>
      </c>
      <c r="AS208" s="177">
        <v>2.1790768578602408E-2</v>
      </c>
      <c r="AT208" s="177">
        <v>1.8021615321278484E-2</v>
      </c>
      <c r="AU208" s="177">
        <v>1.9863062302563458E-2</v>
      </c>
      <c r="AV208" s="177">
        <v>1.9650373209290826E-2</v>
      </c>
      <c r="AW208" s="177">
        <v>1.9612361405898955E-2</v>
      </c>
      <c r="AX208" s="177">
        <v>2.073087950708398E-2</v>
      </c>
      <c r="AY208" s="161"/>
      <c r="AZ208" s="161"/>
      <c r="BA208" s="161"/>
      <c r="BB208" s="161"/>
      <c r="BC208" s="161"/>
    </row>
    <row r="209" spans="3:55" x14ac:dyDescent="0.25">
      <c r="C209" s="171" t="s">
        <v>7</v>
      </c>
      <c r="D209" s="7" t="s">
        <v>2</v>
      </c>
      <c r="E209" s="8"/>
      <c r="F209" s="9" t="s">
        <v>77</v>
      </c>
      <c r="G209" s="175">
        <v>483854</v>
      </c>
      <c r="H209" s="175">
        <v>528750</v>
      </c>
      <c r="I209" s="175">
        <v>556727</v>
      </c>
      <c r="J209" s="175">
        <v>506473</v>
      </c>
      <c r="K209" s="175">
        <v>530200</v>
      </c>
      <c r="L209" s="175">
        <v>523318</v>
      </c>
      <c r="M209" s="175">
        <v>497629</v>
      </c>
      <c r="N209" s="161"/>
      <c r="O209" s="174" t="s">
        <v>77</v>
      </c>
      <c r="P209" s="176">
        <v>3.2</v>
      </c>
      <c r="Q209" s="176">
        <v>3.5</v>
      </c>
      <c r="R209" s="176">
        <v>3.1</v>
      </c>
      <c r="S209" s="176">
        <v>3.4</v>
      </c>
      <c r="T209" s="176">
        <v>3.6</v>
      </c>
      <c r="U209" s="176">
        <v>3.9</v>
      </c>
      <c r="V209" s="176">
        <v>4.4000000000000004</v>
      </c>
      <c r="W209" s="161"/>
      <c r="X209" s="161"/>
      <c r="Y209" s="174" t="s">
        <v>77</v>
      </c>
      <c r="Z209" s="175">
        <v>30966.656000000003</v>
      </c>
      <c r="AA209" s="175">
        <v>37012.5</v>
      </c>
      <c r="AB209" s="175">
        <v>34517.074000000001</v>
      </c>
      <c r="AC209" s="175">
        <v>34440.163999999997</v>
      </c>
      <c r="AD209" s="175">
        <v>38174.400000000001</v>
      </c>
      <c r="AE209" s="175">
        <v>40818.803999999996</v>
      </c>
      <c r="AF209" s="175">
        <v>43791.351999999999</v>
      </c>
      <c r="AG209" s="161"/>
      <c r="AH209" s="174" t="s">
        <v>77</v>
      </c>
      <c r="AI209" s="177">
        <v>0.28030608928589013</v>
      </c>
      <c r="AJ209" s="177">
        <v>0.307886793155975</v>
      </c>
      <c r="AK209" s="177">
        <v>0.29766085310692175</v>
      </c>
      <c r="AL209" s="177">
        <v>0.27834732563481962</v>
      </c>
      <c r="AM209" s="177">
        <v>0.27312017390677235</v>
      </c>
      <c r="AN209" s="177">
        <v>0.25794892067394665</v>
      </c>
      <c r="AO209" s="177">
        <v>0.25483014788607256</v>
      </c>
      <c r="AP209" s="161"/>
      <c r="AQ209" s="174" t="s">
        <v>1</v>
      </c>
      <c r="AR209" s="177">
        <v>1.7939589714296968E-2</v>
      </c>
      <c r="AS209" s="177">
        <v>2.155207552091825E-2</v>
      </c>
      <c r="AT209" s="177">
        <v>1.8454972892629148E-2</v>
      </c>
      <c r="AU209" s="177">
        <v>1.8927618143167731E-2</v>
      </c>
      <c r="AV209" s="177">
        <v>1.9664652521287608E-2</v>
      </c>
      <c r="AW209" s="177">
        <v>2.0120015812567837E-2</v>
      </c>
      <c r="AX209" s="177">
        <v>2.2425053013974384E-2</v>
      </c>
      <c r="AY209" s="161"/>
      <c r="AZ209" s="161"/>
      <c r="BA209" s="161"/>
      <c r="BB209" s="161"/>
      <c r="BC209" s="161"/>
    </row>
    <row r="210" spans="3:55" x14ac:dyDescent="0.25">
      <c r="C210" s="171" t="s">
        <v>7</v>
      </c>
      <c r="D210" s="7" t="s">
        <v>2</v>
      </c>
      <c r="E210" s="8"/>
      <c r="F210" s="9" t="s">
        <v>76</v>
      </c>
      <c r="G210" s="175">
        <v>643916</v>
      </c>
      <c r="H210" s="175">
        <v>653996</v>
      </c>
      <c r="I210" s="175">
        <v>769959</v>
      </c>
      <c r="J210" s="175">
        <v>781595</v>
      </c>
      <c r="K210" s="175">
        <v>922010</v>
      </c>
      <c r="L210" s="175">
        <v>995334</v>
      </c>
      <c r="M210" s="175">
        <v>995124</v>
      </c>
      <c r="N210" s="161"/>
      <c r="O210" s="174" t="s">
        <v>76</v>
      </c>
      <c r="P210" s="176">
        <v>3.1</v>
      </c>
      <c r="Q210" s="176">
        <v>3.5</v>
      </c>
      <c r="R210" s="176">
        <v>2.4</v>
      </c>
      <c r="S210" s="176">
        <v>2.7</v>
      </c>
      <c r="T210" s="176">
        <v>2.9</v>
      </c>
      <c r="U210" s="176">
        <v>3.1</v>
      </c>
      <c r="V210" s="176">
        <v>3.2</v>
      </c>
      <c r="W210" s="161"/>
      <c r="X210" s="161"/>
      <c r="Y210" s="174" t="s">
        <v>76</v>
      </c>
      <c r="Z210" s="175">
        <v>39922.792000000001</v>
      </c>
      <c r="AA210" s="175">
        <v>45779.72</v>
      </c>
      <c r="AB210" s="175">
        <v>36958.031999999999</v>
      </c>
      <c r="AC210" s="175">
        <v>42206.13</v>
      </c>
      <c r="AD210" s="175">
        <v>53476.58</v>
      </c>
      <c r="AE210" s="175">
        <v>61710.707999999999</v>
      </c>
      <c r="AF210" s="175">
        <v>63687.936000000009</v>
      </c>
      <c r="AG210" s="161"/>
      <c r="AH210" s="174" t="s">
        <v>76</v>
      </c>
      <c r="AI210" s="177">
        <v>0.37303313765849461</v>
      </c>
      <c r="AJ210" s="177">
        <v>0.3808165128639906</v>
      </c>
      <c r="AK210" s="177">
        <v>0.41166793203374785</v>
      </c>
      <c r="AL210" s="177">
        <v>0.42954881697454128</v>
      </c>
      <c r="AM210" s="177">
        <v>0.47495196443565296</v>
      </c>
      <c r="AN210" s="177">
        <v>0.49061054848119495</v>
      </c>
      <c r="AO210" s="177">
        <v>0.509591675897064</v>
      </c>
      <c r="AP210" s="161"/>
      <c r="AQ210" s="174" t="s">
        <v>9</v>
      </c>
      <c r="AR210" s="177">
        <v>2.3128054534826664E-2</v>
      </c>
      <c r="AS210" s="177">
        <v>2.6657155900479342E-2</v>
      </c>
      <c r="AT210" s="177">
        <v>1.9760060737619895E-2</v>
      </c>
      <c r="AU210" s="177">
        <v>2.3195636116625229E-2</v>
      </c>
      <c r="AV210" s="177">
        <v>2.7547213937267872E-2</v>
      </c>
      <c r="AW210" s="177">
        <v>3.0417854005834088E-2</v>
      </c>
      <c r="AX210" s="177">
        <v>3.2613867257412096E-2</v>
      </c>
      <c r="AY210" s="161"/>
      <c r="AZ210" s="161"/>
      <c r="BA210" s="161"/>
      <c r="BB210" s="161"/>
      <c r="BC210" s="161"/>
    </row>
    <row r="211" spans="3:55" x14ac:dyDescent="0.25">
      <c r="C211" s="164" t="s">
        <v>12</v>
      </c>
      <c r="D211" s="3" t="s">
        <v>2</v>
      </c>
      <c r="E211" s="4"/>
      <c r="F211" s="5" t="s">
        <v>8</v>
      </c>
      <c r="G211" s="168">
        <v>867371</v>
      </c>
      <c r="H211" s="168">
        <v>868847</v>
      </c>
      <c r="I211" s="168">
        <v>944945</v>
      </c>
      <c r="J211" s="168">
        <v>929985</v>
      </c>
      <c r="K211" s="168">
        <v>979372</v>
      </c>
      <c r="L211" s="168">
        <v>1034204</v>
      </c>
      <c r="M211" s="168">
        <v>988354</v>
      </c>
      <c r="N211" s="161"/>
      <c r="O211" s="167" t="s">
        <v>8</v>
      </c>
      <c r="P211" s="169">
        <v>3.1</v>
      </c>
      <c r="Q211" s="169">
        <v>2.8</v>
      </c>
      <c r="R211" s="169">
        <v>2.4</v>
      </c>
      <c r="S211" s="169">
        <v>2.7</v>
      </c>
      <c r="T211" s="169">
        <v>2.9</v>
      </c>
      <c r="U211" s="169">
        <v>2.6</v>
      </c>
      <c r="V211" s="169">
        <v>3.2</v>
      </c>
      <c r="W211" s="161"/>
      <c r="X211" s="161"/>
      <c r="Y211" s="167" t="s">
        <v>8</v>
      </c>
      <c r="Z211" s="168">
        <v>53777.002</v>
      </c>
      <c r="AA211" s="168">
        <v>48655.431999999993</v>
      </c>
      <c r="AB211" s="168">
        <v>45357.36</v>
      </c>
      <c r="AC211" s="168">
        <v>50219.19</v>
      </c>
      <c r="AD211" s="168">
        <v>56803.575999999994</v>
      </c>
      <c r="AE211" s="168">
        <v>53778.608</v>
      </c>
      <c r="AF211" s="168">
        <v>63254.656000000003</v>
      </c>
      <c r="AG211" s="161"/>
      <c r="AH211" s="167" t="s">
        <v>8</v>
      </c>
      <c r="AI211" s="170">
        <v>1</v>
      </c>
      <c r="AJ211" s="170">
        <v>1</v>
      </c>
      <c r="AK211" s="170">
        <v>1</v>
      </c>
      <c r="AL211" s="170">
        <v>1</v>
      </c>
      <c r="AM211" s="170">
        <v>1</v>
      </c>
      <c r="AN211" s="170">
        <v>1</v>
      </c>
      <c r="AO211" s="170">
        <v>1</v>
      </c>
      <c r="AP211" s="161"/>
      <c r="AQ211" s="167" t="s">
        <v>10</v>
      </c>
      <c r="AR211" s="170">
        <v>6.2E-2</v>
      </c>
      <c r="AS211" s="170">
        <v>5.5999999999999994E-2</v>
      </c>
      <c r="AT211" s="170">
        <v>4.8000000000000001E-2</v>
      </c>
      <c r="AU211" s="170">
        <v>5.4000000000000006E-2</v>
      </c>
      <c r="AV211" s="170">
        <v>5.7999999999999996E-2</v>
      </c>
      <c r="AW211" s="170">
        <v>5.2000000000000005E-2</v>
      </c>
      <c r="AX211" s="170">
        <v>6.4000000000000001E-2</v>
      </c>
      <c r="AY211" s="161"/>
      <c r="AZ211" s="161"/>
      <c r="BA211" s="161"/>
      <c r="BB211" s="161"/>
      <c r="BC211" s="161"/>
    </row>
    <row r="212" spans="3:55" x14ac:dyDescent="0.25">
      <c r="C212" s="171" t="s">
        <v>12</v>
      </c>
      <c r="D212" s="7" t="s">
        <v>2</v>
      </c>
      <c r="E212" s="8"/>
      <c r="F212" s="9" t="s">
        <v>1</v>
      </c>
      <c r="G212" s="175">
        <v>274032</v>
      </c>
      <c r="H212" s="175">
        <v>225528</v>
      </c>
      <c r="I212" s="175">
        <v>242905</v>
      </c>
      <c r="J212" s="175">
        <v>230431</v>
      </c>
      <c r="K212" s="175">
        <v>209290</v>
      </c>
      <c r="L212" s="175">
        <v>219874</v>
      </c>
      <c r="M212" s="175">
        <v>187921</v>
      </c>
      <c r="N212" s="161"/>
      <c r="O212" s="174" t="s">
        <v>1</v>
      </c>
      <c r="P212" s="176">
        <v>4.5</v>
      </c>
      <c r="Q212" s="176">
        <v>5.9</v>
      </c>
      <c r="R212" s="176">
        <v>5.0999999999999996</v>
      </c>
      <c r="S212" s="176">
        <v>5.7</v>
      </c>
      <c r="T212" s="176">
        <v>6.1</v>
      </c>
      <c r="U212" s="176">
        <v>6.6</v>
      </c>
      <c r="V212" s="176">
        <v>7.7</v>
      </c>
      <c r="W212" s="161"/>
      <c r="X212" s="161"/>
      <c r="Y212" s="174" t="s">
        <v>1</v>
      </c>
      <c r="Z212" s="175">
        <v>24662.880000000001</v>
      </c>
      <c r="AA212" s="175">
        <v>26612.304000000004</v>
      </c>
      <c r="AB212" s="175">
        <v>24776.31</v>
      </c>
      <c r="AC212" s="175">
        <v>26269.133999999998</v>
      </c>
      <c r="AD212" s="175">
        <v>25533.38</v>
      </c>
      <c r="AE212" s="175">
        <v>29023.367999999999</v>
      </c>
      <c r="AF212" s="175">
        <v>28939.833999999999</v>
      </c>
      <c r="AG212" s="161"/>
      <c r="AH212" s="174" t="s">
        <v>1</v>
      </c>
      <c r="AI212" s="177">
        <v>0.3159340120894058</v>
      </c>
      <c r="AJ212" s="177">
        <v>0.25957159315736833</v>
      </c>
      <c r="AK212" s="177">
        <v>0.25705728904856895</v>
      </c>
      <c r="AL212" s="177">
        <v>0.2477792652569665</v>
      </c>
      <c r="AM212" s="177">
        <v>0.21369816576336673</v>
      </c>
      <c r="AN212" s="177">
        <v>0.21260215586093265</v>
      </c>
      <c r="AO212" s="177">
        <v>0.19013531588884144</v>
      </c>
      <c r="AP212" s="161"/>
      <c r="AQ212" s="174" t="s">
        <v>8</v>
      </c>
      <c r="AR212" s="177">
        <v>2.8434061088046522E-2</v>
      </c>
      <c r="AS212" s="177">
        <v>3.0629447992569461E-2</v>
      </c>
      <c r="AT212" s="177">
        <v>2.6219843482954031E-2</v>
      </c>
      <c r="AU212" s="177">
        <v>2.8246836239294183E-2</v>
      </c>
      <c r="AV212" s="177">
        <v>2.6071176223130741E-2</v>
      </c>
      <c r="AW212" s="177">
        <v>2.8063484573643108E-2</v>
      </c>
      <c r="AX212" s="177">
        <v>2.9280838646881583E-2</v>
      </c>
      <c r="AY212" s="161"/>
      <c r="AZ212" s="161"/>
      <c r="BA212" s="161"/>
      <c r="BB212" s="161"/>
      <c r="BC212" s="161"/>
    </row>
    <row r="213" spans="3:55" x14ac:dyDescent="0.25">
      <c r="C213" s="171" t="s">
        <v>12</v>
      </c>
      <c r="D213" s="7" t="s">
        <v>2</v>
      </c>
      <c r="E213" s="8"/>
      <c r="F213" s="9" t="s">
        <v>77</v>
      </c>
      <c r="G213" s="175">
        <v>249271</v>
      </c>
      <c r="H213" s="175">
        <v>282547</v>
      </c>
      <c r="I213" s="175">
        <v>287458</v>
      </c>
      <c r="J213" s="175">
        <v>271591</v>
      </c>
      <c r="K213" s="175">
        <v>267134</v>
      </c>
      <c r="L213" s="175">
        <v>269639</v>
      </c>
      <c r="M213" s="175">
        <v>228992</v>
      </c>
      <c r="N213" s="161"/>
      <c r="O213" s="174" t="s">
        <v>77</v>
      </c>
      <c r="P213" s="176">
        <v>5.0999999999999996</v>
      </c>
      <c r="Q213" s="176">
        <v>5.0999999999999996</v>
      </c>
      <c r="R213" s="176">
        <v>4.5</v>
      </c>
      <c r="S213" s="176">
        <v>5</v>
      </c>
      <c r="T213" s="176">
        <v>5.3</v>
      </c>
      <c r="U213" s="176">
        <v>5.7</v>
      </c>
      <c r="V213" s="176">
        <v>6.7</v>
      </c>
      <c r="W213" s="161"/>
      <c r="X213" s="161"/>
      <c r="Y213" s="174" t="s">
        <v>77</v>
      </c>
      <c r="Z213" s="175">
        <v>25425.641999999996</v>
      </c>
      <c r="AA213" s="175">
        <v>28819.793999999998</v>
      </c>
      <c r="AB213" s="175">
        <v>25871.22</v>
      </c>
      <c r="AC213" s="175">
        <v>27159.1</v>
      </c>
      <c r="AD213" s="175">
        <v>28316.203999999998</v>
      </c>
      <c r="AE213" s="175">
        <v>30738.846000000001</v>
      </c>
      <c r="AF213" s="175">
        <v>30684.928000000004</v>
      </c>
      <c r="AG213" s="161"/>
      <c r="AH213" s="174" t="s">
        <v>77</v>
      </c>
      <c r="AI213" s="177">
        <v>0.28738682755130157</v>
      </c>
      <c r="AJ213" s="177">
        <v>0.3251976469965368</v>
      </c>
      <c r="AK213" s="177">
        <v>0.30420606490324836</v>
      </c>
      <c r="AL213" s="177">
        <v>0.29203804362435953</v>
      </c>
      <c r="AM213" s="177">
        <v>0.27276050366969856</v>
      </c>
      <c r="AN213" s="177">
        <v>0.26072128903001729</v>
      </c>
      <c r="AO213" s="177">
        <v>0.23169026482414196</v>
      </c>
      <c r="AP213" s="161"/>
      <c r="AQ213" s="174" t="s">
        <v>1</v>
      </c>
      <c r="AR213" s="177">
        <v>2.9313456410232756E-2</v>
      </c>
      <c r="AS213" s="177">
        <v>3.3170159993646753E-2</v>
      </c>
      <c r="AT213" s="177">
        <v>2.7378545841292352E-2</v>
      </c>
      <c r="AU213" s="177">
        <v>2.9203804362435953E-2</v>
      </c>
      <c r="AV213" s="177">
        <v>2.8912613388988047E-2</v>
      </c>
      <c r="AW213" s="177">
        <v>2.9722226949421969E-2</v>
      </c>
      <c r="AX213" s="177">
        <v>3.1046495486435025E-2</v>
      </c>
      <c r="AY213" s="161"/>
      <c r="AZ213" s="161"/>
      <c r="BA213" s="161"/>
      <c r="BB213" s="161"/>
      <c r="BC213" s="161"/>
    </row>
    <row r="214" spans="3:55" x14ac:dyDescent="0.25">
      <c r="C214" s="171" t="s">
        <v>12</v>
      </c>
      <c r="D214" s="7" t="s">
        <v>2</v>
      </c>
      <c r="E214" s="8"/>
      <c r="F214" s="9" t="s">
        <v>76</v>
      </c>
      <c r="G214" s="175">
        <v>344068</v>
      </c>
      <c r="H214" s="175">
        <v>360772</v>
      </c>
      <c r="I214" s="175">
        <v>414582</v>
      </c>
      <c r="J214" s="175">
        <v>427963</v>
      </c>
      <c r="K214" s="175">
        <v>502948</v>
      </c>
      <c r="L214" s="175">
        <v>544691</v>
      </c>
      <c r="M214" s="175">
        <v>571441</v>
      </c>
      <c r="N214" s="161"/>
      <c r="O214" s="174" t="s">
        <v>76</v>
      </c>
      <c r="P214" s="176">
        <v>4.0999999999999996</v>
      </c>
      <c r="Q214" s="176">
        <v>4.3</v>
      </c>
      <c r="R214" s="176">
        <v>3.5</v>
      </c>
      <c r="S214" s="176">
        <v>3.9</v>
      </c>
      <c r="T214" s="176">
        <v>3.6</v>
      </c>
      <c r="U214" s="176">
        <v>3.9</v>
      </c>
      <c r="V214" s="176">
        <v>4.0999999999999996</v>
      </c>
      <c r="W214" s="161"/>
      <c r="X214" s="161"/>
      <c r="Y214" s="174" t="s">
        <v>76</v>
      </c>
      <c r="Z214" s="175">
        <v>28213.575999999997</v>
      </c>
      <c r="AA214" s="175">
        <v>31026.391999999996</v>
      </c>
      <c r="AB214" s="175">
        <v>29020.74</v>
      </c>
      <c r="AC214" s="175">
        <v>33381.114000000001</v>
      </c>
      <c r="AD214" s="175">
        <v>36212.256000000001</v>
      </c>
      <c r="AE214" s="175">
        <v>42485.898000000001</v>
      </c>
      <c r="AF214" s="175">
        <v>46858.161999999989</v>
      </c>
      <c r="AG214" s="161"/>
      <c r="AH214" s="174" t="s">
        <v>76</v>
      </c>
      <c r="AI214" s="177">
        <v>0.39667916035929263</v>
      </c>
      <c r="AJ214" s="177">
        <v>0.41523075984609487</v>
      </c>
      <c r="AK214" s="177">
        <v>0.43873664604818269</v>
      </c>
      <c r="AL214" s="177">
        <v>0.46018269111867394</v>
      </c>
      <c r="AM214" s="177">
        <v>0.51354133056693474</v>
      </c>
      <c r="AN214" s="177">
        <v>0.52667655510905009</v>
      </c>
      <c r="AO214" s="177">
        <v>0.57817441928701663</v>
      </c>
      <c r="AP214" s="161"/>
      <c r="AQ214" s="174" t="s">
        <v>9</v>
      </c>
      <c r="AR214" s="177">
        <v>3.2527691149461996E-2</v>
      </c>
      <c r="AS214" s="177">
        <v>3.5709845346764156E-2</v>
      </c>
      <c r="AT214" s="177">
        <v>3.0711565223372789E-2</v>
      </c>
      <c r="AU214" s="177">
        <v>3.5894249907256565E-2</v>
      </c>
      <c r="AV214" s="177">
        <v>3.69749758008193E-2</v>
      </c>
      <c r="AW214" s="177">
        <v>4.1080771298505903E-2</v>
      </c>
      <c r="AX214" s="177">
        <v>4.741030238153536E-2</v>
      </c>
      <c r="AY214" s="161"/>
      <c r="AZ214" s="161"/>
      <c r="BA214" s="161"/>
      <c r="BB214" s="161"/>
      <c r="BC214" s="161"/>
    </row>
    <row r="215" spans="3:55" x14ac:dyDescent="0.25">
      <c r="C215" s="164" t="s">
        <v>11</v>
      </c>
      <c r="D215" s="3" t="s">
        <v>2</v>
      </c>
      <c r="E215" s="8"/>
      <c r="F215" s="5" t="s">
        <v>8</v>
      </c>
      <c r="G215" s="168">
        <v>858792</v>
      </c>
      <c r="H215" s="168">
        <v>848505</v>
      </c>
      <c r="I215" s="168">
        <v>925395</v>
      </c>
      <c r="J215" s="168">
        <v>889587</v>
      </c>
      <c r="K215" s="168">
        <v>961898</v>
      </c>
      <c r="L215" s="168">
        <v>994562</v>
      </c>
      <c r="M215" s="168">
        <v>964433</v>
      </c>
      <c r="N215" s="161"/>
      <c r="O215" s="167" t="s">
        <v>8</v>
      </c>
      <c r="P215" s="169">
        <v>3.1</v>
      </c>
      <c r="Q215" s="169">
        <v>2.8</v>
      </c>
      <c r="R215" s="169">
        <v>2.4</v>
      </c>
      <c r="S215" s="169">
        <v>2.7</v>
      </c>
      <c r="T215" s="169">
        <v>2.9</v>
      </c>
      <c r="U215" s="169">
        <v>3.1</v>
      </c>
      <c r="V215" s="169">
        <v>3.2</v>
      </c>
      <c r="W215" s="161"/>
      <c r="X215" s="161"/>
      <c r="Y215" s="167" t="s">
        <v>8</v>
      </c>
      <c r="Z215" s="168">
        <v>53245.104000000007</v>
      </c>
      <c r="AA215" s="168">
        <v>47516.28</v>
      </c>
      <c r="AB215" s="168">
        <v>44418.96</v>
      </c>
      <c r="AC215" s="168">
        <v>48037.698000000004</v>
      </c>
      <c r="AD215" s="168">
        <v>55790.083999999995</v>
      </c>
      <c r="AE215" s="168">
        <v>61662.844000000005</v>
      </c>
      <c r="AF215" s="168">
        <v>61723.712</v>
      </c>
      <c r="AG215" s="161"/>
      <c r="AH215" s="167" t="s">
        <v>8</v>
      </c>
      <c r="AI215" s="170">
        <v>1</v>
      </c>
      <c r="AJ215" s="170">
        <v>1</v>
      </c>
      <c r="AK215" s="170">
        <v>1</v>
      </c>
      <c r="AL215" s="170">
        <v>1</v>
      </c>
      <c r="AM215" s="170">
        <v>1</v>
      </c>
      <c r="AN215" s="170">
        <v>1</v>
      </c>
      <c r="AO215" s="170">
        <v>1</v>
      </c>
      <c r="AP215" s="161"/>
      <c r="AQ215" s="167" t="s">
        <v>10</v>
      </c>
      <c r="AR215" s="170">
        <v>6.2E-2</v>
      </c>
      <c r="AS215" s="170">
        <v>5.5999999999999994E-2</v>
      </c>
      <c r="AT215" s="170">
        <v>4.8000000000000001E-2</v>
      </c>
      <c r="AU215" s="170">
        <v>5.4000000000000006E-2</v>
      </c>
      <c r="AV215" s="170">
        <v>5.7999999999999996E-2</v>
      </c>
      <c r="AW215" s="170">
        <v>6.2E-2</v>
      </c>
      <c r="AX215" s="170">
        <v>6.4000000000000001E-2</v>
      </c>
      <c r="AY215" s="161"/>
      <c r="AZ215" s="161"/>
      <c r="BA215" s="161"/>
      <c r="BB215" s="161"/>
      <c r="BC215" s="161"/>
    </row>
    <row r="216" spans="3:55" x14ac:dyDescent="0.25">
      <c r="C216" s="171" t="s">
        <v>11</v>
      </c>
      <c r="D216" s="7" t="s">
        <v>2</v>
      </c>
      <c r="E216" s="4"/>
      <c r="F216" s="9" t="s">
        <v>1</v>
      </c>
      <c r="G216" s="175">
        <v>324361</v>
      </c>
      <c r="H216" s="175">
        <v>309078</v>
      </c>
      <c r="I216" s="175">
        <v>300749</v>
      </c>
      <c r="J216" s="175">
        <v>301073</v>
      </c>
      <c r="K216" s="175">
        <v>279770</v>
      </c>
      <c r="L216" s="175">
        <v>290240</v>
      </c>
      <c r="M216" s="175">
        <v>272113</v>
      </c>
      <c r="N216" s="161"/>
      <c r="O216" s="174" t="s">
        <v>1</v>
      </c>
      <c r="P216" s="176">
        <v>4.0999999999999996</v>
      </c>
      <c r="Q216" s="176">
        <v>4.7</v>
      </c>
      <c r="R216" s="176">
        <v>4.0999999999999996</v>
      </c>
      <c r="S216" s="176">
        <v>4.5</v>
      </c>
      <c r="T216" s="176">
        <v>5.3</v>
      </c>
      <c r="U216" s="176">
        <v>5.7</v>
      </c>
      <c r="V216" s="176">
        <v>5.8</v>
      </c>
      <c r="W216" s="161"/>
      <c r="X216" s="161"/>
      <c r="Y216" s="174" t="s">
        <v>1</v>
      </c>
      <c r="Z216" s="175">
        <v>26597.601999999999</v>
      </c>
      <c r="AA216" s="175">
        <v>29053.332000000002</v>
      </c>
      <c r="AB216" s="175">
        <v>24661.417999999998</v>
      </c>
      <c r="AC216" s="175">
        <v>27096.57</v>
      </c>
      <c r="AD216" s="175">
        <v>29655.62</v>
      </c>
      <c r="AE216" s="175">
        <v>33087.360000000001</v>
      </c>
      <c r="AF216" s="175">
        <v>31565.107999999997</v>
      </c>
      <c r="AG216" s="161"/>
      <c r="AH216" s="174" t="s">
        <v>1</v>
      </c>
      <c r="AI216" s="177">
        <v>0.37769448248237059</v>
      </c>
      <c r="AJ216" s="177">
        <v>0.36426184878109147</v>
      </c>
      <c r="AK216" s="177">
        <v>0.32499527228913061</v>
      </c>
      <c r="AL216" s="177">
        <v>0.33844132164701146</v>
      </c>
      <c r="AM216" s="177">
        <v>0.29085204460348185</v>
      </c>
      <c r="AN216" s="177">
        <v>0.29182695498118771</v>
      </c>
      <c r="AO216" s="177">
        <v>0.28214816373973101</v>
      </c>
      <c r="AP216" s="161"/>
      <c r="AQ216" s="174" t="s">
        <v>8</v>
      </c>
      <c r="AR216" s="177">
        <v>3.0970947563554386E-2</v>
      </c>
      <c r="AS216" s="177">
        <v>3.4240613785422598E-2</v>
      </c>
      <c r="AT216" s="177">
        <v>2.664961232770871E-2</v>
      </c>
      <c r="AU216" s="177">
        <v>3.0459718948231032E-2</v>
      </c>
      <c r="AV216" s="177">
        <v>3.0830316727969077E-2</v>
      </c>
      <c r="AW216" s="177">
        <v>3.32682728678554E-2</v>
      </c>
      <c r="AX216" s="177">
        <v>3.27291869938088E-2</v>
      </c>
      <c r="AY216" s="161"/>
      <c r="AZ216" s="161"/>
      <c r="BA216" s="161"/>
      <c r="BB216" s="161"/>
      <c r="BC216" s="161"/>
    </row>
    <row r="217" spans="3:55" x14ac:dyDescent="0.25">
      <c r="C217" s="171" t="s">
        <v>11</v>
      </c>
      <c r="D217" s="7" t="s">
        <v>2</v>
      </c>
      <c r="E217" s="8"/>
      <c r="F217" s="9" t="s">
        <v>77</v>
      </c>
      <c r="G217" s="175">
        <v>234583</v>
      </c>
      <c r="H217" s="175">
        <v>246203</v>
      </c>
      <c r="I217" s="175">
        <v>269269</v>
      </c>
      <c r="J217" s="175">
        <v>234882</v>
      </c>
      <c r="K217" s="175">
        <v>263066</v>
      </c>
      <c r="L217" s="175">
        <v>253679</v>
      </c>
      <c r="M217" s="175">
        <v>268637</v>
      </c>
      <c r="N217" s="161"/>
      <c r="O217" s="174" t="s">
        <v>77</v>
      </c>
      <c r="P217" s="176">
        <v>5.0999999999999996</v>
      </c>
      <c r="Q217" s="176">
        <v>5.9</v>
      </c>
      <c r="R217" s="176">
        <v>4.5</v>
      </c>
      <c r="S217" s="176">
        <v>5.7</v>
      </c>
      <c r="T217" s="176">
        <v>5.3</v>
      </c>
      <c r="U217" s="176">
        <v>5.7</v>
      </c>
      <c r="V217" s="176">
        <v>5.8</v>
      </c>
      <c r="W217" s="161"/>
      <c r="X217" s="161"/>
      <c r="Y217" s="174" t="s">
        <v>77</v>
      </c>
      <c r="Z217" s="175">
        <v>23927.465999999997</v>
      </c>
      <c r="AA217" s="175">
        <v>29051.954000000005</v>
      </c>
      <c r="AB217" s="175">
        <v>24234.21</v>
      </c>
      <c r="AC217" s="175">
        <v>26776.548000000003</v>
      </c>
      <c r="AD217" s="175">
        <v>27884.995999999999</v>
      </c>
      <c r="AE217" s="175">
        <v>28919.406000000003</v>
      </c>
      <c r="AF217" s="175">
        <v>31161.891999999996</v>
      </c>
      <c r="AG217" s="161"/>
      <c r="AH217" s="174" t="s">
        <v>77</v>
      </c>
      <c r="AI217" s="177">
        <v>0.27315461718320616</v>
      </c>
      <c r="AJ217" s="177">
        <v>0.29016093010648142</v>
      </c>
      <c r="AK217" s="177">
        <v>0.2909773664219063</v>
      </c>
      <c r="AL217" s="177">
        <v>0.26403488360329008</v>
      </c>
      <c r="AM217" s="177">
        <v>0.27348637797354813</v>
      </c>
      <c r="AN217" s="177">
        <v>0.25506604917541592</v>
      </c>
      <c r="AO217" s="177">
        <v>0.27854397350567639</v>
      </c>
      <c r="AP217" s="161"/>
      <c r="AQ217" s="174" t="s">
        <v>1</v>
      </c>
      <c r="AR217" s="177">
        <v>2.7861770952687027E-2</v>
      </c>
      <c r="AS217" s="177">
        <v>3.4238989752564807E-2</v>
      </c>
      <c r="AT217" s="177">
        <v>2.6187962977971567E-2</v>
      </c>
      <c r="AU217" s="177">
        <v>3.0099976730775069E-2</v>
      </c>
      <c r="AV217" s="177">
        <v>2.8989556065196102E-2</v>
      </c>
      <c r="AW217" s="177">
        <v>2.9077529605997413E-2</v>
      </c>
      <c r="AX217" s="177">
        <v>3.2311100926658461E-2</v>
      </c>
      <c r="AY217" s="161"/>
      <c r="AZ217" s="161"/>
      <c r="BA217" s="161"/>
      <c r="BB217" s="161"/>
      <c r="BC217" s="161"/>
    </row>
    <row r="218" spans="3:55" x14ac:dyDescent="0.25">
      <c r="C218" s="171" t="s">
        <v>11</v>
      </c>
      <c r="D218" s="7" t="s">
        <v>2</v>
      </c>
      <c r="E218" s="8"/>
      <c r="F218" s="9" t="s">
        <v>76</v>
      </c>
      <c r="G218" s="175">
        <v>299848</v>
      </c>
      <c r="H218" s="175">
        <v>293224</v>
      </c>
      <c r="I218" s="175">
        <v>355377</v>
      </c>
      <c r="J218" s="175">
        <v>353632</v>
      </c>
      <c r="K218" s="175">
        <v>419062</v>
      </c>
      <c r="L218" s="175">
        <v>450643</v>
      </c>
      <c r="M218" s="175">
        <v>423683</v>
      </c>
      <c r="N218" s="161"/>
      <c r="O218" s="174" t="s">
        <v>76</v>
      </c>
      <c r="P218" s="176">
        <v>4.5</v>
      </c>
      <c r="Q218" s="176">
        <v>5.0999999999999996</v>
      </c>
      <c r="R218" s="176">
        <v>3.8</v>
      </c>
      <c r="S218" s="176">
        <v>4.2</v>
      </c>
      <c r="T218" s="176">
        <v>4.2</v>
      </c>
      <c r="U218" s="176">
        <v>4.5</v>
      </c>
      <c r="V218" s="176">
        <v>4.7</v>
      </c>
      <c r="W218" s="161"/>
      <c r="X218" s="161"/>
      <c r="Y218" s="174" t="s">
        <v>76</v>
      </c>
      <c r="Z218" s="175">
        <v>26986.32</v>
      </c>
      <c r="AA218" s="175">
        <v>29908.847999999998</v>
      </c>
      <c r="AB218" s="175">
        <v>27008.651999999998</v>
      </c>
      <c r="AC218" s="175">
        <v>29705.088000000003</v>
      </c>
      <c r="AD218" s="175">
        <v>35201.208000000006</v>
      </c>
      <c r="AE218" s="175">
        <v>40557.870000000003</v>
      </c>
      <c r="AF218" s="175">
        <v>39826.202000000005</v>
      </c>
      <c r="AG218" s="161"/>
      <c r="AH218" s="174" t="s">
        <v>76</v>
      </c>
      <c r="AI218" s="177">
        <v>0.34915090033442325</v>
      </c>
      <c r="AJ218" s="177">
        <v>0.34557722111242717</v>
      </c>
      <c r="AK218" s="177">
        <v>0.38402736128896309</v>
      </c>
      <c r="AL218" s="177">
        <v>0.39752379474969846</v>
      </c>
      <c r="AM218" s="177">
        <v>0.43566157742297001</v>
      </c>
      <c r="AN218" s="177">
        <v>0.45310699584339637</v>
      </c>
      <c r="AO218" s="177">
        <v>0.4393078627545926</v>
      </c>
      <c r="AP218" s="161"/>
      <c r="AQ218" s="174" t="s">
        <v>9</v>
      </c>
      <c r="AR218" s="177">
        <v>3.1423581030098097E-2</v>
      </c>
      <c r="AS218" s="177">
        <v>3.5248876553467569E-2</v>
      </c>
      <c r="AT218" s="177">
        <v>2.9186079457961193E-2</v>
      </c>
      <c r="AU218" s="177">
        <v>3.3391998758974674E-2</v>
      </c>
      <c r="AV218" s="177">
        <v>3.6595572503529482E-2</v>
      </c>
      <c r="AW218" s="177">
        <v>4.0779629625905672E-2</v>
      </c>
      <c r="AX218" s="177">
        <v>4.1294939098931706E-2</v>
      </c>
      <c r="AY218" s="161"/>
      <c r="AZ218" s="161"/>
      <c r="BA218" s="161"/>
      <c r="BB218" s="161"/>
      <c r="BC218" s="161"/>
    </row>
    <row r="219" spans="3:55" x14ac:dyDescent="0.25">
      <c r="C219" s="164" t="s">
        <v>7</v>
      </c>
      <c r="D219" s="3" t="s">
        <v>3</v>
      </c>
      <c r="E219" s="8"/>
      <c r="F219" s="5" t="s">
        <v>8</v>
      </c>
      <c r="G219" s="168">
        <v>2868694</v>
      </c>
      <c r="H219" s="168">
        <v>2878203</v>
      </c>
      <c r="I219" s="168">
        <v>2950100</v>
      </c>
      <c r="J219" s="168">
        <v>2929101</v>
      </c>
      <c r="K219" s="168">
        <v>2788985</v>
      </c>
      <c r="L219" s="168">
        <v>2904368</v>
      </c>
      <c r="M219" s="168">
        <v>2909439</v>
      </c>
      <c r="N219" s="161"/>
      <c r="O219" s="167" t="s">
        <v>8</v>
      </c>
      <c r="P219" s="169">
        <v>1.3</v>
      </c>
      <c r="Q219" s="169">
        <v>1.5</v>
      </c>
      <c r="R219" s="169">
        <v>1.3</v>
      </c>
      <c r="S219" s="169">
        <v>1.5</v>
      </c>
      <c r="T219" s="169">
        <v>1.7</v>
      </c>
      <c r="U219" s="169">
        <v>1.8</v>
      </c>
      <c r="V219" s="169">
        <v>1.9</v>
      </c>
      <c r="W219" s="161"/>
      <c r="X219" s="161"/>
      <c r="Y219" s="167" t="s">
        <v>8</v>
      </c>
      <c r="Z219" s="168">
        <v>74586.044000000009</v>
      </c>
      <c r="AA219" s="168">
        <v>86346.09</v>
      </c>
      <c r="AB219" s="168">
        <v>76702.600000000006</v>
      </c>
      <c r="AC219" s="168">
        <v>87873.03</v>
      </c>
      <c r="AD219" s="168">
        <v>94825.49</v>
      </c>
      <c r="AE219" s="168">
        <v>104557.24800000001</v>
      </c>
      <c r="AF219" s="168">
        <v>110558.68199999999</v>
      </c>
      <c r="AG219" s="161"/>
      <c r="AH219" s="167" t="s">
        <v>8</v>
      </c>
      <c r="AI219" s="170">
        <v>1</v>
      </c>
      <c r="AJ219" s="170">
        <v>1</v>
      </c>
      <c r="AK219" s="170">
        <v>1</v>
      </c>
      <c r="AL219" s="170">
        <v>1</v>
      </c>
      <c r="AM219" s="170">
        <v>1</v>
      </c>
      <c r="AN219" s="170">
        <v>1</v>
      </c>
      <c r="AO219" s="170">
        <v>1</v>
      </c>
      <c r="AP219" s="161"/>
      <c r="AQ219" s="167" t="s">
        <v>10</v>
      </c>
      <c r="AR219" s="170">
        <v>2.6000000000000002E-2</v>
      </c>
      <c r="AS219" s="170">
        <v>0.03</v>
      </c>
      <c r="AT219" s="170">
        <v>2.6000000000000002E-2</v>
      </c>
      <c r="AU219" s="170">
        <v>0.03</v>
      </c>
      <c r="AV219" s="170">
        <v>3.4000000000000002E-2</v>
      </c>
      <c r="AW219" s="170">
        <v>3.6000000000000004E-2</v>
      </c>
      <c r="AX219" s="170">
        <v>3.7999999999999999E-2</v>
      </c>
      <c r="AY219" s="161"/>
      <c r="AZ219" s="161"/>
      <c r="BA219" s="161"/>
      <c r="BB219" s="161"/>
      <c r="BC219" s="161"/>
    </row>
    <row r="220" spans="3:55" x14ac:dyDescent="0.25">
      <c r="C220" s="171" t="s">
        <v>7</v>
      </c>
      <c r="D220" s="7" t="s">
        <v>3</v>
      </c>
      <c r="E220" s="8"/>
      <c r="F220" s="9" t="s">
        <v>1</v>
      </c>
      <c r="G220" s="175">
        <v>874940</v>
      </c>
      <c r="H220" s="175">
        <v>765447</v>
      </c>
      <c r="I220" s="175">
        <v>735470</v>
      </c>
      <c r="J220" s="175">
        <v>712427</v>
      </c>
      <c r="K220" s="175">
        <v>595730</v>
      </c>
      <c r="L220" s="175">
        <v>669429</v>
      </c>
      <c r="M220" s="175">
        <v>609970</v>
      </c>
      <c r="N220" s="161"/>
      <c r="O220" s="174" t="s">
        <v>1</v>
      </c>
      <c r="P220" s="176">
        <v>2.2999999999999998</v>
      </c>
      <c r="Q220" s="176">
        <v>2.6</v>
      </c>
      <c r="R220" s="176">
        <v>3</v>
      </c>
      <c r="S220" s="176">
        <v>3.3</v>
      </c>
      <c r="T220" s="176">
        <v>3.8</v>
      </c>
      <c r="U220" s="176">
        <v>4.0999999999999996</v>
      </c>
      <c r="V220" s="176">
        <v>4.2</v>
      </c>
      <c r="W220" s="161"/>
      <c r="X220" s="161"/>
      <c r="Y220" s="174" t="s">
        <v>1</v>
      </c>
      <c r="Z220" s="175">
        <v>40247.24</v>
      </c>
      <c r="AA220" s="175">
        <v>39803.243999999999</v>
      </c>
      <c r="AB220" s="175">
        <v>44128.2</v>
      </c>
      <c r="AC220" s="175">
        <v>47020.182000000001</v>
      </c>
      <c r="AD220" s="175">
        <v>45275.48</v>
      </c>
      <c r="AE220" s="175">
        <v>54893.178</v>
      </c>
      <c r="AF220" s="175">
        <v>51237.48</v>
      </c>
      <c r="AG220" s="161"/>
      <c r="AH220" s="174" t="s">
        <v>1</v>
      </c>
      <c r="AI220" s="177">
        <v>0.30499593194673258</v>
      </c>
      <c r="AJ220" s="177">
        <v>0.26594614764837643</v>
      </c>
      <c r="AK220" s="177">
        <v>0.24930341344361209</v>
      </c>
      <c r="AL220" s="177">
        <v>0.2432237741204554</v>
      </c>
      <c r="AM220" s="177">
        <v>0.21360100538367902</v>
      </c>
      <c r="AN220" s="177">
        <v>0.2304904199467836</v>
      </c>
      <c r="AO220" s="177">
        <v>0.20965210131575193</v>
      </c>
      <c r="AP220" s="161"/>
      <c r="AQ220" s="174" t="s">
        <v>8</v>
      </c>
      <c r="AR220" s="177">
        <v>1.4029812869549699E-2</v>
      </c>
      <c r="AS220" s="177">
        <v>1.3829199677715575E-2</v>
      </c>
      <c r="AT220" s="177">
        <v>1.4958204806616726E-2</v>
      </c>
      <c r="AU220" s="177">
        <v>1.6052769091950057E-2</v>
      </c>
      <c r="AV220" s="177">
        <v>1.6233676409159604E-2</v>
      </c>
      <c r="AW220" s="177">
        <v>1.8900214435636255E-2</v>
      </c>
      <c r="AX220" s="177">
        <v>1.7610776510523164E-2</v>
      </c>
      <c r="AY220" s="161"/>
      <c r="AZ220" s="161"/>
      <c r="BA220" s="161"/>
      <c r="BB220" s="161"/>
      <c r="BC220" s="161"/>
    </row>
    <row r="221" spans="3:55" x14ac:dyDescent="0.25">
      <c r="C221" s="171" t="s">
        <v>7</v>
      </c>
      <c r="D221" s="7" t="s">
        <v>3</v>
      </c>
      <c r="E221" s="4"/>
      <c r="F221" s="9" t="s">
        <v>77</v>
      </c>
      <c r="G221" s="175">
        <v>1056581</v>
      </c>
      <c r="H221" s="175">
        <v>1178803</v>
      </c>
      <c r="I221" s="175">
        <v>1145343</v>
      </c>
      <c r="J221" s="175">
        <v>1080247</v>
      </c>
      <c r="K221" s="175">
        <v>1003660</v>
      </c>
      <c r="L221" s="175">
        <v>1051858</v>
      </c>
      <c r="M221" s="175">
        <v>1099709</v>
      </c>
      <c r="N221" s="161"/>
      <c r="O221" s="174" t="s">
        <v>77</v>
      </c>
      <c r="P221" s="176">
        <v>2</v>
      </c>
      <c r="Q221" s="176">
        <v>2.2999999999999998</v>
      </c>
      <c r="R221" s="176">
        <v>2</v>
      </c>
      <c r="S221" s="176">
        <v>2.2999999999999998</v>
      </c>
      <c r="T221" s="176">
        <v>2.6</v>
      </c>
      <c r="U221" s="176">
        <v>2.8</v>
      </c>
      <c r="V221" s="176">
        <v>2.9</v>
      </c>
      <c r="W221" s="161"/>
      <c r="X221" s="161"/>
      <c r="Y221" s="174" t="s">
        <v>77</v>
      </c>
      <c r="Z221" s="175">
        <v>42263.24</v>
      </c>
      <c r="AA221" s="175">
        <v>54224.937999999995</v>
      </c>
      <c r="AB221" s="175">
        <v>45813.72</v>
      </c>
      <c r="AC221" s="175">
        <v>49691.361999999994</v>
      </c>
      <c r="AD221" s="175">
        <v>52190.32</v>
      </c>
      <c r="AE221" s="175">
        <v>58904.047999999995</v>
      </c>
      <c r="AF221" s="175">
        <v>63783.122000000003</v>
      </c>
      <c r="AG221" s="161"/>
      <c r="AH221" s="174" t="s">
        <v>77</v>
      </c>
      <c r="AI221" s="177">
        <v>0.36831429214827377</v>
      </c>
      <c r="AJ221" s="177">
        <v>0.40956214693682136</v>
      </c>
      <c r="AK221" s="177">
        <v>0.38823870377275349</v>
      </c>
      <c r="AL221" s="177">
        <v>0.36879813977053028</v>
      </c>
      <c r="AM221" s="177">
        <v>0.35986568590365314</v>
      </c>
      <c r="AN221" s="177">
        <v>0.36216416101540849</v>
      </c>
      <c r="AO221" s="177">
        <v>0.3779797411116026</v>
      </c>
      <c r="AP221" s="161"/>
      <c r="AQ221" s="174" t="s">
        <v>1</v>
      </c>
      <c r="AR221" s="177">
        <v>1.4732571685930951E-2</v>
      </c>
      <c r="AS221" s="177">
        <v>1.8839858759093782E-2</v>
      </c>
      <c r="AT221" s="177">
        <v>1.5529548150910139E-2</v>
      </c>
      <c r="AU221" s="177">
        <v>1.6964714429444392E-2</v>
      </c>
      <c r="AV221" s="177">
        <v>1.8713015666989966E-2</v>
      </c>
      <c r="AW221" s="177">
        <v>2.0281193016862872E-2</v>
      </c>
      <c r="AX221" s="177">
        <v>2.1922824984472952E-2</v>
      </c>
      <c r="AY221" s="161"/>
      <c r="AZ221" s="161"/>
      <c r="BA221" s="161"/>
      <c r="BB221" s="161"/>
      <c r="BC221" s="161"/>
    </row>
    <row r="222" spans="3:55" x14ac:dyDescent="0.25">
      <c r="C222" s="171" t="s">
        <v>7</v>
      </c>
      <c r="D222" s="7" t="s">
        <v>3</v>
      </c>
      <c r="E222" s="8"/>
      <c r="F222" s="9" t="s">
        <v>76</v>
      </c>
      <c r="G222" s="175">
        <v>937173</v>
      </c>
      <c r="H222" s="175">
        <v>933953</v>
      </c>
      <c r="I222" s="175">
        <v>1069287</v>
      </c>
      <c r="J222" s="175">
        <v>1136427</v>
      </c>
      <c r="K222" s="175">
        <v>1189595</v>
      </c>
      <c r="L222" s="175">
        <v>1183081</v>
      </c>
      <c r="M222" s="175">
        <v>1199760</v>
      </c>
      <c r="N222" s="161"/>
      <c r="O222" s="174" t="s">
        <v>76</v>
      </c>
      <c r="P222" s="176">
        <v>2.2999999999999998</v>
      </c>
      <c r="Q222" s="176">
        <v>2.6</v>
      </c>
      <c r="R222" s="176">
        <v>2</v>
      </c>
      <c r="S222" s="176">
        <v>2.2999999999999998</v>
      </c>
      <c r="T222" s="176">
        <v>2.6</v>
      </c>
      <c r="U222" s="176">
        <v>2.8</v>
      </c>
      <c r="V222" s="176">
        <v>2.9</v>
      </c>
      <c r="W222" s="161"/>
      <c r="X222" s="161"/>
      <c r="Y222" s="174" t="s">
        <v>76</v>
      </c>
      <c r="Z222" s="175">
        <v>43109.957999999999</v>
      </c>
      <c r="AA222" s="175">
        <v>48565.556000000004</v>
      </c>
      <c r="AB222" s="175">
        <v>42771.48</v>
      </c>
      <c r="AC222" s="175">
        <v>52275.641999999993</v>
      </c>
      <c r="AD222" s="175">
        <v>61858.94</v>
      </c>
      <c r="AE222" s="175">
        <v>66252.535999999993</v>
      </c>
      <c r="AF222" s="175">
        <v>69586.080000000002</v>
      </c>
      <c r="AG222" s="161"/>
      <c r="AH222" s="174" t="s">
        <v>76</v>
      </c>
      <c r="AI222" s="177">
        <v>0.32668977590499371</v>
      </c>
      <c r="AJ222" s="177">
        <v>0.32449170541480221</v>
      </c>
      <c r="AK222" s="177">
        <v>0.36245788278363444</v>
      </c>
      <c r="AL222" s="177">
        <v>0.38797808610901435</v>
      </c>
      <c r="AM222" s="177">
        <v>0.42653330871266787</v>
      </c>
      <c r="AN222" s="177">
        <v>0.40734541903780785</v>
      </c>
      <c r="AO222" s="177">
        <v>0.41236815757264544</v>
      </c>
      <c r="AP222" s="161"/>
      <c r="AQ222" s="174" t="s">
        <v>9</v>
      </c>
      <c r="AR222" s="177">
        <v>1.502772969162971E-2</v>
      </c>
      <c r="AS222" s="177">
        <v>1.6873568681569716E-2</v>
      </c>
      <c r="AT222" s="177">
        <v>1.4498315311345378E-2</v>
      </c>
      <c r="AU222" s="177">
        <v>1.784699196101466E-2</v>
      </c>
      <c r="AV222" s="177">
        <v>2.2179732053058728E-2</v>
      </c>
      <c r="AW222" s="177">
        <v>2.281134346611724E-2</v>
      </c>
      <c r="AX222" s="177">
        <v>2.3917353139213435E-2</v>
      </c>
      <c r="AY222" s="161"/>
      <c r="AZ222" s="161"/>
      <c r="BA222" s="161"/>
      <c r="BB222" s="161"/>
      <c r="BC222" s="161"/>
    </row>
    <row r="223" spans="3:55" x14ac:dyDescent="0.25">
      <c r="C223" s="164" t="s">
        <v>12</v>
      </c>
      <c r="D223" s="3" t="s">
        <v>3</v>
      </c>
      <c r="E223" s="8"/>
      <c r="F223" s="5" t="s">
        <v>8</v>
      </c>
      <c r="G223" s="168">
        <v>1419403</v>
      </c>
      <c r="H223" s="168">
        <v>1420395</v>
      </c>
      <c r="I223" s="168">
        <v>1472522</v>
      </c>
      <c r="J223" s="168">
        <v>1440360</v>
      </c>
      <c r="K223" s="168">
        <v>1426270</v>
      </c>
      <c r="L223" s="168">
        <v>1453527</v>
      </c>
      <c r="M223" s="168">
        <v>1470492</v>
      </c>
      <c r="N223" s="161"/>
      <c r="O223" s="167" t="s">
        <v>8</v>
      </c>
      <c r="P223" s="169">
        <v>2</v>
      </c>
      <c r="Q223" s="169">
        <v>2.2999999999999998</v>
      </c>
      <c r="R223" s="169">
        <v>2</v>
      </c>
      <c r="S223" s="169">
        <v>2.2999999999999998</v>
      </c>
      <c r="T223" s="169">
        <v>2.6</v>
      </c>
      <c r="U223" s="169">
        <v>2.8</v>
      </c>
      <c r="V223" s="169">
        <v>2.9</v>
      </c>
      <c r="W223" s="161"/>
      <c r="X223" s="161"/>
      <c r="Y223" s="167" t="s">
        <v>8</v>
      </c>
      <c r="Z223" s="168">
        <v>56776.12</v>
      </c>
      <c r="AA223" s="168">
        <v>65338.169999999991</v>
      </c>
      <c r="AB223" s="168">
        <v>58900.88</v>
      </c>
      <c r="AC223" s="168">
        <v>66256.56</v>
      </c>
      <c r="AD223" s="168">
        <v>74166.039999999994</v>
      </c>
      <c r="AE223" s="168">
        <v>81397.511999999988</v>
      </c>
      <c r="AF223" s="168">
        <v>85288.535999999993</v>
      </c>
      <c r="AG223" s="161"/>
      <c r="AH223" s="167" t="s">
        <v>8</v>
      </c>
      <c r="AI223" s="170">
        <v>1</v>
      </c>
      <c r="AJ223" s="170">
        <v>1</v>
      </c>
      <c r="AK223" s="170">
        <v>1</v>
      </c>
      <c r="AL223" s="170">
        <v>1</v>
      </c>
      <c r="AM223" s="170">
        <v>1</v>
      </c>
      <c r="AN223" s="170">
        <v>1</v>
      </c>
      <c r="AO223" s="170">
        <v>1</v>
      </c>
      <c r="AP223" s="161"/>
      <c r="AQ223" s="167" t="s">
        <v>10</v>
      </c>
      <c r="AR223" s="170">
        <v>0.04</v>
      </c>
      <c r="AS223" s="170">
        <v>4.5999999999999999E-2</v>
      </c>
      <c r="AT223" s="170">
        <v>0.04</v>
      </c>
      <c r="AU223" s="170">
        <v>4.5999999999999999E-2</v>
      </c>
      <c r="AV223" s="170">
        <v>5.2000000000000005E-2</v>
      </c>
      <c r="AW223" s="170">
        <v>5.5999999999999994E-2</v>
      </c>
      <c r="AX223" s="170">
        <v>5.7999999999999996E-2</v>
      </c>
      <c r="AY223" s="161"/>
      <c r="AZ223" s="161"/>
      <c r="BA223" s="161"/>
      <c r="BB223" s="161"/>
      <c r="BC223" s="161"/>
    </row>
    <row r="224" spans="3:55" x14ac:dyDescent="0.25">
      <c r="C224" s="171" t="s">
        <v>12</v>
      </c>
      <c r="D224" s="7" t="s">
        <v>3</v>
      </c>
      <c r="E224" s="8"/>
      <c r="F224" s="9" t="s">
        <v>1</v>
      </c>
      <c r="G224" s="175">
        <v>404667</v>
      </c>
      <c r="H224" s="175">
        <v>341969</v>
      </c>
      <c r="I224" s="175">
        <v>334299</v>
      </c>
      <c r="J224" s="175">
        <v>300168</v>
      </c>
      <c r="K224" s="175">
        <v>264169</v>
      </c>
      <c r="L224" s="175">
        <v>275532</v>
      </c>
      <c r="M224" s="175">
        <v>265611</v>
      </c>
      <c r="N224" s="161"/>
      <c r="O224" s="174" t="s">
        <v>1</v>
      </c>
      <c r="P224" s="176">
        <v>3.2</v>
      </c>
      <c r="Q224" s="176">
        <v>4.4000000000000004</v>
      </c>
      <c r="R224" s="176">
        <v>4</v>
      </c>
      <c r="S224" s="176">
        <v>4.4000000000000004</v>
      </c>
      <c r="T224" s="176">
        <v>5.6</v>
      </c>
      <c r="U224" s="176">
        <v>5.9</v>
      </c>
      <c r="V224" s="176">
        <v>6.1</v>
      </c>
      <c r="W224" s="161"/>
      <c r="X224" s="161"/>
      <c r="Y224" s="174" t="s">
        <v>1</v>
      </c>
      <c r="Z224" s="175">
        <v>25898.688000000002</v>
      </c>
      <c r="AA224" s="175">
        <v>30093.272000000001</v>
      </c>
      <c r="AB224" s="175">
        <v>26743.919999999998</v>
      </c>
      <c r="AC224" s="175">
        <v>26414.784000000003</v>
      </c>
      <c r="AD224" s="175">
        <v>29586.928</v>
      </c>
      <c r="AE224" s="175">
        <v>32512.776000000002</v>
      </c>
      <c r="AF224" s="175">
        <v>32404.541999999998</v>
      </c>
      <c r="AG224" s="161"/>
      <c r="AH224" s="174" t="s">
        <v>1</v>
      </c>
      <c r="AI224" s="177">
        <v>0.28509662160781679</v>
      </c>
      <c r="AJ224" s="177">
        <v>0.24075626850277565</v>
      </c>
      <c r="AK224" s="177">
        <v>0.22702479148019519</v>
      </c>
      <c r="AL224" s="177">
        <v>0.20839790052486878</v>
      </c>
      <c r="AM224" s="177">
        <v>0.18521668407804973</v>
      </c>
      <c r="AN224" s="177">
        <v>0.18956097822744264</v>
      </c>
      <c r="AO224" s="177">
        <v>0.18062730025052839</v>
      </c>
      <c r="AP224" s="161"/>
      <c r="AQ224" s="174" t="s">
        <v>8</v>
      </c>
      <c r="AR224" s="177">
        <v>1.8246183782900275E-2</v>
      </c>
      <c r="AS224" s="177">
        <v>2.118655162824426E-2</v>
      </c>
      <c r="AT224" s="177">
        <v>1.8161983318415616E-2</v>
      </c>
      <c r="AU224" s="177">
        <v>1.8339015246188455E-2</v>
      </c>
      <c r="AV224" s="177">
        <v>2.0744268616741567E-2</v>
      </c>
      <c r="AW224" s="177">
        <v>2.2368195430838234E-2</v>
      </c>
      <c r="AX224" s="177">
        <v>2.2036530630564464E-2</v>
      </c>
      <c r="AY224" s="161"/>
      <c r="AZ224" s="161"/>
      <c r="BA224" s="161"/>
      <c r="BB224" s="161"/>
      <c r="BC224" s="161"/>
    </row>
    <row r="225" spans="3:55" x14ac:dyDescent="0.25">
      <c r="C225" s="171" t="s">
        <v>12</v>
      </c>
      <c r="D225" s="7" t="s">
        <v>3</v>
      </c>
      <c r="E225" s="8"/>
      <c r="F225" s="9" t="s">
        <v>77</v>
      </c>
      <c r="G225" s="175">
        <v>520644</v>
      </c>
      <c r="H225" s="175">
        <v>576919</v>
      </c>
      <c r="I225" s="175">
        <v>563251</v>
      </c>
      <c r="J225" s="175">
        <v>501285</v>
      </c>
      <c r="K225" s="175">
        <v>495145</v>
      </c>
      <c r="L225" s="175">
        <v>506324</v>
      </c>
      <c r="M225" s="175">
        <v>533476</v>
      </c>
      <c r="N225" s="161"/>
      <c r="O225" s="174" t="s">
        <v>77</v>
      </c>
      <c r="P225" s="176">
        <v>2.9</v>
      </c>
      <c r="Q225" s="176">
        <v>3.3</v>
      </c>
      <c r="R225" s="176">
        <v>3</v>
      </c>
      <c r="S225" s="176">
        <v>3.3</v>
      </c>
      <c r="T225" s="176">
        <v>4</v>
      </c>
      <c r="U225" s="176">
        <v>4.0999999999999996</v>
      </c>
      <c r="V225" s="176">
        <v>4.2</v>
      </c>
      <c r="W225" s="161"/>
      <c r="X225" s="161"/>
      <c r="Y225" s="174" t="s">
        <v>77</v>
      </c>
      <c r="Z225" s="175">
        <v>30197.351999999999</v>
      </c>
      <c r="AA225" s="175">
        <v>38076.654000000002</v>
      </c>
      <c r="AB225" s="175">
        <v>33795.06</v>
      </c>
      <c r="AC225" s="175">
        <v>33084.81</v>
      </c>
      <c r="AD225" s="175">
        <v>39611.599999999999</v>
      </c>
      <c r="AE225" s="175">
        <v>41518.567999999999</v>
      </c>
      <c r="AF225" s="175">
        <v>44811.984000000004</v>
      </c>
      <c r="AG225" s="161"/>
      <c r="AH225" s="174" t="s">
        <v>77</v>
      </c>
      <c r="AI225" s="177">
        <v>0.36680491727860232</v>
      </c>
      <c r="AJ225" s="177">
        <v>0.40616800256266744</v>
      </c>
      <c r="AK225" s="177">
        <v>0.38250769767786152</v>
      </c>
      <c r="AL225" s="177">
        <v>0.34802757643922355</v>
      </c>
      <c r="AM225" s="177">
        <v>0.34716077601015238</v>
      </c>
      <c r="AN225" s="177">
        <v>0.34834165447219073</v>
      </c>
      <c r="AO225" s="177">
        <v>0.36278742080881771</v>
      </c>
      <c r="AP225" s="161"/>
      <c r="AQ225" s="174" t="s">
        <v>1</v>
      </c>
      <c r="AR225" s="177">
        <v>2.1274685202158933E-2</v>
      </c>
      <c r="AS225" s="177">
        <v>2.6807088169136049E-2</v>
      </c>
      <c r="AT225" s="177">
        <v>2.2950461860671689E-2</v>
      </c>
      <c r="AU225" s="177">
        <v>2.2969820044988754E-2</v>
      </c>
      <c r="AV225" s="177">
        <v>2.7772862080812189E-2</v>
      </c>
      <c r="AW225" s="177">
        <v>2.8564015666719636E-2</v>
      </c>
      <c r="AX225" s="177">
        <v>3.0474143347940689E-2</v>
      </c>
      <c r="AY225" s="161"/>
      <c r="AZ225" s="161"/>
      <c r="BA225" s="161"/>
      <c r="BB225" s="161"/>
      <c r="BC225" s="161"/>
    </row>
    <row r="226" spans="3:55" x14ac:dyDescent="0.25">
      <c r="C226" s="171" t="s">
        <v>12</v>
      </c>
      <c r="D226" s="7" t="s">
        <v>3</v>
      </c>
      <c r="E226" s="8"/>
      <c r="F226" s="9" t="s">
        <v>76</v>
      </c>
      <c r="G226" s="175">
        <v>494092</v>
      </c>
      <c r="H226" s="175">
        <v>501507</v>
      </c>
      <c r="I226" s="175">
        <v>574972</v>
      </c>
      <c r="J226" s="175">
        <v>638907</v>
      </c>
      <c r="K226" s="175">
        <v>666956</v>
      </c>
      <c r="L226" s="175">
        <v>671671</v>
      </c>
      <c r="M226" s="175">
        <v>671405</v>
      </c>
      <c r="N226" s="161"/>
      <c r="O226" s="174" t="s">
        <v>76</v>
      </c>
      <c r="P226" s="176">
        <v>3</v>
      </c>
      <c r="Q226" s="176">
        <v>3.3</v>
      </c>
      <c r="R226" s="176">
        <v>3</v>
      </c>
      <c r="S226" s="176">
        <v>3.3</v>
      </c>
      <c r="T226" s="176">
        <v>3.8</v>
      </c>
      <c r="U226" s="176">
        <v>4.0999999999999996</v>
      </c>
      <c r="V226" s="176">
        <v>4.2</v>
      </c>
      <c r="W226" s="161"/>
      <c r="X226" s="161"/>
      <c r="Y226" s="174" t="s">
        <v>76</v>
      </c>
      <c r="Z226" s="175">
        <v>29645.52</v>
      </c>
      <c r="AA226" s="175">
        <v>33099.462</v>
      </c>
      <c r="AB226" s="175">
        <v>34498.32</v>
      </c>
      <c r="AC226" s="175">
        <v>42167.862000000001</v>
      </c>
      <c r="AD226" s="175">
        <v>50688.655999999995</v>
      </c>
      <c r="AE226" s="175">
        <v>55077.02199999999</v>
      </c>
      <c r="AF226" s="175">
        <v>56398.02</v>
      </c>
      <c r="AG226" s="161"/>
      <c r="AH226" s="174" t="s">
        <v>76</v>
      </c>
      <c r="AI226" s="177">
        <v>0.34809846111358084</v>
      </c>
      <c r="AJ226" s="177">
        <v>0.35307572893455691</v>
      </c>
      <c r="AK226" s="177">
        <v>0.39046751084194325</v>
      </c>
      <c r="AL226" s="177">
        <v>0.44357452303590766</v>
      </c>
      <c r="AM226" s="177">
        <v>0.46762253991179792</v>
      </c>
      <c r="AN226" s="177">
        <v>0.4620973673003666</v>
      </c>
      <c r="AO226" s="177">
        <v>0.45658527894065387</v>
      </c>
      <c r="AP226" s="161"/>
      <c r="AQ226" s="174" t="s">
        <v>9</v>
      </c>
      <c r="AR226" s="177">
        <v>2.0885907666814849E-2</v>
      </c>
      <c r="AS226" s="177">
        <v>2.3302998109680756E-2</v>
      </c>
      <c r="AT226" s="177">
        <v>2.3428050650516594E-2</v>
      </c>
      <c r="AU226" s="177">
        <v>2.9275918520369905E-2</v>
      </c>
      <c r="AV226" s="177">
        <v>3.5539313033296639E-2</v>
      </c>
      <c r="AW226" s="177">
        <v>3.7891984118630061E-2</v>
      </c>
      <c r="AX226" s="177">
        <v>3.8353163431014928E-2</v>
      </c>
      <c r="AY226" s="161"/>
      <c r="AZ226" s="161"/>
      <c r="BA226" s="161"/>
      <c r="BB226" s="161"/>
      <c r="BC226" s="161"/>
    </row>
    <row r="227" spans="3:55" x14ac:dyDescent="0.25">
      <c r="C227" s="164" t="s">
        <v>11</v>
      </c>
      <c r="D227" s="3" t="s">
        <v>3</v>
      </c>
      <c r="E227" s="4"/>
      <c r="F227" s="5" t="s">
        <v>8</v>
      </c>
      <c r="G227" s="168">
        <v>1449291</v>
      </c>
      <c r="H227" s="168">
        <v>1457808</v>
      </c>
      <c r="I227" s="168">
        <v>1477578</v>
      </c>
      <c r="J227" s="168">
        <v>1488741</v>
      </c>
      <c r="K227" s="168">
        <v>1362715</v>
      </c>
      <c r="L227" s="168">
        <v>1450841</v>
      </c>
      <c r="M227" s="168">
        <v>1438947</v>
      </c>
      <c r="N227" s="161"/>
      <c r="O227" s="167" t="s">
        <v>8</v>
      </c>
      <c r="P227" s="169">
        <v>2</v>
      </c>
      <c r="Q227" s="169">
        <v>2.2999999999999998</v>
      </c>
      <c r="R227" s="169">
        <v>2</v>
      </c>
      <c r="S227" s="169">
        <v>2.2999999999999998</v>
      </c>
      <c r="T227" s="169">
        <v>2.6</v>
      </c>
      <c r="U227" s="169">
        <v>2.8</v>
      </c>
      <c r="V227" s="169">
        <v>2.9</v>
      </c>
      <c r="W227" s="161"/>
      <c r="X227" s="161"/>
      <c r="Y227" s="167" t="s">
        <v>8</v>
      </c>
      <c r="Z227" s="168">
        <v>57971.64</v>
      </c>
      <c r="AA227" s="168">
        <v>67059.168000000005</v>
      </c>
      <c r="AB227" s="168">
        <v>59103.12</v>
      </c>
      <c r="AC227" s="168">
        <v>68482.085999999996</v>
      </c>
      <c r="AD227" s="168">
        <v>70861.179999999993</v>
      </c>
      <c r="AE227" s="168">
        <v>81247.09599999999</v>
      </c>
      <c r="AF227" s="168">
        <v>83458.925999999992</v>
      </c>
      <c r="AG227" s="161"/>
      <c r="AH227" s="167" t="s">
        <v>8</v>
      </c>
      <c r="AI227" s="170">
        <v>1</v>
      </c>
      <c r="AJ227" s="170">
        <v>1</v>
      </c>
      <c r="AK227" s="170">
        <v>1</v>
      </c>
      <c r="AL227" s="170">
        <v>1</v>
      </c>
      <c r="AM227" s="170">
        <v>1</v>
      </c>
      <c r="AN227" s="170">
        <v>1</v>
      </c>
      <c r="AO227" s="170">
        <v>1</v>
      </c>
      <c r="AP227" s="161"/>
      <c r="AQ227" s="167" t="s">
        <v>10</v>
      </c>
      <c r="AR227" s="170">
        <v>0.04</v>
      </c>
      <c r="AS227" s="170">
        <v>4.5999999999999999E-2</v>
      </c>
      <c r="AT227" s="170">
        <v>0.04</v>
      </c>
      <c r="AU227" s="170">
        <v>4.5999999999999999E-2</v>
      </c>
      <c r="AV227" s="170">
        <v>5.2000000000000005E-2</v>
      </c>
      <c r="AW227" s="170">
        <v>5.5999999999999994E-2</v>
      </c>
      <c r="AX227" s="170">
        <v>5.7999999999999996E-2</v>
      </c>
      <c r="AY227" s="161"/>
      <c r="AZ227" s="161"/>
      <c r="BA227" s="161"/>
      <c r="BB227" s="161"/>
      <c r="BC227" s="161"/>
    </row>
    <row r="228" spans="3:55" x14ac:dyDescent="0.25">
      <c r="C228" s="171" t="s">
        <v>11</v>
      </c>
      <c r="D228" s="7" t="s">
        <v>3</v>
      </c>
      <c r="E228" s="8"/>
      <c r="F228" s="9" t="s">
        <v>1</v>
      </c>
      <c r="G228" s="175">
        <v>470273</v>
      </c>
      <c r="H228" s="175">
        <v>423478</v>
      </c>
      <c r="I228" s="175">
        <v>401171</v>
      </c>
      <c r="J228" s="175">
        <v>412259</v>
      </c>
      <c r="K228" s="175">
        <v>331561</v>
      </c>
      <c r="L228" s="175">
        <v>393897</v>
      </c>
      <c r="M228" s="175">
        <v>344359</v>
      </c>
      <c r="N228" s="161"/>
      <c r="O228" s="174" t="s">
        <v>1</v>
      </c>
      <c r="P228" s="176">
        <v>3</v>
      </c>
      <c r="Q228" s="176">
        <v>3.7</v>
      </c>
      <c r="R228" s="176">
        <v>3.3</v>
      </c>
      <c r="S228" s="176">
        <v>3.7</v>
      </c>
      <c r="T228" s="176">
        <v>5.0999999999999996</v>
      </c>
      <c r="U228" s="176">
        <v>4.9000000000000004</v>
      </c>
      <c r="V228" s="176">
        <v>5.6</v>
      </c>
      <c r="W228" s="161"/>
      <c r="X228" s="161"/>
      <c r="Y228" s="174" t="s">
        <v>1</v>
      </c>
      <c r="Z228" s="175">
        <v>28216.38</v>
      </c>
      <c r="AA228" s="175">
        <v>31337.372000000003</v>
      </c>
      <c r="AB228" s="175">
        <v>26477.285999999996</v>
      </c>
      <c r="AC228" s="175">
        <v>30507.166000000001</v>
      </c>
      <c r="AD228" s="175">
        <v>33819.221999999994</v>
      </c>
      <c r="AE228" s="175">
        <v>38601.906000000003</v>
      </c>
      <c r="AF228" s="175">
        <v>38568.207999999999</v>
      </c>
      <c r="AG228" s="161"/>
      <c r="AH228" s="174" t="s">
        <v>1</v>
      </c>
      <c r="AI228" s="177">
        <v>0.32448486880826555</v>
      </c>
      <c r="AJ228" s="177">
        <v>0.29048955692381989</v>
      </c>
      <c r="AK228" s="177">
        <v>0.27150580206256453</v>
      </c>
      <c r="AL228" s="177">
        <v>0.27691787893260145</v>
      </c>
      <c r="AM228" s="177">
        <v>0.24330912920163056</v>
      </c>
      <c r="AN228" s="177">
        <v>0.27149563597940779</v>
      </c>
      <c r="AO228" s="177">
        <v>0.23931319221625258</v>
      </c>
      <c r="AP228" s="161"/>
      <c r="AQ228" s="174" t="s">
        <v>8</v>
      </c>
      <c r="AR228" s="177">
        <v>1.9469092128495933E-2</v>
      </c>
      <c r="AS228" s="177">
        <v>2.1496227212362676E-2</v>
      </c>
      <c r="AT228" s="177">
        <v>1.7919382936129259E-2</v>
      </c>
      <c r="AU228" s="177">
        <v>2.0491923041012508E-2</v>
      </c>
      <c r="AV228" s="177">
        <v>2.4817531178566315E-2</v>
      </c>
      <c r="AW228" s="177">
        <v>2.6606572325981969E-2</v>
      </c>
      <c r="AX228" s="177">
        <v>2.6803077528220288E-2</v>
      </c>
      <c r="AY228" s="161"/>
      <c r="AZ228" s="161"/>
      <c r="BA228" s="161"/>
      <c r="BB228" s="161"/>
      <c r="BC228" s="161"/>
    </row>
    <row r="229" spans="3:55" x14ac:dyDescent="0.25">
      <c r="C229" s="171" t="s">
        <v>11</v>
      </c>
      <c r="D229" s="7" t="s">
        <v>3</v>
      </c>
      <c r="E229" s="8"/>
      <c r="F229" s="9" t="s">
        <v>77</v>
      </c>
      <c r="G229" s="175">
        <v>535937</v>
      </c>
      <c r="H229" s="175">
        <v>601884</v>
      </c>
      <c r="I229" s="175">
        <v>582092</v>
      </c>
      <c r="J229" s="175">
        <v>578962</v>
      </c>
      <c r="K229" s="175">
        <v>508515</v>
      </c>
      <c r="L229" s="175">
        <v>545534</v>
      </c>
      <c r="M229" s="175">
        <v>566233</v>
      </c>
      <c r="N229" s="161"/>
      <c r="O229" s="174" t="s">
        <v>77</v>
      </c>
      <c r="P229" s="176">
        <v>2.9</v>
      </c>
      <c r="Q229" s="176">
        <v>3.3</v>
      </c>
      <c r="R229" s="176">
        <v>3</v>
      </c>
      <c r="S229" s="176">
        <v>3.3</v>
      </c>
      <c r="T229" s="176">
        <v>3.8</v>
      </c>
      <c r="U229" s="176">
        <v>4.0999999999999996</v>
      </c>
      <c r="V229" s="176">
        <v>4.2</v>
      </c>
      <c r="W229" s="161"/>
      <c r="X229" s="161"/>
      <c r="Y229" s="174" t="s">
        <v>77</v>
      </c>
      <c r="Z229" s="175">
        <v>31084.346000000001</v>
      </c>
      <c r="AA229" s="175">
        <v>39724.343999999997</v>
      </c>
      <c r="AB229" s="175">
        <v>34925.519999999997</v>
      </c>
      <c r="AC229" s="175">
        <v>38211.491999999998</v>
      </c>
      <c r="AD229" s="175">
        <v>38647.14</v>
      </c>
      <c r="AE229" s="175">
        <v>44733.788</v>
      </c>
      <c r="AF229" s="175">
        <v>47563.572</v>
      </c>
      <c r="AG229" s="161"/>
      <c r="AH229" s="174" t="s">
        <v>77</v>
      </c>
      <c r="AI229" s="177">
        <v>0.36979253993849404</v>
      </c>
      <c r="AJ229" s="177">
        <v>0.41286918441934739</v>
      </c>
      <c r="AK229" s="177">
        <v>0.39395009941945536</v>
      </c>
      <c r="AL229" s="177">
        <v>0.38889370279988261</v>
      </c>
      <c r="AM229" s="177">
        <v>0.37316313389079886</v>
      </c>
      <c r="AN229" s="177">
        <v>0.3760122577181097</v>
      </c>
      <c r="AO229" s="177">
        <v>0.39350511172405933</v>
      </c>
      <c r="AP229" s="161"/>
      <c r="AQ229" s="174" t="s">
        <v>1</v>
      </c>
      <c r="AR229" s="177">
        <v>2.1447967316432656E-2</v>
      </c>
      <c r="AS229" s="177">
        <v>2.7249366171676927E-2</v>
      </c>
      <c r="AT229" s="177">
        <v>2.363700596516732E-2</v>
      </c>
      <c r="AU229" s="177">
        <v>2.566698438479225E-2</v>
      </c>
      <c r="AV229" s="177">
        <v>2.8360398175700713E-2</v>
      </c>
      <c r="AW229" s="177">
        <v>3.0833005132884991E-2</v>
      </c>
      <c r="AX229" s="177">
        <v>3.3054429384820984E-2</v>
      </c>
      <c r="AY229" s="161"/>
      <c r="AZ229" s="161"/>
      <c r="BA229" s="161"/>
      <c r="BB229" s="161"/>
      <c r="BC229" s="161"/>
    </row>
    <row r="230" spans="3:55" x14ac:dyDescent="0.25">
      <c r="C230" s="171" t="s">
        <v>11</v>
      </c>
      <c r="D230" s="7" t="s">
        <v>3</v>
      </c>
      <c r="E230" s="8"/>
      <c r="F230" s="9" t="s">
        <v>76</v>
      </c>
      <c r="G230" s="175">
        <v>443081</v>
      </c>
      <c r="H230" s="175">
        <v>432446</v>
      </c>
      <c r="I230" s="175">
        <v>494315</v>
      </c>
      <c r="J230" s="175">
        <v>497520</v>
      </c>
      <c r="K230" s="175">
        <v>522639</v>
      </c>
      <c r="L230" s="175">
        <v>511410</v>
      </c>
      <c r="M230" s="175">
        <v>528355</v>
      </c>
      <c r="N230" s="161"/>
      <c r="O230" s="174" t="s">
        <v>76</v>
      </c>
      <c r="P230" s="176">
        <v>3.2</v>
      </c>
      <c r="Q230" s="176">
        <v>3.7</v>
      </c>
      <c r="R230" s="176">
        <v>3.1</v>
      </c>
      <c r="S230" s="176">
        <v>3.5</v>
      </c>
      <c r="T230" s="176">
        <v>3.8</v>
      </c>
      <c r="U230" s="176">
        <v>4.0999999999999996</v>
      </c>
      <c r="V230" s="176">
        <v>4.2</v>
      </c>
      <c r="W230" s="161"/>
      <c r="X230" s="161"/>
      <c r="Y230" s="174" t="s">
        <v>76</v>
      </c>
      <c r="Z230" s="175">
        <v>28357.184000000005</v>
      </c>
      <c r="AA230" s="175">
        <v>32001.004000000004</v>
      </c>
      <c r="AB230" s="175">
        <v>30647.53</v>
      </c>
      <c r="AC230" s="175">
        <v>34826.400000000001</v>
      </c>
      <c r="AD230" s="175">
        <v>39720.563999999998</v>
      </c>
      <c r="AE230" s="175">
        <v>41935.619999999995</v>
      </c>
      <c r="AF230" s="175">
        <v>44381.82</v>
      </c>
      <c r="AG230" s="161"/>
      <c r="AH230" s="174" t="s">
        <v>76</v>
      </c>
      <c r="AI230" s="177">
        <v>0.30572259125324036</v>
      </c>
      <c r="AJ230" s="177">
        <v>0.29664125865683272</v>
      </c>
      <c r="AK230" s="177">
        <v>0.33454409851798012</v>
      </c>
      <c r="AL230" s="177">
        <v>0.334188418267516</v>
      </c>
      <c r="AM230" s="177">
        <v>0.38352773690757053</v>
      </c>
      <c r="AN230" s="177">
        <v>0.35249210630248251</v>
      </c>
      <c r="AO230" s="177">
        <v>0.36718169605968809</v>
      </c>
      <c r="AP230" s="161"/>
      <c r="AQ230" s="174" t="s">
        <v>9</v>
      </c>
      <c r="AR230" s="177">
        <v>1.9566245840207382E-2</v>
      </c>
      <c r="AS230" s="177">
        <v>2.195145314060562E-2</v>
      </c>
      <c r="AT230" s="177">
        <v>2.0741734108114768E-2</v>
      </c>
      <c r="AU230" s="177">
        <v>2.339318927872612E-2</v>
      </c>
      <c r="AV230" s="177">
        <v>2.9148108004975359E-2</v>
      </c>
      <c r="AW230" s="177">
        <v>2.8904352716803566E-2</v>
      </c>
      <c r="AX230" s="177">
        <v>3.08432624690138E-2</v>
      </c>
      <c r="AY230" s="161"/>
      <c r="AZ230" s="161"/>
      <c r="BA230" s="161"/>
      <c r="BB230" s="161"/>
      <c r="BC230" s="161"/>
    </row>
    <row r="231" spans="3:55" x14ac:dyDescent="0.25">
      <c r="C231" s="164" t="s">
        <v>7</v>
      </c>
      <c r="D231" s="3" t="s">
        <v>4</v>
      </c>
      <c r="E231" s="8"/>
      <c r="F231" s="5" t="s">
        <v>8</v>
      </c>
      <c r="G231" s="168">
        <v>2408873</v>
      </c>
      <c r="H231" s="168">
        <v>2606497</v>
      </c>
      <c r="I231" s="168">
        <v>2954307</v>
      </c>
      <c r="J231" s="168">
        <v>3137834</v>
      </c>
      <c r="K231" s="168">
        <v>3331358</v>
      </c>
      <c r="L231" s="168">
        <v>3557597</v>
      </c>
      <c r="M231" s="168">
        <v>3638671</v>
      </c>
      <c r="N231" s="161"/>
      <c r="O231" s="167" t="s">
        <v>8</v>
      </c>
      <c r="P231" s="169">
        <v>1.3</v>
      </c>
      <c r="Q231" s="169">
        <v>1.4</v>
      </c>
      <c r="R231" s="169">
        <v>1.5</v>
      </c>
      <c r="S231" s="169">
        <v>1.2</v>
      </c>
      <c r="T231" s="169">
        <v>1.4</v>
      </c>
      <c r="U231" s="169">
        <v>1.9</v>
      </c>
      <c r="V231" s="169">
        <v>1.5</v>
      </c>
      <c r="W231" s="161"/>
      <c r="X231" s="161"/>
      <c r="Y231" s="167" t="s">
        <v>8</v>
      </c>
      <c r="Z231" s="168">
        <v>62630.697999999997</v>
      </c>
      <c r="AA231" s="168">
        <v>72981.915999999997</v>
      </c>
      <c r="AB231" s="168">
        <v>88629.21</v>
      </c>
      <c r="AC231" s="168">
        <v>75308.016000000003</v>
      </c>
      <c r="AD231" s="168">
        <v>93278.02399999999</v>
      </c>
      <c r="AE231" s="168">
        <v>135188.68599999999</v>
      </c>
      <c r="AF231" s="168">
        <v>109160.13</v>
      </c>
      <c r="AG231" s="161"/>
      <c r="AH231" s="167" t="s">
        <v>8</v>
      </c>
      <c r="AI231" s="170">
        <v>1</v>
      </c>
      <c r="AJ231" s="170">
        <v>1</v>
      </c>
      <c r="AK231" s="170">
        <v>1</v>
      </c>
      <c r="AL231" s="170">
        <v>1</v>
      </c>
      <c r="AM231" s="170">
        <v>1</v>
      </c>
      <c r="AN231" s="170">
        <v>1</v>
      </c>
      <c r="AO231" s="170">
        <v>1</v>
      </c>
      <c r="AP231" s="161"/>
      <c r="AQ231" s="167" t="s">
        <v>10</v>
      </c>
      <c r="AR231" s="170">
        <v>2.6000000000000002E-2</v>
      </c>
      <c r="AS231" s="170">
        <v>2.7999999999999997E-2</v>
      </c>
      <c r="AT231" s="170">
        <v>0.03</v>
      </c>
      <c r="AU231" s="170">
        <v>2.4E-2</v>
      </c>
      <c r="AV231" s="170">
        <v>2.7999999999999997E-2</v>
      </c>
      <c r="AW231" s="170">
        <v>3.7999999999999999E-2</v>
      </c>
      <c r="AX231" s="170">
        <v>0.03</v>
      </c>
      <c r="AY231" s="161"/>
      <c r="AZ231" s="161"/>
      <c r="BA231" s="161"/>
      <c r="BB231" s="161"/>
      <c r="BC231" s="161"/>
    </row>
    <row r="232" spans="3:55" x14ac:dyDescent="0.25">
      <c r="C232" s="171" t="s">
        <v>7</v>
      </c>
      <c r="D232" s="7" t="s">
        <v>4</v>
      </c>
      <c r="E232" s="4"/>
      <c r="F232" s="9" t="s">
        <v>1</v>
      </c>
      <c r="G232" s="175">
        <v>587197</v>
      </c>
      <c r="H232" s="175">
        <v>553939</v>
      </c>
      <c r="I232" s="175">
        <v>586697</v>
      </c>
      <c r="J232" s="175">
        <v>626484</v>
      </c>
      <c r="K232" s="175">
        <v>667820</v>
      </c>
      <c r="L232" s="175">
        <v>692542</v>
      </c>
      <c r="M232" s="175">
        <v>636345</v>
      </c>
      <c r="N232" s="161"/>
      <c r="O232" s="174" t="s">
        <v>1</v>
      </c>
      <c r="P232" s="176">
        <v>2.9</v>
      </c>
      <c r="Q232" s="176">
        <v>3.1</v>
      </c>
      <c r="R232" s="176">
        <v>3.2</v>
      </c>
      <c r="S232" s="176">
        <v>3.4</v>
      </c>
      <c r="T232" s="176">
        <v>3.9</v>
      </c>
      <c r="U232" s="176">
        <v>4.2</v>
      </c>
      <c r="V232" s="176">
        <v>4.3</v>
      </c>
      <c r="W232" s="161"/>
      <c r="X232" s="161"/>
      <c r="Y232" s="174" t="s">
        <v>1</v>
      </c>
      <c r="Z232" s="175">
        <v>34057.425999999999</v>
      </c>
      <c r="AA232" s="175">
        <v>34344.218000000001</v>
      </c>
      <c r="AB232" s="175">
        <v>37548.608</v>
      </c>
      <c r="AC232" s="175">
        <v>42600.912000000004</v>
      </c>
      <c r="AD232" s="175">
        <v>52089.96</v>
      </c>
      <c r="AE232" s="175">
        <v>58173.527999999998</v>
      </c>
      <c r="AF232" s="175">
        <v>54725.67</v>
      </c>
      <c r="AG232" s="161"/>
      <c r="AH232" s="174" t="s">
        <v>1</v>
      </c>
      <c r="AI232" s="177">
        <v>0.24376420010519442</v>
      </c>
      <c r="AJ232" s="177">
        <v>0.21252240075472942</v>
      </c>
      <c r="AK232" s="177">
        <v>0.19859039700342584</v>
      </c>
      <c r="AL232" s="177">
        <v>0.19965492119723349</v>
      </c>
      <c r="AM232" s="177">
        <v>0.20046479543777643</v>
      </c>
      <c r="AN232" s="177">
        <v>0.19466566898948925</v>
      </c>
      <c r="AO232" s="177">
        <v>0.17488390678904467</v>
      </c>
      <c r="AP232" s="161"/>
      <c r="AQ232" s="174" t="s">
        <v>8</v>
      </c>
      <c r="AR232" s="177">
        <v>1.4138323606101275E-2</v>
      </c>
      <c r="AS232" s="177">
        <v>1.3176388846793223E-2</v>
      </c>
      <c r="AT232" s="177">
        <v>1.2709785408219255E-2</v>
      </c>
      <c r="AU232" s="177">
        <v>1.3576534641411876E-2</v>
      </c>
      <c r="AV232" s="177">
        <v>1.563625404414656E-2</v>
      </c>
      <c r="AW232" s="177">
        <v>1.6351916195117097E-2</v>
      </c>
      <c r="AX232" s="177">
        <v>1.5040015983857841E-2</v>
      </c>
      <c r="AY232" s="161"/>
      <c r="AZ232" s="161"/>
      <c r="BA232" s="161"/>
      <c r="BB232" s="161"/>
      <c r="BC232" s="161"/>
    </row>
    <row r="233" spans="3:55" x14ac:dyDescent="0.25">
      <c r="C233" s="171" t="s">
        <v>7</v>
      </c>
      <c r="D233" s="7" t="s">
        <v>4</v>
      </c>
      <c r="E233" s="8"/>
      <c r="F233" s="9" t="s">
        <v>77</v>
      </c>
      <c r="G233" s="175">
        <v>1159614</v>
      </c>
      <c r="H233" s="175">
        <v>1322612</v>
      </c>
      <c r="I233" s="175">
        <v>1528260</v>
      </c>
      <c r="J233" s="175">
        <v>1522773</v>
      </c>
      <c r="K233" s="175">
        <v>1643462</v>
      </c>
      <c r="L233" s="175">
        <v>1706420</v>
      </c>
      <c r="M233" s="175">
        <v>1750202</v>
      </c>
      <c r="N233" s="161"/>
      <c r="O233" s="174" t="s">
        <v>77</v>
      </c>
      <c r="P233" s="176">
        <v>2</v>
      </c>
      <c r="Q233" s="176">
        <v>2.1</v>
      </c>
      <c r="R233" s="176">
        <v>2.2000000000000002</v>
      </c>
      <c r="S233" s="176">
        <v>1.9</v>
      </c>
      <c r="T233" s="176">
        <v>2.1</v>
      </c>
      <c r="U233" s="176">
        <v>2.9</v>
      </c>
      <c r="V233" s="176">
        <v>2.4</v>
      </c>
      <c r="W233" s="161"/>
      <c r="X233" s="161"/>
      <c r="Y233" s="174" t="s">
        <v>77</v>
      </c>
      <c r="Z233" s="175">
        <v>46384.56</v>
      </c>
      <c r="AA233" s="175">
        <v>55549.704000000005</v>
      </c>
      <c r="AB233" s="175">
        <v>67243.44</v>
      </c>
      <c r="AC233" s="175">
        <v>57865.373999999996</v>
      </c>
      <c r="AD233" s="175">
        <v>69025.40400000001</v>
      </c>
      <c r="AE233" s="175">
        <v>98972.36</v>
      </c>
      <c r="AF233" s="175">
        <v>84009.695999999996</v>
      </c>
      <c r="AG233" s="161"/>
      <c r="AH233" s="174" t="s">
        <v>77</v>
      </c>
      <c r="AI233" s="177">
        <v>0.48139275088391958</v>
      </c>
      <c r="AJ233" s="177">
        <v>0.50742893623127128</v>
      </c>
      <c r="AK233" s="177">
        <v>0.51729898077620229</v>
      </c>
      <c r="AL233" s="177">
        <v>0.48529431448572485</v>
      </c>
      <c r="AM233" s="177">
        <v>0.49333094791973725</v>
      </c>
      <c r="AN233" s="177">
        <v>0.47965522795302562</v>
      </c>
      <c r="AO233" s="177">
        <v>0.48100034325719471</v>
      </c>
      <c r="AP233" s="161"/>
      <c r="AQ233" s="174" t="s">
        <v>1</v>
      </c>
      <c r="AR233" s="177">
        <v>1.9255710035356782E-2</v>
      </c>
      <c r="AS233" s="177">
        <v>2.1312015321713392E-2</v>
      </c>
      <c r="AT233" s="177">
        <v>2.2761155154152904E-2</v>
      </c>
      <c r="AU233" s="177">
        <v>1.8441183950457542E-2</v>
      </c>
      <c r="AV233" s="177">
        <v>2.0719899812628964E-2</v>
      </c>
      <c r="AW233" s="177">
        <v>2.7820003221275487E-2</v>
      </c>
      <c r="AX233" s="177">
        <v>2.3088016476345345E-2</v>
      </c>
      <c r="AY233" s="161"/>
      <c r="AZ233" s="161"/>
      <c r="BA233" s="161"/>
      <c r="BB233" s="161"/>
      <c r="BC233" s="161"/>
    </row>
    <row r="234" spans="3:55" x14ac:dyDescent="0.25">
      <c r="C234" s="171" t="s">
        <v>7</v>
      </c>
      <c r="D234" s="7" t="s">
        <v>4</v>
      </c>
      <c r="E234" s="8"/>
      <c r="F234" s="9" t="s">
        <v>76</v>
      </c>
      <c r="G234" s="175">
        <v>662062</v>
      </c>
      <c r="H234" s="175">
        <v>729946</v>
      </c>
      <c r="I234" s="175">
        <v>839350</v>
      </c>
      <c r="J234" s="175">
        <v>988577</v>
      </c>
      <c r="K234" s="175">
        <v>1020076</v>
      </c>
      <c r="L234" s="175">
        <v>1158635</v>
      </c>
      <c r="M234" s="175">
        <v>1252124</v>
      </c>
      <c r="N234" s="161"/>
      <c r="O234" s="174" t="s">
        <v>76</v>
      </c>
      <c r="P234" s="176">
        <v>2.9</v>
      </c>
      <c r="Q234" s="176">
        <v>3.1</v>
      </c>
      <c r="R234" s="176">
        <v>2.6</v>
      </c>
      <c r="S234" s="176">
        <v>2.8</v>
      </c>
      <c r="T234" s="176">
        <v>2.7</v>
      </c>
      <c r="U234" s="176">
        <v>2.9</v>
      </c>
      <c r="V234" s="176">
        <v>3</v>
      </c>
      <c r="W234" s="161"/>
      <c r="X234" s="161"/>
      <c r="Y234" s="174" t="s">
        <v>76</v>
      </c>
      <c r="Z234" s="175">
        <v>38399.595999999998</v>
      </c>
      <c r="AA234" s="175">
        <v>45256.652000000002</v>
      </c>
      <c r="AB234" s="175">
        <v>43646.2</v>
      </c>
      <c r="AC234" s="175">
        <v>55360.311999999991</v>
      </c>
      <c r="AD234" s="175">
        <v>55084.104000000007</v>
      </c>
      <c r="AE234" s="175">
        <v>67200.83</v>
      </c>
      <c r="AF234" s="175">
        <v>75127.44</v>
      </c>
      <c r="AG234" s="161"/>
      <c r="AH234" s="174" t="s">
        <v>76</v>
      </c>
      <c r="AI234" s="177">
        <v>0.27484304901088602</v>
      </c>
      <c r="AJ234" s="177">
        <v>0.28004866301399922</v>
      </c>
      <c r="AK234" s="177">
        <v>0.28411062222037181</v>
      </c>
      <c r="AL234" s="177">
        <v>0.31505076431704165</v>
      </c>
      <c r="AM234" s="177">
        <v>0.30620425664248635</v>
      </c>
      <c r="AN234" s="177">
        <v>0.32567910305748515</v>
      </c>
      <c r="AO234" s="177">
        <v>0.3441157499537606</v>
      </c>
      <c r="AP234" s="161"/>
      <c r="AQ234" s="174" t="s">
        <v>9</v>
      </c>
      <c r="AR234" s="177">
        <v>1.5940896842631388E-2</v>
      </c>
      <c r="AS234" s="177">
        <v>1.7363017106867953E-2</v>
      </c>
      <c r="AT234" s="177">
        <v>1.4773752355459335E-2</v>
      </c>
      <c r="AU234" s="177">
        <v>1.7642842801754332E-2</v>
      </c>
      <c r="AV234" s="177">
        <v>1.6535029858694265E-2</v>
      </c>
      <c r="AW234" s="177">
        <v>1.8889387977334138E-2</v>
      </c>
      <c r="AX234" s="177">
        <v>2.0646944997225636E-2</v>
      </c>
      <c r="AY234" s="161"/>
      <c r="AZ234" s="161"/>
      <c r="BA234" s="161"/>
      <c r="BB234" s="161"/>
      <c r="BC234" s="161"/>
    </row>
    <row r="235" spans="3:55" x14ac:dyDescent="0.25">
      <c r="C235" s="164" t="s">
        <v>12</v>
      </c>
      <c r="D235" s="3" t="s">
        <v>4</v>
      </c>
      <c r="E235" s="8"/>
      <c r="F235" s="5" t="s">
        <v>8</v>
      </c>
      <c r="G235" s="168">
        <v>1249154</v>
      </c>
      <c r="H235" s="168">
        <v>1296255</v>
      </c>
      <c r="I235" s="168">
        <v>1491473</v>
      </c>
      <c r="J235" s="168">
        <v>1600283</v>
      </c>
      <c r="K235" s="168">
        <v>1702442</v>
      </c>
      <c r="L235" s="168">
        <v>1797402</v>
      </c>
      <c r="M235" s="168">
        <v>1798565</v>
      </c>
      <c r="N235" s="161"/>
      <c r="O235" s="167" t="s">
        <v>8</v>
      </c>
      <c r="P235" s="169">
        <v>2</v>
      </c>
      <c r="Q235" s="169">
        <v>2.1</v>
      </c>
      <c r="R235" s="169">
        <v>2.2000000000000002</v>
      </c>
      <c r="S235" s="169">
        <v>1.9</v>
      </c>
      <c r="T235" s="169">
        <v>2.1</v>
      </c>
      <c r="U235" s="169">
        <v>2.9</v>
      </c>
      <c r="V235" s="169">
        <v>2.4</v>
      </c>
      <c r="W235" s="161"/>
      <c r="X235" s="161"/>
      <c r="Y235" s="167" t="s">
        <v>8</v>
      </c>
      <c r="Z235" s="168">
        <v>49966.16</v>
      </c>
      <c r="AA235" s="168">
        <v>54442.71</v>
      </c>
      <c r="AB235" s="168">
        <v>65624.812000000005</v>
      </c>
      <c r="AC235" s="168">
        <v>60810.753999999994</v>
      </c>
      <c r="AD235" s="168">
        <v>71502.563999999998</v>
      </c>
      <c r="AE235" s="168">
        <v>104249.31599999999</v>
      </c>
      <c r="AF235" s="168">
        <v>86331.12</v>
      </c>
      <c r="AG235" s="161"/>
      <c r="AH235" s="167" t="s">
        <v>8</v>
      </c>
      <c r="AI235" s="170">
        <v>1</v>
      </c>
      <c r="AJ235" s="170">
        <v>1</v>
      </c>
      <c r="AK235" s="170">
        <v>1</v>
      </c>
      <c r="AL235" s="170">
        <v>1</v>
      </c>
      <c r="AM235" s="170">
        <v>1</v>
      </c>
      <c r="AN235" s="170">
        <v>1</v>
      </c>
      <c r="AO235" s="170">
        <v>1</v>
      </c>
      <c r="AP235" s="161"/>
      <c r="AQ235" s="167" t="s">
        <v>10</v>
      </c>
      <c r="AR235" s="170">
        <v>0.04</v>
      </c>
      <c r="AS235" s="170">
        <v>4.2000000000000003E-2</v>
      </c>
      <c r="AT235" s="170">
        <v>4.4000000000000004E-2</v>
      </c>
      <c r="AU235" s="170">
        <v>3.7999999999999999E-2</v>
      </c>
      <c r="AV235" s="170">
        <v>4.2000000000000003E-2</v>
      </c>
      <c r="AW235" s="170">
        <v>5.7999999999999996E-2</v>
      </c>
      <c r="AX235" s="170">
        <v>4.8000000000000001E-2</v>
      </c>
      <c r="AY235" s="161"/>
      <c r="AZ235" s="161"/>
      <c r="BA235" s="161"/>
      <c r="BB235" s="161"/>
      <c r="BC235" s="161"/>
    </row>
    <row r="236" spans="3:55" x14ac:dyDescent="0.25">
      <c r="C236" s="171" t="s">
        <v>12</v>
      </c>
      <c r="D236" s="7" t="s">
        <v>4</v>
      </c>
      <c r="E236" s="8"/>
      <c r="F236" s="9" t="s">
        <v>1</v>
      </c>
      <c r="G236" s="175">
        <v>287129</v>
      </c>
      <c r="H236" s="175">
        <v>273558</v>
      </c>
      <c r="I236" s="175">
        <v>282387</v>
      </c>
      <c r="J236" s="175">
        <v>294564</v>
      </c>
      <c r="K236" s="175">
        <v>305253</v>
      </c>
      <c r="L236" s="175">
        <v>325052</v>
      </c>
      <c r="M236" s="175">
        <v>267311</v>
      </c>
      <c r="N236" s="161"/>
      <c r="O236" s="174" t="s">
        <v>1</v>
      </c>
      <c r="P236" s="176">
        <v>4.3</v>
      </c>
      <c r="Q236" s="176">
        <v>4.5</v>
      </c>
      <c r="R236" s="176">
        <v>4.7</v>
      </c>
      <c r="S236" s="176">
        <v>5</v>
      </c>
      <c r="T236" s="176">
        <v>5.2</v>
      </c>
      <c r="U236" s="176">
        <v>5.6</v>
      </c>
      <c r="V236" s="176">
        <v>6.2</v>
      </c>
      <c r="W236" s="161"/>
      <c r="X236" s="161"/>
      <c r="Y236" s="174" t="s">
        <v>1</v>
      </c>
      <c r="Z236" s="175">
        <v>24693.093999999997</v>
      </c>
      <c r="AA236" s="175">
        <v>24620.22</v>
      </c>
      <c r="AB236" s="175">
        <v>26544.378000000004</v>
      </c>
      <c r="AC236" s="175">
        <v>29456.400000000001</v>
      </c>
      <c r="AD236" s="175">
        <v>31746.312000000002</v>
      </c>
      <c r="AE236" s="175">
        <v>36405.824000000001</v>
      </c>
      <c r="AF236" s="175">
        <v>33146.563999999998</v>
      </c>
      <c r="AG236" s="161"/>
      <c r="AH236" s="174" t="s">
        <v>1</v>
      </c>
      <c r="AI236" s="177">
        <v>0.2298587684144629</v>
      </c>
      <c r="AJ236" s="177">
        <v>0.21103718018445444</v>
      </c>
      <c r="AK236" s="177">
        <v>0.18933430239769677</v>
      </c>
      <c r="AL236" s="177">
        <v>0.1840699426288975</v>
      </c>
      <c r="AM236" s="177">
        <v>0.17930302471391096</v>
      </c>
      <c r="AN236" s="177">
        <v>0.18084546473187413</v>
      </c>
      <c r="AO236" s="177">
        <v>0.14862459794336041</v>
      </c>
      <c r="AP236" s="161"/>
      <c r="AQ236" s="174" t="s">
        <v>8</v>
      </c>
      <c r="AR236" s="177">
        <v>1.9767854083643809E-2</v>
      </c>
      <c r="AS236" s="177">
        <v>1.8993346216600898E-2</v>
      </c>
      <c r="AT236" s="177">
        <v>1.7797424425383498E-2</v>
      </c>
      <c r="AU236" s="177">
        <v>1.8406994262889751E-2</v>
      </c>
      <c r="AV236" s="177">
        <v>1.8647514570246743E-2</v>
      </c>
      <c r="AW236" s="177">
        <v>2.0254692049969901E-2</v>
      </c>
      <c r="AX236" s="177">
        <v>1.842945014497669E-2</v>
      </c>
      <c r="AY236" s="161"/>
      <c r="AZ236" s="161"/>
      <c r="BA236" s="161"/>
      <c r="BB236" s="161"/>
      <c r="BC236" s="161"/>
    </row>
    <row r="237" spans="3:55" x14ac:dyDescent="0.25">
      <c r="C237" s="171" t="s">
        <v>12</v>
      </c>
      <c r="D237" s="7" t="s">
        <v>4</v>
      </c>
      <c r="E237" s="4"/>
      <c r="F237" s="9" t="s">
        <v>77</v>
      </c>
      <c r="G237" s="175">
        <v>535820</v>
      </c>
      <c r="H237" s="175">
        <v>589455</v>
      </c>
      <c r="I237" s="175">
        <v>698852</v>
      </c>
      <c r="J237" s="175">
        <v>719561</v>
      </c>
      <c r="K237" s="175">
        <v>817002</v>
      </c>
      <c r="L237" s="175">
        <v>823101</v>
      </c>
      <c r="M237" s="175">
        <v>851317</v>
      </c>
      <c r="N237" s="161"/>
      <c r="O237" s="174" t="s">
        <v>77</v>
      </c>
      <c r="P237" s="176">
        <v>2.9</v>
      </c>
      <c r="Q237" s="176">
        <v>3.1</v>
      </c>
      <c r="R237" s="176">
        <v>3.2</v>
      </c>
      <c r="S237" s="176">
        <v>3.4</v>
      </c>
      <c r="T237" s="176">
        <v>3.2</v>
      </c>
      <c r="U237" s="176">
        <v>3.5</v>
      </c>
      <c r="V237" s="176">
        <v>3.5</v>
      </c>
      <c r="W237" s="161"/>
      <c r="X237" s="161"/>
      <c r="Y237" s="174" t="s">
        <v>77</v>
      </c>
      <c r="Z237" s="175">
        <v>31077.56</v>
      </c>
      <c r="AA237" s="175">
        <v>36546.21</v>
      </c>
      <c r="AB237" s="175">
        <v>44726.527999999998</v>
      </c>
      <c r="AC237" s="175">
        <v>48930.148000000001</v>
      </c>
      <c r="AD237" s="175">
        <v>52288.128000000004</v>
      </c>
      <c r="AE237" s="175">
        <v>57617.07</v>
      </c>
      <c r="AF237" s="175">
        <v>59592.19</v>
      </c>
      <c r="AG237" s="161"/>
      <c r="AH237" s="174" t="s">
        <v>77</v>
      </c>
      <c r="AI237" s="177">
        <v>0.42894631086319218</v>
      </c>
      <c r="AJ237" s="177">
        <v>0.45473691519029819</v>
      </c>
      <c r="AK237" s="177">
        <v>0.46856496899373973</v>
      </c>
      <c r="AL237" s="177">
        <v>0.44964609384715076</v>
      </c>
      <c r="AM237" s="177">
        <v>0.47990004945836628</v>
      </c>
      <c r="AN237" s="177">
        <v>0.45793929237866654</v>
      </c>
      <c r="AO237" s="177">
        <v>0.47333123907114838</v>
      </c>
      <c r="AP237" s="161"/>
      <c r="AQ237" s="174" t="s">
        <v>1</v>
      </c>
      <c r="AR237" s="177">
        <v>2.4878886030065144E-2</v>
      </c>
      <c r="AS237" s="177">
        <v>2.8193688741798489E-2</v>
      </c>
      <c r="AT237" s="177">
        <v>2.9988158015599346E-2</v>
      </c>
      <c r="AU237" s="177">
        <v>3.0575934381606249E-2</v>
      </c>
      <c r="AV237" s="177">
        <v>3.0713603165335446E-2</v>
      </c>
      <c r="AW237" s="177">
        <v>3.2055750466506654E-2</v>
      </c>
      <c r="AX237" s="177">
        <v>3.3133186734980384E-2</v>
      </c>
      <c r="AY237" s="161"/>
      <c r="AZ237" s="161"/>
      <c r="BA237" s="161"/>
      <c r="BB237" s="161"/>
      <c r="BC237" s="161"/>
    </row>
    <row r="238" spans="3:55" x14ac:dyDescent="0.25">
      <c r="C238" s="171" t="s">
        <v>12</v>
      </c>
      <c r="D238" s="7" t="s">
        <v>4</v>
      </c>
      <c r="E238" s="8"/>
      <c r="F238" s="9" t="s">
        <v>76</v>
      </c>
      <c r="G238" s="175">
        <v>426205</v>
      </c>
      <c r="H238" s="175">
        <v>433242</v>
      </c>
      <c r="I238" s="175">
        <v>510234</v>
      </c>
      <c r="J238" s="175">
        <v>586158</v>
      </c>
      <c r="K238" s="175">
        <v>580187</v>
      </c>
      <c r="L238" s="175">
        <v>649249</v>
      </c>
      <c r="M238" s="175">
        <v>679937</v>
      </c>
      <c r="N238" s="161"/>
      <c r="O238" s="174" t="s">
        <v>76</v>
      </c>
      <c r="P238" s="176">
        <v>3.3</v>
      </c>
      <c r="Q238" s="176">
        <v>3.4</v>
      </c>
      <c r="R238" s="176">
        <v>3.2</v>
      </c>
      <c r="S238" s="176">
        <v>3.4</v>
      </c>
      <c r="T238" s="176">
        <v>3.9</v>
      </c>
      <c r="U238" s="176">
        <v>4.2</v>
      </c>
      <c r="V238" s="176">
        <v>4.3</v>
      </c>
      <c r="W238" s="161"/>
      <c r="X238" s="161"/>
      <c r="Y238" s="174" t="s">
        <v>76</v>
      </c>
      <c r="Z238" s="175">
        <v>28129.53</v>
      </c>
      <c r="AA238" s="175">
        <v>29460.456000000002</v>
      </c>
      <c r="AB238" s="175">
        <v>32654.976000000002</v>
      </c>
      <c r="AC238" s="175">
        <v>39858.743999999999</v>
      </c>
      <c r="AD238" s="175">
        <v>45254.585999999996</v>
      </c>
      <c r="AE238" s="175">
        <v>54536.916000000005</v>
      </c>
      <c r="AF238" s="175">
        <v>58474.582000000002</v>
      </c>
      <c r="AG238" s="161"/>
      <c r="AH238" s="174" t="s">
        <v>76</v>
      </c>
      <c r="AI238" s="177">
        <v>0.34119492072234486</v>
      </c>
      <c r="AJ238" s="177">
        <v>0.33422590462524737</v>
      </c>
      <c r="AK238" s="177">
        <v>0.3421007286085635</v>
      </c>
      <c r="AL238" s="177">
        <v>0.36628396352395171</v>
      </c>
      <c r="AM238" s="177">
        <v>0.34079692582772275</v>
      </c>
      <c r="AN238" s="177">
        <v>0.36121524288945933</v>
      </c>
      <c r="AO238" s="177">
        <v>0.37804416298549121</v>
      </c>
      <c r="AP238" s="161"/>
      <c r="AQ238" s="174" t="s">
        <v>9</v>
      </c>
      <c r="AR238" s="177">
        <v>2.251886476767476E-2</v>
      </c>
      <c r="AS238" s="177">
        <v>2.272736151451682E-2</v>
      </c>
      <c r="AT238" s="177">
        <v>2.1894446630948066E-2</v>
      </c>
      <c r="AU238" s="177">
        <v>2.4907309519628718E-2</v>
      </c>
      <c r="AV238" s="177">
        <v>2.6582160214562375E-2</v>
      </c>
      <c r="AW238" s="177">
        <v>3.0342080402714588E-2</v>
      </c>
      <c r="AX238" s="177">
        <v>3.251179801675224E-2</v>
      </c>
      <c r="AY238" s="161"/>
      <c r="AZ238" s="161"/>
      <c r="BA238" s="161"/>
      <c r="BB238" s="161"/>
      <c r="BC238" s="161"/>
    </row>
    <row r="239" spans="3:55" x14ac:dyDescent="0.25">
      <c r="C239" s="164" t="s">
        <v>11</v>
      </c>
      <c r="D239" s="3" t="s">
        <v>4</v>
      </c>
      <c r="E239" s="8"/>
      <c r="F239" s="5" t="s">
        <v>8</v>
      </c>
      <c r="G239" s="168">
        <v>1159719</v>
      </c>
      <c r="H239" s="168">
        <v>1310242</v>
      </c>
      <c r="I239" s="168">
        <v>1462834</v>
      </c>
      <c r="J239" s="168">
        <v>1537551</v>
      </c>
      <c r="K239" s="168">
        <v>1628916</v>
      </c>
      <c r="L239" s="168">
        <v>1760195</v>
      </c>
      <c r="M239" s="168">
        <v>1840106</v>
      </c>
      <c r="N239" s="161"/>
      <c r="O239" s="167" t="s">
        <v>8</v>
      </c>
      <c r="P239" s="169">
        <v>2</v>
      </c>
      <c r="Q239" s="169">
        <v>2.1</v>
      </c>
      <c r="R239" s="169">
        <v>2.2000000000000002</v>
      </c>
      <c r="S239" s="169">
        <v>1.9</v>
      </c>
      <c r="T239" s="169">
        <v>2.1</v>
      </c>
      <c r="U239" s="169">
        <v>2.9</v>
      </c>
      <c r="V239" s="169">
        <v>2.4</v>
      </c>
      <c r="W239" s="161"/>
      <c r="X239" s="161"/>
      <c r="Y239" s="167" t="s">
        <v>8</v>
      </c>
      <c r="Z239" s="168">
        <v>46388.76</v>
      </c>
      <c r="AA239" s="168">
        <v>55030.164000000004</v>
      </c>
      <c r="AB239" s="168">
        <v>64364.696000000004</v>
      </c>
      <c r="AC239" s="168">
        <v>58426.937999999995</v>
      </c>
      <c r="AD239" s="168">
        <v>68414.472000000009</v>
      </c>
      <c r="AE239" s="168">
        <v>102091.31</v>
      </c>
      <c r="AF239" s="168">
        <v>88325.087999999989</v>
      </c>
      <c r="AG239" s="161"/>
      <c r="AH239" s="167" t="s">
        <v>8</v>
      </c>
      <c r="AI239" s="170">
        <v>1</v>
      </c>
      <c r="AJ239" s="170">
        <v>1</v>
      </c>
      <c r="AK239" s="170">
        <v>1</v>
      </c>
      <c r="AL239" s="170">
        <v>1</v>
      </c>
      <c r="AM239" s="170">
        <v>1</v>
      </c>
      <c r="AN239" s="170">
        <v>1</v>
      </c>
      <c r="AO239" s="170">
        <v>1</v>
      </c>
      <c r="AP239" s="161"/>
      <c r="AQ239" s="167" t="s">
        <v>10</v>
      </c>
      <c r="AR239" s="170">
        <v>0.04</v>
      </c>
      <c r="AS239" s="170">
        <v>4.2000000000000003E-2</v>
      </c>
      <c r="AT239" s="170">
        <v>4.4000000000000004E-2</v>
      </c>
      <c r="AU239" s="170">
        <v>3.7999999999999999E-2</v>
      </c>
      <c r="AV239" s="170">
        <v>4.2000000000000003E-2</v>
      </c>
      <c r="AW239" s="170">
        <v>5.7999999999999996E-2</v>
      </c>
      <c r="AX239" s="170">
        <v>4.8000000000000001E-2</v>
      </c>
      <c r="AY239" s="161"/>
      <c r="AZ239" s="161"/>
      <c r="BA239" s="161"/>
      <c r="BB239" s="161"/>
      <c r="BC239" s="161"/>
    </row>
    <row r="240" spans="3:55" x14ac:dyDescent="0.25">
      <c r="C240" s="171" t="s">
        <v>11</v>
      </c>
      <c r="D240" s="7" t="s">
        <v>4</v>
      </c>
      <c r="E240" s="8"/>
      <c r="F240" s="9" t="s">
        <v>1</v>
      </c>
      <c r="G240" s="175">
        <v>300068</v>
      </c>
      <c r="H240" s="175">
        <v>280381</v>
      </c>
      <c r="I240" s="175">
        <v>304310</v>
      </c>
      <c r="J240" s="175">
        <v>331920</v>
      </c>
      <c r="K240" s="175">
        <v>362567</v>
      </c>
      <c r="L240" s="175">
        <v>367490</v>
      </c>
      <c r="M240" s="175">
        <v>369034</v>
      </c>
      <c r="N240" s="161"/>
      <c r="O240" s="174" t="s">
        <v>1</v>
      </c>
      <c r="P240" s="176">
        <v>3.9</v>
      </c>
      <c r="Q240" s="176">
        <v>4.5</v>
      </c>
      <c r="R240" s="176">
        <v>4.3</v>
      </c>
      <c r="S240" s="176">
        <v>4.5</v>
      </c>
      <c r="T240" s="176">
        <v>4.8</v>
      </c>
      <c r="U240" s="176">
        <v>5.2</v>
      </c>
      <c r="V240" s="176">
        <v>5.2</v>
      </c>
      <c r="W240" s="161"/>
      <c r="X240" s="161"/>
      <c r="Y240" s="174" t="s">
        <v>1</v>
      </c>
      <c r="Z240" s="175">
        <v>23405.304</v>
      </c>
      <c r="AA240" s="175">
        <v>25234.29</v>
      </c>
      <c r="AB240" s="175">
        <v>26170.66</v>
      </c>
      <c r="AC240" s="175">
        <v>29872.799999999999</v>
      </c>
      <c r="AD240" s="175">
        <v>34806.432000000001</v>
      </c>
      <c r="AE240" s="175">
        <v>38218.959999999999</v>
      </c>
      <c r="AF240" s="175">
        <v>38379.536</v>
      </c>
      <c r="AG240" s="161"/>
      <c r="AH240" s="174" t="s">
        <v>1</v>
      </c>
      <c r="AI240" s="177">
        <v>0.25874198836097367</v>
      </c>
      <c r="AJ240" s="177">
        <v>0.21399176640651116</v>
      </c>
      <c r="AK240" s="177">
        <v>0.20802770512580374</v>
      </c>
      <c r="AL240" s="177">
        <v>0.21587576607214981</v>
      </c>
      <c r="AM240" s="177">
        <v>0.22258176603336208</v>
      </c>
      <c r="AN240" s="177">
        <v>0.20877800470970545</v>
      </c>
      <c r="AO240" s="177">
        <v>0.20055040307460548</v>
      </c>
      <c r="AP240" s="161"/>
      <c r="AQ240" s="174" t="s">
        <v>8</v>
      </c>
      <c r="AR240" s="177">
        <v>2.0181875092155948E-2</v>
      </c>
      <c r="AS240" s="177">
        <v>1.9259258976586004E-2</v>
      </c>
      <c r="AT240" s="177">
        <v>1.789038264081912E-2</v>
      </c>
      <c r="AU240" s="177">
        <v>1.9428818946493481E-2</v>
      </c>
      <c r="AV240" s="177">
        <v>2.1367849539202757E-2</v>
      </c>
      <c r="AW240" s="177">
        <v>2.1712912489809368E-2</v>
      </c>
      <c r="AX240" s="177">
        <v>2.0857241919758969E-2</v>
      </c>
      <c r="AY240" s="161"/>
      <c r="AZ240" s="161"/>
      <c r="BA240" s="161"/>
      <c r="BB240" s="161"/>
      <c r="BC240" s="161"/>
    </row>
    <row r="241" spans="3:55" x14ac:dyDescent="0.25">
      <c r="C241" s="171" t="s">
        <v>11</v>
      </c>
      <c r="D241" s="7" t="s">
        <v>4</v>
      </c>
      <c r="E241" s="8"/>
      <c r="F241" s="9" t="s">
        <v>77</v>
      </c>
      <c r="G241" s="175">
        <v>623794</v>
      </c>
      <c r="H241" s="175">
        <v>733157</v>
      </c>
      <c r="I241" s="175">
        <v>829408</v>
      </c>
      <c r="J241" s="175">
        <v>803212</v>
      </c>
      <c r="K241" s="175">
        <v>826460</v>
      </c>
      <c r="L241" s="175">
        <v>883319</v>
      </c>
      <c r="M241" s="175">
        <v>898885</v>
      </c>
      <c r="N241" s="161"/>
      <c r="O241" s="174" t="s">
        <v>77</v>
      </c>
      <c r="P241" s="176">
        <v>2.9</v>
      </c>
      <c r="Q241" s="176">
        <v>3.1</v>
      </c>
      <c r="R241" s="176">
        <v>2.6</v>
      </c>
      <c r="S241" s="176">
        <v>2.8</v>
      </c>
      <c r="T241" s="176">
        <v>3.2</v>
      </c>
      <c r="U241" s="176">
        <v>3.5</v>
      </c>
      <c r="V241" s="176">
        <v>3.5</v>
      </c>
      <c r="W241" s="161"/>
      <c r="X241" s="161"/>
      <c r="Y241" s="174" t="s">
        <v>77</v>
      </c>
      <c r="Z241" s="175">
        <v>36180.051999999996</v>
      </c>
      <c r="AA241" s="175">
        <v>45455.734000000004</v>
      </c>
      <c r="AB241" s="175">
        <v>43129.216000000008</v>
      </c>
      <c r="AC241" s="175">
        <v>44979.871999999996</v>
      </c>
      <c r="AD241" s="175">
        <v>52893.440000000002</v>
      </c>
      <c r="AE241" s="175">
        <v>61832.33</v>
      </c>
      <c r="AF241" s="175">
        <v>62921.95</v>
      </c>
      <c r="AG241" s="161"/>
      <c r="AH241" s="174" t="s">
        <v>77</v>
      </c>
      <c r="AI241" s="177">
        <v>0.53788374597639599</v>
      </c>
      <c r="AJ241" s="177">
        <v>0.55955846324572101</v>
      </c>
      <c r="AK241" s="177">
        <v>0.56698709491302501</v>
      </c>
      <c r="AL241" s="177">
        <v>0.52239698065299944</v>
      </c>
      <c r="AM241" s="177">
        <v>0.50736809019004048</v>
      </c>
      <c r="AN241" s="177">
        <v>0.50183019494999137</v>
      </c>
      <c r="AO241" s="177">
        <v>0.48849631488620765</v>
      </c>
      <c r="AP241" s="161"/>
      <c r="AQ241" s="174" t="s">
        <v>1</v>
      </c>
      <c r="AR241" s="177">
        <v>3.1197257266630966E-2</v>
      </c>
      <c r="AS241" s="177">
        <v>3.4692624721234702E-2</v>
      </c>
      <c r="AT241" s="177">
        <v>2.9483328935477303E-2</v>
      </c>
      <c r="AU241" s="177">
        <v>2.9254230916567966E-2</v>
      </c>
      <c r="AV241" s="177">
        <v>3.2471557772162589E-2</v>
      </c>
      <c r="AW241" s="177">
        <v>3.5128113646499398E-2</v>
      </c>
      <c r="AX241" s="177">
        <v>3.4194742042034536E-2</v>
      </c>
      <c r="AY241" s="161"/>
      <c r="AZ241" s="161"/>
      <c r="BA241" s="161"/>
      <c r="BB241" s="161"/>
      <c r="BC241" s="161"/>
    </row>
    <row r="242" spans="3:55" x14ac:dyDescent="0.25">
      <c r="C242" s="171" t="s">
        <v>11</v>
      </c>
      <c r="D242" s="7" t="s">
        <v>4</v>
      </c>
      <c r="E242" s="8"/>
      <c r="F242" s="9" t="s">
        <v>76</v>
      </c>
      <c r="G242" s="175">
        <v>235857</v>
      </c>
      <c r="H242" s="175">
        <v>296704</v>
      </c>
      <c r="I242" s="175">
        <v>329116</v>
      </c>
      <c r="J242" s="175">
        <v>402419</v>
      </c>
      <c r="K242" s="175">
        <v>439889</v>
      </c>
      <c r="L242" s="175">
        <v>509386</v>
      </c>
      <c r="M242" s="175">
        <v>572187</v>
      </c>
      <c r="N242" s="161"/>
      <c r="O242" s="174" t="s">
        <v>76</v>
      </c>
      <c r="P242" s="176">
        <v>4.8</v>
      </c>
      <c r="Q242" s="176">
        <v>4.5</v>
      </c>
      <c r="R242" s="176">
        <v>4.3</v>
      </c>
      <c r="S242" s="176">
        <v>3.9</v>
      </c>
      <c r="T242" s="176">
        <v>4.5</v>
      </c>
      <c r="U242" s="176">
        <v>4.2</v>
      </c>
      <c r="V242" s="176">
        <v>4.3</v>
      </c>
      <c r="W242" s="161"/>
      <c r="X242" s="161"/>
      <c r="Y242" s="174" t="s">
        <v>76</v>
      </c>
      <c r="Z242" s="175">
        <v>22642.271999999997</v>
      </c>
      <c r="AA242" s="175">
        <v>26703.360000000001</v>
      </c>
      <c r="AB242" s="175">
        <v>28303.976000000002</v>
      </c>
      <c r="AC242" s="175">
        <v>31388.681999999997</v>
      </c>
      <c r="AD242" s="175">
        <v>39590.01</v>
      </c>
      <c r="AE242" s="175">
        <v>42788.424000000006</v>
      </c>
      <c r="AF242" s="175">
        <v>49208.082000000002</v>
      </c>
      <c r="AG242" s="161"/>
      <c r="AH242" s="174" t="s">
        <v>76</v>
      </c>
      <c r="AI242" s="177">
        <v>0.20337426566263034</v>
      </c>
      <c r="AJ242" s="177">
        <v>0.22644977034776781</v>
      </c>
      <c r="AK242" s="177">
        <v>0.22498519996117125</v>
      </c>
      <c r="AL242" s="177">
        <v>0.26172725327485075</v>
      </c>
      <c r="AM242" s="177">
        <v>0.27005014377659742</v>
      </c>
      <c r="AN242" s="177">
        <v>0.28939180034030321</v>
      </c>
      <c r="AO242" s="177">
        <v>0.31095328203918687</v>
      </c>
      <c r="AP242" s="161"/>
      <c r="AQ242" s="174" t="s">
        <v>9</v>
      </c>
      <c r="AR242" s="177">
        <v>1.9523929503612512E-2</v>
      </c>
      <c r="AS242" s="177">
        <v>2.0380479331299103E-2</v>
      </c>
      <c r="AT242" s="177">
        <v>1.9348727196660725E-2</v>
      </c>
      <c r="AU242" s="177">
        <v>2.0414725755438359E-2</v>
      </c>
      <c r="AV242" s="177">
        <v>2.4304512939893764E-2</v>
      </c>
      <c r="AW242" s="177">
        <v>2.4308911228585472E-2</v>
      </c>
      <c r="AX242" s="177">
        <v>2.674198225537007E-2</v>
      </c>
      <c r="AY242" s="161"/>
      <c r="AZ242" s="161"/>
      <c r="BA242" s="161"/>
      <c r="BB242" s="161"/>
      <c r="BC242" s="161"/>
    </row>
    <row r="243" spans="3:55" x14ac:dyDescent="0.25">
      <c r="C243" s="164" t="s">
        <v>7</v>
      </c>
      <c r="D243" s="3" t="s">
        <v>6</v>
      </c>
      <c r="E243" s="4"/>
      <c r="F243" s="5" t="s">
        <v>8</v>
      </c>
      <c r="G243" s="168">
        <v>893265</v>
      </c>
      <c r="H243" s="168">
        <v>945639</v>
      </c>
      <c r="I243" s="168">
        <v>1078910</v>
      </c>
      <c r="J243" s="168">
        <v>1119278</v>
      </c>
      <c r="K243" s="168">
        <v>1245759</v>
      </c>
      <c r="L243" s="168">
        <v>1435902</v>
      </c>
      <c r="M243" s="168">
        <v>1561022</v>
      </c>
      <c r="N243" s="161"/>
      <c r="O243" s="167" t="s">
        <v>8</v>
      </c>
      <c r="P243" s="169">
        <v>2</v>
      </c>
      <c r="Q243" s="169">
        <v>1.9</v>
      </c>
      <c r="R243" s="169">
        <v>1.5</v>
      </c>
      <c r="S243" s="169">
        <v>1.6</v>
      </c>
      <c r="T243" s="169">
        <v>1.7</v>
      </c>
      <c r="U243" s="169">
        <v>1.8</v>
      </c>
      <c r="V243" s="169">
        <v>1.4</v>
      </c>
      <c r="W243" s="161"/>
      <c r="X243" s="161"/>
      <c r="Y243" s="167" t="s">
        <v>8</v>
      </c>
      <c r="Z243" s="168">
        <v>35730.6</v>
      </c>
      <c r="AA243" s="168">
        <v>35934.281999999999</v>
      </c>
      <c r="AB243" s="168">
        <v>32367.3</v>
      </c>
      <c r="AC243" s="168">
        <v>35816.896000000001</v>
      </c>
      <c r="AD243" s="168">
        <v>42355.805999999997</v>
      </c>
      <c r="AE243" s="168">
        <v>51692.472000000002</v>
      </c>
      <c r="AF243" s="168">
        <v>43708.615999999995</v>
      </c>
      <c r="AG243" s="161"/>
      <c r="AH243" s="167" t="s">
        <v>8</v>
      </c>
      <c r="AI243" s="170">
        <v>1</v>
      </c>
      <c r="AJ243" s="170">
        <v>1</v>
      </c>
      <c r="AK243" s="170">
        <v>1</v>
      </c>
      <c r="AL243" s="170">
        <v>1</v>
      </c>
      <c r="AM243" s="170">
        <v>1</v>
      </c>
      <c r="AN243" s="170">
        <v>1</v>
      </c>
      <c r="AO243" s="170">
        <v>1</v>
      </c>
      <c r="AP243" s="161"/>
      <c r="AQ243" s="167" t="s">
        <v>10</v>
      </c>
      <c r="AR243" s="170">
        <v>0.04</v>
      </c>
      <c r="AS243" s="170">
        <v>3.7999999999999999E-2</v>
      </c>
      <c r="AT243" s="170">
        <v>0.03</v>
      </c>
      <c r="AU243" s="170">
        <v>3.2000000000000001E-2</v>
      </c>
      <c r="AV243" s="170">
        <v>3.4000000000000002E-2</v>
      </c>
      <c r="AW243" s="170">
        <v>3.6000000000000004E-2</v>
      </c>
      <c r="AX243" s="170">
        <v>2.7999999999999997E-2</v>
      </c>
      <c r="AY243" s="161"/>
      <c r="AZ243" s="161"/>
      <c r="BA243" s="161"/>
      <c r="BB243" s="161"/>
      <c r="BC243" s="161"/>
    </row>
    <row r="244" spans="3:55" x14ac:dyDescent="0.25">
      <c r="C244" s="171" t="s">
        <v>7</v>
      </c>
      <c r="D244" s="7" t="s">
        <v>6</v>
      </c>
      <c r="E244" s="8"/>
      <c r="F244" s="9" t="s">
        <v>1</v>
      </c>
      <c r="G244" s="175">
        <v>89835</v>
      </c>
      <c r="H244" s="175">
        <v>94174</v>
      </c>
      <c r="I244" s="175">
        <v>103872</v>
      </c>
      <c r="J244" s="175">
        <v>103382</v>
      </c>
      <c r="K244" s="175">
        <v>106234</v>
      </c>
      <c r="L244" s="175">
        <v>125904</v>
      </c>
      <c r="M244" s="175">
        <v>131292</v>
      </c>
      <c r="N244" s="161"/>
      <c r="O244" s="174" t="s">
        <v>1</v>
      </c>
      <c r="P244" s="176">
        <v>6.7</v>
      </c>
      <c r="Q244" s="176">
        <v>6</v>
      </c>
      <c r="R244" s="176">
        <v>5.5</v>
      </c>
      <c r="S244" s="176">
        <v>5.9</v>
      </c>
      <c r="T244" s="176">
        <v>6</v>
      </c>
      <c r="U244" s="176">
        <v>5.7</v>
      </c>
      <c r="V244" s="176">
        <v>5.6</v>
      </c>
      <c r="W244" s="161"/>
      <c r="X244" s="161"/>
      <c r="Y244" s="174" t="s">
        <v>1</v>
      </c>
      <c r="Z244" s="175">
        <v>12037.89</v>
      </c>
      <c r="AA244" s="175">
        <v>11300.88</v>
      </c>
      <c r="AB244" s="175">
        <v>11425.92</v>
      </c>
      <c r="AC244" s="175">
        <v>12199.076000000001</v>
      </c>
      <c r="AD244" s="175">
        <v>12748.08</v>
      </c>
      <c r="AE244" s="175">
        <v>14353.056</v>
      </c>
      <c r="AF244" s="175">
        <v>14704.704</v>
      </c>
      <c r="AG244" s="161"/>
      <c r="AH244" s="174" t="s">
        <v>1</v>
      </c>
      <c r="AI244" s="177">
        <v>0.10056925996204934</v>
      </c>
      <c r="AJ244" s="177">
        <v>9.9587686210065363E-2</v>
      </c>
      <c r="AK244" s="177">
        <v>9.6274944156602496E-2</v>
      </c>
      <c r="AL244" s="177">
        <v>9.2364899515580579E-2</v>
      </c>
      <c r="AM244" s="177">
        <v>8.5276526198084859E-2</v>
      </c>
      <c r="AN244" s="177">
        <v>8.7682864150896087E-2</v>
      </c>
      <c r="AO244" s="177">
        <v>8.4106437961796829E-2</v>
      </c>
      <c r="AP244" s="161"/>
      <c r="AQ244" s="174" t="s">
        <v>8</v>
      </c>
      <c r="AR244" s="177">
        <v>1.3476280834914612E-2</v>
      </c>
      <c r="AS244" s="177">
        <v>1.1950522345207843E-2</v>
      </c>
      <c r="AT244" s="177">
        <v>1.0590243857226274E-2</v>
      </c>
      <c r="AU244" s="177">
        <v>1.089905814283851E-2</v>
      </c>
      <c r="AV244" s="177">
        <v>1.0233183143770183E-2</v>
      </c>
      <c r="AW244" s="177">
        <v>9.9958465132021553E-3</v>
      </c>
      <c r="AX244" s="177">
        <v>9.4199210517212431E-3</v>
      </c>
      <c r="AY244" s="161"/>
      <c r="AZ244" s="161"/>
      <c r="BA244" s="161"/>
      <c r="BB244" s="161"/>
      <c r="BC244" s="161"/>
    </row>
    <row r="245" spans="3:55" x14ac:dyDescent="0.25">
      <c r="C245" s="171" t="s">
        <v>7</v>
      </c>
      <c r="D245" s="7" t="s">
        <v>6</v>
      </c>
      <c r="E245" s="8"/>
      <c r="F245" s="9" t="s">
        <v>77</v>
      </c>
      <c r="G245" s="175">
        <v>477620</v>
      </c>
      <c r="H245" s="175">
        <v>526316</v>
      </c>
      <c r="I245" s="175">
        <v>589790</v>
      </c>
      <c r="J245" s="175">
        <v>643031</v>
      </c>
      <c r="K245" s="175">
        <v>694589</v>
      </c>
      <c r="L245" s="175">
        <v>823700</v>
      </c>
      <c r="M245" s="175">
        <v>907876</v>
      </c>
      <c r="N245" s="161"/>
      <c r="O245" s="174" t="s">
        <v>77</v>
      </c>
      <c r="P245" s="176">
        <v>2.8</v>
      </c>
      <c r="Q245" s="176">
        <v>2.4</v>
      </c>
      <c r="R245" s="176">
        <v>2.2999999999999998</v>
      </c>
      <c r="S245" s="176">
        <v>2.5</v>
      </c>
      <c r="T245" s="176">
        <v>2.6</v>
      </c>
      <c r="U245" s="176">
        <v>2.7</v>
      </c>
      <c r="V245" s="176">
        <v>2.2000000000000002</v>
      </c>
      <c r="W245" s="161"/>
      <c r="X245" s="161"/>
      <c r="Y245" s="174" t="s">
        <v>77</v>
      </c>
      <c r="Z245" s="175">
        <v>26746.720000000001</v>
      </c>
      <c r="AA245" s="175">
        <v>25263.167999999998</v>
      </c>
      <c r="AB245" s="175">
        <v>27130.34</v>
      </c>
      <c r="AC245" s="175">
        <v>32151.55</v>
      </c>
      <c r="AD245" s="175">
        <v>36118.628000000004</v>
      </c>
      <c r="AE245" s="175">
        <v>44479.8</v>
      </c>
      <c r="AF245" s="175">
        <v>39946.544000000002</v>
      </c>
      <c r="AG245" s="161"/>
      <c r="AH245" s="174" t="s">
        <v>77</v>
      </c>
      <c r="AI245" s="177">
        <v>0.53469015353786387</v>
      </c>
      <c r="AJ245" s="177">
        <v>0.55657179959794378</v>
      </c>
      <c r="AK245" s="177">
        <v>0.54665356702597989</v>
      </c>
      <c r="AL245" s="177">
        <v>0.57450517208414709</v>
      </c>
      <c r="AM245" s="177">
        <v>0.55756289940510162</v>
      </c>
      <c r="AN245" s="177">
        <v>0.57364639090968605</v>
      </c>
      <c r="AO245" s="177">
        <v>0.58159077834905593</v>
      </c>
      <c r="AP245" s="161"/>
      <c r="AQ245" s="174" t="s">
        <v>1</v>
      </c>
      <c r="AR245" s="177">
        <v>2.9942648598120375E-2</v>
      </c>
      <c r="AS245" s="177">
        <v>2.6715446380701301E-2</v>
      </c>
      <c r="AT245" s="177">
        <v>2.5146064083195072E-2</v>
      </c>
      <c r="AU245" s="177">
        <v>2.8725258604207354E-2</v>
      </c>
      <c r="AV245" s="177">
        <v>2.8993270769065285E-2</v>
      </c>
      <c r="AW245" s="177">
        <v>3.097690510912305E-2</v>
      </c>
      <c r="AX245" s="177">
        <v>2.5589994247358461E-2</v>
      </c>
      <c r="AY245" s="161"/>
      <c r="AZ245" s="161"/>
      <c r="BA245" s="161"/>
      <c r="BB245" s="161"/>
      <c r="BC245" s="161"/>
    </row>
    <row r="246" spans="3:55" x14ac:dyDescent="0.25">
      <c r="C246" s="171" t="s">
        <v>7</v>
      </c>
      <c r="D246" s="7" t="s">
        <v>6</v>
      </c>
      <c r="E246" s="8"/>
      <c r="F246" s="9" t="s">
        <v>76</v>
      </c>
      <c r="G246" s="175">
        <v>325810</v>
      </c>
      <c r="H246" s="175">
        <v>325149</v>
      </c>
      <c r="I246" s="175">
        <v>385248</v>
      </c>
      <c r="J246" s="175">
        <v>372865</v>
      </c>
      <c r="K246" s="175">
        <v>444936</v>
      </c>
      <c r="L246" s="175">
        <v>486298</v>
      </c>
      <c r="M246" s="175">
        <v>521854</v>
      </c>
      <c r="N246" s="161"/>
      <c r="O246" s="174" t="s">
        <v>76</v>
      </c>
      <c r="P246" s="176">
        <v>3.5</v>
      </c>
      <c r="Q246" s="176">
        <v>3.2</v>
      </c>
      <c r="R246" s="176">
        <v>2.9</v>
      </c>
      <c r="S246" s="176">
        <v>3.1</v>
      </c>
      <c r="T246" s="176">
        <v>2.9</v>
      </c>
      <c r="U246" s="176">
        <v>2.9</v>
      </c>
      <c r="V246" s="176">
        <v>2.7</v>
      </c>
      <c r="W246" s="161"/>
      <c r="X246" s="161"/>
      <c r="Y246" s="174" t="s">
        <v>76</v>
      </c>
      <c r="Z246" s="175">
        <v>22806.7</v>
      </c>
      <c r="AA246" s="175">
        <v>20809.536</v>
      </c>
      <c r="AB246" s="175">
        <v>22344.383999999998</v>
      </c>
      <c r="AC246" s="175">
        <v>23117.63</v>
      </c>
      <c r="AD246" s="175">
        <v>25806.287999999997</v>
      </c>
      <c r="AE246" s="175">
        <v>28205.284</v>
      </c>
      <c r="AF246" s="175">
        <v>28180.116000000002</v>
      </c>
      <c r="AG246" s="161"/>
      <c r="AH246" s="174" t="s">
        <v>76</v>
      </c>
      <c r="AI246" s="177">
        <v>0.36474058650008678</v>
      </c>
      <c r="AJ246" s="177">
        <v>0.3438405141919908</v>
      </c>
      <c r="AK246" s="177">
        <v>0.35707148881741757</v>
      </c>
      <c r="AL246" s="177">
        <v>0.33312992840027233</v>
      </c>
      <c r="AM246" s="177">
        <v>0.35716057439681353</v>
      </c>
      <c r="AN246" s="177">
        <v>0.33867074493941784</v>
      </c>
      <c r="AO246" s="177">
        <v>0.33430278368914723</v>
      </c>
      <c r="AP246" s="161"/>
      <c r="AQ246" s="174" t="s">
        <v>9</v>
      </c>
      <c r="AR246" s="177">
        <v>2.5531841055006072E-2</v>
      </c>
      <c r="AS246" s="177">
        <v>2.2005792908287414E-2</v>
      </c>
      <c r="AT246" s="177">
        <v>2.0710146351410219E-2</v>
      </c>
      <c r="AU246" s="177">
        <v>2.0654055560816884E-2</v>
      </c>
      <c r="AV246" s="177">
        <v>2.0715313315015183E-2</v>
      </c>
      <c r="AW246" s="177">
        <v>1.9642903206486234E-2</v>
      </c>
      <c r="AX246" s="177">
        <v>1.8052350319213952E-2</v>
      </c>
      <c r="AY246" s="161"/>
      <c r="AZ246" s="161"/>
      <c r="BA246" s="161"/>
      <c r="BB246" s="161"/>
      <c r="BC246" s="161"/>
    </row>
    <row r="247" spans="3:55" x14ac:dyDescent="0.25">
      <c r="C247" s="164" t="s">
        <v>12</v>
      </c>
      <c r="D247" s="3" t="s">
        <v>6</v>
      </c>
      <c r="E247" s="8"/>
      <c r="F247" s="5" t="s">
        <v>8</v>
      </c>
      <c r="G247" s="168">
        <v>519143</v>
      </c>
      <c r="H247" s="168">
        <v>528335</v>
      </c>
      <c r="I247" s="168">
        <v>606327</v>
      </c>
      <c r="J247" s="168">
        <v>612117</v>
      </c>
      <c r="K247" s="168">
        <v>689567</v>
      </c>
      <c r="L247" s="168">
        <v>802391</v>
      </c>
      <c r="M247" s="168">
        <v>846450</v>
      </c>
      <c r="N247" s="161"/>
      <c r="O247" s="167" t="s">
        <v>8</v>
      </c>
      <c r="P247" s="169">
        <v>2.6</v>
      </c>
      <c r="Q247" s="169">
        <v>2.4</v>
      </c>
      <c r="R247" s="169">
        <v>2.2999999999999998</v>
      </c>
      <c r="S247" s="169">
        <v>2.5</v>
      </c>
      <c r="T247" s="169">
        <v>2.6</v>
      </c>
      <c r="U247" s="169">
        <v>2.7</v>
      </c>
      <c r="V247" s="169">
        <v>2.2000000000000002</v>
      </c>
      <c r="W247" s="161"/>
      <c r="X247" s="161"/>
      <c r="Y247" s="167" t="s">
        <v>8</v>
      </c>
      <c r="Z247" s="168">
        <v>26995.436000000002</v>
      </c>
      <c r="AA247" s="168">
        <v>25360.080000000002</v>
      </c>
      <c r="AB247" s="168">
        <v>27891.041999999998</v>
      </c>
      <c r="AC247" s="168">
        <v>30605.85</v>
      </c>
      <c r="AD247" s="168">
        <v>35857.483999999997</v>
      </c>
      <c r="AE247" s="168">
        <v>43329.114000000001</v>
      </c>
      <c r="AF247" s="168">
        <v>37243.800000000003</v>
      </c>
      <c r="AG247" s="161"/>
      <c r="AH247" s="167" t="s">
        <v>8</v>
      </c>
      <c r="AI247" s="170">
        <v>1</v>
      </c>
      <c r="AJ247" s="170">
        <v>1</v>
      </c>
      <c r="AK247" s="170">
        <v>1</v>
      </c>
      <c r="AL247" s="170">
        <v>1</v>
      </c>
      <c r="AM247" s="170">
        <v>1</v>
      </c>
      <c r="AN247" s="170">
        <v>1</v>
      </c>
      <c r="AO247" s="170">
        <v>1</v>
      </c>
      <c r="AP247" s="161"/>
      <c r="AQ247" s="167" t="s">
        <v>10</v>
      </c>
      <c r="AR247" s="170">
        <v>5.2000000000000005E-2</v>
      </c>
      <c r="AS247" s="170">
        <v>4.8000000000000001E-2</v>
      </c>
      <c r="AT247" s="170">
        <v>4.5999999999999999E-2</v>
      </c>
      <c r="AU247" s="170">
        <v>0.05</v>
      </c>
      <c r="AV247" s="170">
        <v>5.2000000000000005E-2</v>
      </c>
      <c r="AW247" s="170">
        <v>5.4000000000000006E-2</v>
      </c>
      <c r="AX247" s="170">
        <v>4.4000000000000004E-2</v>
      </c>
      <c r="AY247" s="161"/>
      <c r="AZ247" s="161"/>
      <c r="BA247" s="161"/>
      <c r="BB247" s="161"/>
      <c r="BC247" s="161"/>
    </row>
    <row r="248" spans="3:55" x14ac:dyDescent="0.25">
      <c r="C248" s="171" t="s">
        <v>12</v>
      </c>
      <c r="D248" s="7" t="s">
        <v>6</v>
      </c>
      <c r="E248" s="4"/>
      <c r="F248" s="9" t="s">
        <v>1</v>
      </c>
      <c r="G248" s="175">
        <v>48573</v>
      </c>
      <c r="H248" s="175">
        <v>49173</v>
      </c>
      <c r="I248" s="175">
        <v>59779</v>
      </c>
      <c r="J248" s="175">
        <v>54398</v>
      </c>
      <c r="K248" s="175">
        <v>54219</v>
      </c>
      <c r="L248" s="175">
        <v>71103</v>
      </c>
      <c r="M248" s="175">
        <v>68100</v>
      </c>
      <c r="N248" s="161"/>
      <c r="O248" s="174" t="s">
        <v>1</v>
      </c>
      <c r="P248" s="176">
        <v>9.4</v>
      </c>
      <c r="Q248" s="176">
        <v>8.6</v>
      </c>
      <c r="R248" s="176">
        <v>8</v>
      </c>
      <c r="S248" s="176">
        <v>8.4</v>
      </c>
      <c r="T248" s="176">
        <v>8.6999999999999993</v>
      </c>
      <c r="U248" s="176">
        <v>7.8</v>
      </c>
      <c r="V248" s="176">
        <v>8.1</v>
      </c>
      <c r="W248" s="161"/>
      <c r="X248" s="161"/>
      <c r="Y248" s="174" t="s">
        <v>1</v>
      </c>
      <c r="Z248" s="175">
        <v>9131.7240000000002</v>
      </c>
      <c r="AA248" s="175">
        <v>8457.7559999999994</v>
      </c>
      <c r="AB248" s="175">
        <v>9564.64</v>
      </c>
      <c r="AC248" s="175">
        <v>9138.8639999999996</v>
      </c>
      <c r="AD248" s="175">
        <v>9434.1059999999998</v>
      </c>
      <c r="AE248" s="175">
        <v>11092.068000000001</v>
      </c>
      <c r="AF248" s="175">
        <v>11032.2</v>
      </c>
      <c r="AG248" s="161"/>
      <c r="AH248" s="174" t="s">
        <v>1</v>
      </c>
      <c r="AI248" s="177">
        <v>9.3563815750188295E-2</v>
      </c>
      <c r="AJ248" s="177">
        <v>9.3071630688862178E-2</v>
      </c>
      <c r="AK248" s="177">
        <v>9.8592013880298909E-2</v>
      </c>
      <c r="AL248" s="177">
        <v>8.8868631323750197E-2</v>
      </c>
      <c r="AM248" s="177">
        <v>7.8627602538984612E-2</v>
      </c>
      <c r="AN248" s="177">
        <v>8.861390519086082E-2</v>
      </c>
      <c r="AO248" s="177">
        <v>8.0453659401027819E-2</v>
      </c>
      <c r="AP248" s="161"/>
      <c r="AQ248" s="174" t="s">
        <v>8</v>
      </c>
      <c r="AR248" s="177">
        <v>1.7589997361035403E-2</v>
      </c>
      <c r="AS248" s="177">
        <v>1.6008320478484293E-2</v>
      </c>
      <c r="AT248" s="177">
        <v>1.5774722220847824E-2</v>
      </c>
      <c r="AU248" s="177">
        <v>1.4929930062390033E-2</v>
      </c>
      <c r="AV248" s="177">
        <v>1.3681202841783322E-2</v>
      </c>
      <c r="AW248" s="177">
        <v>1.3823769209774288E-2</v>
      </c>
      <c r="AX248" s="177">
        <v>1.3033492822966506E-2</v>
      </c>
      <c r="AY248" s="161"/>
      <c r="AZ248" s="161"/>
      <c r="BA248" s="161"/>
      <c r="BB248" s="161"/>
      <c r="BC248" s="161"/>
    </row>
    <row r="249" spans="3:55" x14ac:dyDescent="0.25">
      <c r="C249" s="171" t="s">
        <v>12</v>
      </c>
      <c r="D249" s="7" t="s">
        <v>6</v>
      </c>
      <c r="E249" s="8"/>
      <c r="F249" s="9" t="s">
        <v>77</v>
      </c>
      <c r="G249" s="175">
        <v>214254</v>
      </c>
      <c r="H249" s="175">
        <v>235312</v>
      </c>
      <c r="I249" s="175">
        <v>265915</v>
      </c>
      <c r="J249" s="175">
        <v>281655</v>
      </c>
      <c r="K249" s="175">
        <v>319439</v>
      </c>
      <c r="L249" s="175">
        <v>381437</v>
      </c>
      <c r="M249" s="175">
        <v>418227</v>
      </c>
      <c r="N249" s="161"/>
      <c r="O249" s="174" t="s">
        <v>77</v>
      </c>
      <c r="P249" s="176">
        <v>4.3</v>
      </c>
      <c r="Q249" s="176">
        <v>3.9</v>
      </c>
      <c r="R249" s="176">
        <v>3.4</v>
      </c>
      <c r="S249" s="176">
        <v>3.6</v>
      </c>
      <c r="T249" s="176">
        <v>3.4</v>
      </c>
      <c r="U249" s="176">
        <v>3.3</v>
      </c>
      <c r="V249" s="176">
        <v>3.1</v>
      </c>
      <c r="W249" s="161"/>
      <c r="X249" s="161"/>
      <c r="Y249" s="174" t="s">
        <v>77</v>
      </c>
      <c r="Z249" s="175">
        <v>18425.843999999997</v>
      </c>
      <c r="AA249" s="175">
        <v>18354.335999999999</v>
      </c>
      <c r="AB249" s="175">
        <v>18082.22</v>
      </c>
      <c r="AC249" s="175">
        <v>20279.16</v>
      </c>
      <c r="AD249" s="175">
        <v>21721.851999999999</v>
      </c>
      <c r="AE249" s="175">
        <v>25174.841999999997</v>
      </c>
      <c r="AF249" s="175">
        <v>25930.074000000001</v>
      </c>
      <c r="AG249" s="161"/>
      <c r="AH249" s="174" t="s">
        <v>77</v>
      </c>
      <c r="AI249" s="177">
        <v>0.41270709611802531</v>
      </c>
      <c r="AJ249" s="177">
        <v>0.44538408396188023</v>
      </c>
      <c r="AK249" s="177">
        <v>0.4385669778848707</v>
      </c>
      <c r="AL249" s="177">
        <v>0.46013262170467412</v>
      </c>
      <c r="AM249" s="177">
        <v>0.46324577597245808</v>
      </c>
      <c r="AN249" s="177">
        <v>0.47537547155937693</v>
      </c>
      <c r="AO249" s="177">
        <v>0.49409533935849725</v>
      </c>
      <c r="AP249" s="161"/>
      <c r="AQ249" s="174" t="s">
        <v>1</v>
      </c>
      <c r="AR249" s="177">
        <v>3.5492810266150171E-2</v>
      </c>
      <c r="AS249" s="177">
        <v>3.4739958549026652E-2</v>
      </c>
      <c r="AT249" s="177">
        <v>2.9822554496171206E-2</v>
      </c>
      <c r="AU249" s="177">
        <v>3.3129548762736535E-2</v>
      </c>
      <c r="AV249" s="177">
        <v>3.1500712766127148E-2</v>
      </c>
      <c r="AW249" s="177">
        <v>3.1374781122918874E-2</v>
      </c>
      <c r="AX249" s="177">
        <v>3.0633911040226832E-2</v>
      </c>
      <c r="AY249" s="161"/>
      <c r="AZ249" s="161"/>
      <c r="BA249" s="161"/>
      <c r="BB249" s="161"/>
      <c r="BC249" s="161"/>
    </row>
    <row r="250" spans="3:55" x14ac:dyDescent="0.25">
      <c r="C250" s="171" t="s">
        <v>12</v>
      </c>
      <c r="D250" s="7" t="s">
        <v>6</v>
      </c>
      <c r="E250" s="8"/>
      <c r="F250" s="9" t="s">
        <v>76</v>
      </c>
      <c r="G250" s="175">
        <v>256316</v>
      </c>
      <c r="H250" s="175">
        <v>243850</v>
      </c>
      <c r="I250" s="175">
        <v>280633</v>
      </c>
      <c r="J250" s="175">
        <v>276064</v>
      </c>
      <c r="K250" s="175">
        <v>315909</v>
      </c>
      <c r="L250" s="175">
        <v>349851</v>
      </c>
      <c r="M250" s="175">
        <v>360123</v>
      </c>
      <c r="N250" s="161"/>
      <c r="O250" s="174" t="s">
        <v>76</v>
      </c>
      <c r="P250" s="176">
        <v>3.8</v>
      </c>
      <c r="Q250" s="176">
        <v>3.9</v>
      </c>
      <c r="R250" s="176">
        <v>3.4</v>
      </c>
      <c r="S250" s="176">
        <v>3.6</v>
      </c>
      <c r="T250" s="176">
        <v>3.4</v>
      </c>
      <c r="U250" s="176">
        <v>3.6</v>
      </c>
      <c r="V250" s="176">
        <v>3.3</v>
      </c>
      <c r="W250" s="161"/>
      <c r="X250" s="161"/>
      <c r="Y250" s="174" t="s">
        <v>76</v>
      </c>
      <c r="Z250" s="175">
        <v>19480.016</v>
      </c>
      <c r="AA250" s="175">
        <v>19020.3</v>
      </c>
      <c r="AB250" s="175">
        <v>19083.043999999998</v>
      </c>
      <c r="AC250" s="175">
        <v>19876.608</v>
      </c>
      <c r="AD250" s="175">
        <v>21481.811999999998</v>
      </c>
      <c r="AE250" s="175">
        <v>25189.272000000001</v>
      </c>
      <c r="AF250" s="175">
        <v>23768.117999999999</v>
      </c>
      <c r="AG250" s="161"/>
      <c r="AH250" s="174" t="s">
        <v>76</v>
      </c>
      <c r="AI250" s="177">
        <v>0.4937290881317864</v>
      </c>
      <c r="AJ250" s="177">
        <v>0.46154428534925757</v>
      </c>
      <c r="AK250" s="177">
        <v>0.46284100823483038</v>
      </c>
      <c r="AL250" s="177">
        <v>0.45099874697157571</v>
      </c>
      <c r="AM250" s="177">
        <v>0.45812662148855732</v>
      </c>
      <c r="AN250" s="177">
        <v>0.43601062324976225</v>
      </c>
      <c r="AO250" s="177">
        <v>0.42545100124047491</v>
      </c>
      <c r="AP250" s="161"/>
      <c r="AQ250" s="174" t="s">
        <v>9</v>
      </c>
      <c r="AR250" s="177">
        <v>3.7523410698015763E-2</v>
      </c>
      <c r="AS250" s="177">
        <v>3.600045425724209E-2</v>
      </c>
      <c r="AT250" s="177">
        <v>3.1473188559968467E-2</v>
      </c>
      <c r="AU250" s="177">
        <v>3.2471909781953454E-2</v>
      </c>
      <c r="AV250" s="177">
        <v>3.1152610261221896E-2</v>
      </c>
      <c r="AW250" s="177">
        <v>3.1392764873982883E-2</v>
      </c>
      <c r="AX250" s="177">
        <v>2.8079766081871346E-2</v>
      </c>
      <c r="AY250" s="161"/>
      <c r="AZ250" s="161"/>
      <c r="BA250" s="161"/>
      <c r="BB250" s="161"/>
      <c r="BC250" s="161"/>
    </row>
    <row r="251" spans="3:55" x14ac:dyDescent="0.25">
      <c r="C251" s="164" t="s">
        <v>11</v>
      </c>
      <c r="D251" s="3" t="s">
        <v>6</v>
      </c>
      <c r="E251" s="8"/>
      <c r="F251" s="5" t="s">
        <v>8</v>
      </c>
      <c r="G251" s="168">
        <v>374122</v>
      </c>
      <c r="H251" s="168">
        <v>417304</v>
      </c>
      <c r="I251" s="168">
        <v>472583</v>
      </c>
      <c r="J251" s="168">
        <v>507161</v>
      </c>
      <c r="K251" s="168">
        <v>556192</v>
      </c>
      <c r="L251" s="168">
        <v>633511</v>
      </c>
      <c r="M251" s="168">
        <v>714572</v>
      </c>
      <c r="N251" s="161"/>
      <c r="O251" s="167" t="s">
        <v>8</v>
      </c>
      <c r="P251" s="169">
        <v>3.2</v>
      </c>
      <c r="Q251" s="169">
        <v>2.7</v>
      </c>
      <c r="R251" s="169">
        <v>2.6</v>
      </c>
      <c r="S251" s="169">
        <v>2.5</v>
      </c>
      <c r="T251" s="169">
        <v>2.6</v>
      </c>
      <c r="U251" s="169">
        <v>2.7</v>
      </c>
      <c r="V251" s="169">
        <v>2.7</v>
      </c>
      <c r="W251" s="161"/>
      <c r="X251" s="161"/>
      <c r="Y251" s="167" t="s">
        <v>8</v>
      </c>
      <c r="Z251" s="168">
        <v>23943.808000000005</v>
      </c>
      <c r="AA251" s="168">
        <v>22534.416000000001</v>
      </c>
      <c r="AB251" s="168">
        <v>24574.316000000003</v>
      </c>
      <c r="AC251" s="168">
        <v>25358.05</v>
      </c>
      <c r="AD251" s="168">
        <v>28921.984</v>
      </c>
      <c r="AE251" s="168">
        <v>34209.594000000005</v>
      </c>
      <c r="AF251" s="168">
        <v>38586.888000000006</v>
      </c>
      <c r="AG251" s="161"/>
      <c r="AH251" s="167" t="s">
        <v>8</v>
      </c>
      <c r="AI251" s="170">
        <v>1</v>
      </c>
      <c r="AJ251" s="170">
        <v>1</v>
      </c>
      <c r="AK251" s="170">
        <v>1</v>
      </c>
      <c r="AL251" s="170">
        <v>1</v>
      </c>
      <c r="AM251" s="170">
        <v>1</v>
      </c>
      <c r="AN251" s="170">
        <v>1</v>
      </c>
      <c r="AO251" s="170">
        <v>1</v>
      </c>
      <c r="AP251" s="161"/>
      <c r="AQ251" s="167" t="s">
        <v>10</v>
      </c>
      <c r="AR251" s="170">
        <v>6.4000000000000001E-2</v>
      </c>
      <c r="AS251" s="170">
        <v>5.4000000000000006E-2</v>
      </c>
      <c r="AT251" s="170">
        <v>5.2000000000000005E-2</v>
      </c>
      <c r="AU251" s="170">
        <v>0.05</v>
      </c>
      <c r="AV251" s="170">
        <v>5.2000000000000005E-2</v>
      </c>
      <c r="AW251" s="170">
        <v>5.4000000000000006E-2</v>
      </c>
      <c r="AX251" s="170">
        <v>5.4000000000000006E-2</v>
      </c>
      <c r="AY251" s="161"/>
      <c r="AZ251" s="161"/>
      <c r="BA251" s="161"/>
      <c r="BB251" s="161"/>
      <c r="BC251" s="161"/>
    </row>
    <row r="252" spans="3:55" x14ac:dyDescent="0.25">
      <c r="C252" s="171" t="s">
        <v>11</v>
      </c>
      <c r="D252" s="7" t="s">
        <v>6</v>
      </c>
      <c r="E252" s="8"/>
      <c r="F252" s="9" t="s">
        <v>1</v>
      </c>
      <c r="G252" s="175">
        <v>41262</v>
      </c>
      <c r="H252" s="175">
        <v>45001</v>
      </c>
      <c r="I252" s="175">
        <v>44093</v>
      </c>
      <c r="J252" s="175">
        <v>48984</v>
      </c>
      <c r="K252" s="175">
        <v>52015</v>
      </c>
      <c r="L252" s="175">
        <v>54801</v>
      </c>
      <c r="M252" s="175">
        <v>63192</v>
      </c>
      <c r="N252" s="161"/>
      <c r="O252" s="174" t="s">
        <v>1</v>
      </c>
      <c r="P252" s="176">
        <v>10</v>
      </c>
      <c r="Q252" s="176">
        <v>8.6</v>
      </c>
      <c r="R252" s="176">
        <v>8.9</v>
      </c>
      <c r="S252" s="176">
        <v>8.9</v>
      </c>
      <c r="T252" s="176">
        <v>8.6999999999999993</v>
      </c>
      <c r="U252" s="176">
        <v>9.1999999999999993</v>
      </c>
      <c r="V252" s="176">
        <v>8.1</v>
      </c>
      <c r="W252" s="161"/>
      <c r="X252" s="161"/>
      <c r="Y252" s="174" t="s">
        <v>1</v>
      </c>
      <c r="Z252" s="175">
        <v>8252.4</v>
      </c>
      <c r="AA252" s="175">
        <v>7740.1719999999996</v>
      </c>
      <c r="AB252" s="175">
        <v>7848.5540000000001</v>
      </c>
      <c r="AC252" s="175">
        <v>8719.152</v>
      </c>
      <c r="AD252" s="175">
        <v>9050.6099999999988</v>
      </c>
      <c r="AE252" s="175">
        <v>10083.383999999998</v>
      </c>
      <c r="AF252" s="175">
        <v>10237.103999999999</v>
      </c>
      <c r="AG252" s="161"/>
      <c r="AH252" s="174" t="s">
        <v>1</v>
      </c>
      <c r="AI252" s="177">
        <v>0.11029022618290291</v>
      </c>
      <c r="AJ252" s="177">
        <v>0.10783745183367521</v>
      </c>
      <c r="AK252" s="177">
        <v>9.3302128938197101E-2</v>
      </c>
      <c r="AL252" s="177">
        <v>9.6584713729959526E-2</v>
      </c>
      <c r="AM252" s="177">
        <v>9.3519863644209195E-2</v>
      </c>
      <c r="AN252" s="177">
        <v>8.6503628192722781E-2</v>
      </c>
      <c r="AO252" s="177">
        <v>8.8433355910950889E-2</v>
      </c>
      <c r="AP252" s="161"/>
      <c r="AQ252" s="174" t="s">
        <v>8</v>
      </c>
      <c r="AR252" s="177">
        <v>2.205804523658058E-2</v>
      </c>
      <c r="AS252" s="177">
        <v>1.8548041715392136E-2</v>
      </c>
      <c r="AT252" s="177">
        <v>1.6607778950999085E-2</v>
      </c>
      <c r="AU252" s="177">
        <v>1.7192079043932794E-2</v>
      </c>
      <c r="AV252" s="177">
        <v>1.6272456274092399E-2</v>
      </c>
      <c r="AW252" s="177">
        <v>1.5916667587460992E-2</v>
      </c>
      <c r="AX252" s="177">
        <v>1.4326203657574043E-2</v>
      </c>
      <c r="AY252" s="161"/>
      <c r="AZ252" s="161"/>
      <c r="BA252" s="161"/>
      <c r="BB252" s="161"/>
      <c r="BC252" s="161"/>
    </row>
    <row r="253" spans="3:55" x14ac:dyDescent="0.25">
      <c r="C253" s="171" t="s">
        <v>11</v>
      </c>
      <c r="D253" s="7" t="s">
        <v>6</v>
      </c>
      <c r="E253" s="4"/>
      <c r="F253" s="9" t="s">
        <v>77</v>
      </c>
      <c r="G253" s="175">
        <v>263366</v>
      </c>
      <c r="H253" s="175">
        <v>291004</v>
      </c>
      <c r="I253" s="175">
        <v>323875</v>
      </c>
      <c r="J253" s="175">
        <v>361376</v>
      </c>
      <c r="K253" s="175">
        <v>375150</v>
      </c>
      <c r="L253" s="175">
        <v>442263</v>
      </c>
      <c r="M253" s="175">
        <v>489649</v>
      </c>
      <c r="N253" s="161"/>
      <c r="O253" s="174" t="s">
        <v>77</v>
      </c>
      <c r="P253" s="176">
        <v>3.8</v>
      </c>
      <c r="Q253" s="176">
        <v>3.5</v>
      </c>
      <c r="R253" s="176">
        <v>3.1</v>
      </c>
      <c r="S253" s="176">
        <v>3.1</v>
      </c>
      <c r="T253" s="176">
        <v>3.1</v>
      </c>
      <c r="U253" s="176">
        <v>3.1</v>
      </c>
      <c r="V253" s="176">
        <v>2.9</v>
      </c>
      <c r="W253" s="161"/>
      <c r="X253" s="161"/>
      <c r="Y253" s="174" t="s">
        <v>77</v>
      </c>
      <c r="Z253" s="175">
        <v>20015.815999999999</v>
      </c>
      <c r="AA253" s="175">
        <v>20370.28</v>
      </c>
      <c r="AB253" s="175">
        <v>20080.25</v>
      </c>
      <c r="AC253" s="175">
        <v>22405.312000000002</v>
      </c>
      <c r="AD253" s="175">
        <v>23259.3</v>
      </c>
      <c r="AE253" s="175">
        <v>27420.306</v>
      </c>
      <c r="AF253" s="175">
        <v>28399.641999999996</v>
      </c>
      <c r="AG253" s="161"/>
      <c r="AH253" s="174" t="s">
        <v>77</v>
      </c>
      <c r="AI253" s="177">
        <v>0.70395753256958959</v>
      </c>
      <c r="AJ253" s="177">
        <v>0.69734294423250198</v>
      </c>
      <c r="AK253" s="177">
        <v>0.68532934955341174</v>
      </c>
      <c r="AL253" s="177">
        <v>0.71254690325163017</v>
      </c>
      <c r="AM253" s="177">
        <v>0.67449729589781948</v>
      </c>
      <c r="AN253" s="177">
        <v>0.69811416060652454</v>
      </c>
      <c r="AO253" s="177">
        <v>0.68523395822954158</v>
      </c>
      <c r="AP253" s="161"/>
      <c r="AQ253" s="174" t="s">
        <v>1</v>
      </c>
      <c r="AR253" s="177">
        <v>5.350077247528881E-2</v>
      </c>
      <c r="AS253" s="177">
        <v>4.8814006096275141E-2</v>
      </c>
      <c r="AT253" s="177">
        <v>4.2490419672311527E-2</v>
      </c>
      <c r="AU253" s="177">
        <v>4.4177908001601068E-2</v>
      </c>
      <c r="AV253" s="177">
        <v>4.181883234566481E-2</v>
      </c>
      <c r="AW253" s="177">
        <v>4.328307795760452E-2</v>
      </c>
      <c r="AX253" s="177">
        <v>3.9743569577313412E-2</v>
      </c>
      <c r="AY253" s="161"/>
      <c r="AZ253" s="161"/>
      <c r="BA253" s="161"/>
      <c r="BB253" s="161"/>
      <c r="BC253" s="161"/>
    </row>
    <row r="254" spans="3:55" x14ac:dyDescent="0.25">
      <c r="C254" s="171" t="s">
        <v>11</v>
      </c>
      <c r="D254" s="7" t="s">
        <v>6</v>
      </c>
      <c r="E254" s="8"/>
      <c r="F254" s="9" t="s">
        <v>76</v>
      </c>
      <c r="G254" s="175">
        <v>69494</v>
      </c>
      <c r="H254" s="175">
        <v>81299</v>
      </c>
      <c r="I254" s="175">
        <v>104615</v>
      </c>
      <c r="J254" s="175">
        <v>96801</v>
      </c>
      <c r="K254" s="175">
        <v>129027</v>
      </c>
      <c r="L254" s="175">
        <v>136447</v>
      </c>
      <c r="M254" s="175">
        <v>161731</v>
      </c>
      <c r="N254" s="161"/>
      <c r="O254" s="174" t="s">
        <v>76</v>
      </c>
      <c r="P254" s="176">
        <v>7.8</v>
      </c>
      <c r="Q254" s="176">
        <v>6.4</v>
      </c>
      <c r="R254" s="176">
        <v>5.5</v>
      </c>
      <c r="S254" s="176">
        <v>6.2</v>
      </c>
      <c r="T254" s="176">
        <v>5.4</v>
      </c>
      <c r="U254" s="176">
        <v>5.7</v>
      </c>
      <c r="V254" s="176">
        <v>5.0999999999999996</v>
      </c>
      <c r="W254" s="161"/>
      <c r="X254" s="161"/>
      <c r="Y254" s="174" t="s">
        <v>76</v>
      </c>
      <c r="Z254" s="175">
        <v>10841.063999999998</v>
      </c>
      <c r="AA254" s="175">
        <v>10406.272000000001</v>
      </c>
      <c r="AB254" s="175">
        <v>11507.65</v>
      </c>
      <c r="AC254" s="175">
        <v>12003.324000000001</v>
      </c>
      <c r="AD254" s="175">
        <v>13934.916000000001</v>
      </c>
      <c r="AE254" s="175">
        <v>15554.958000000001</v>
      </c>
      <c r="AF254" s="175">
        <v>16496.561999999998</v>
      </c>
      <c r="AG254" s="161"/>
      <c r="AH254" s="174" t="s">
        <v>76</v>
      </c>
      <c r="AI254" s="177">
        <v>0.1857522412475075</v>
      </c>
      <c r="AJ254" s="177">
        <v>0.19481960393382283</v>
      </c>
      <c r="AK254" s="177">
        <v>0.22136852150839112</v>
      </c>
      <c r="AL254" s="177">
        <v>0.19086838301841033</v>
      </c>
      <c r="AM254" s="177">
        <v>0.23198284045797135</v>
      </c>
      <c r="AN254" s="177">
        <v>0.21538221120075263</v>
      </c>
      <c r="AO254" s="177">
        <v>0.2263326858595075</v>
      </c>
      <c r="AP254" s="161"/>
      <c r="AQ254" s="174" t="s">
        <v>9</v>
      </c>
      <c r="AR254" s="177">
        <v>2.8977349634611169E-2</v>
      </c>
      <c r="AS254" s="177">
        <v>2.4936909303529323E-2</v>
      </c>
      <c r="AT254" s="177">
        <v>2.4350537365923023E-2</v>
      </c>
      <c r="AU254" s="177">
        <v>2.3667679494282882E-2</v>
      </c>
      <c r="AV254" s="177">
        <v>2.5054146769460908E-2</v>
      </c>
      <c r="AW254" s="177">
        <v>2.4553572076885799E-2</v>
      </c>
      <c r="AX254" s="177">
        <v>2.3085933957669762E-2</v>
      </c>
      <c r="AY254" s="161"/>
      <c r="AZ254" s="161"/>
      <c r="BA254" s="161"/>
      <c r="BB254" s="161"/>
      <c r="BC254" s="161"/>
    </row>
    <row r="255" spans="3:55" x14ac:dyDescent="0.25">
      <c r="C255" s="164" t="s">
        <v>7</v>
      </c>
      <c r="D255" s="3" t="s">
        <v>13</v>
      </c>
      <c r="E255" s="4"/>
      <c r="F255" s="5" t="s">
        <v>8</v>
      </c>
      <c r="G255" s="168">
        <v>9214837</v>
      </c>
      <c r="H255" s="168">
        <v>9527611</v>
      </c>
      <c r="I255" s="168">
        <v>10315085</v>
      </c>
      <c r="J255" s="168">
        <v>10460874</v>
      </c>
      <c r="K255" s="168">
        <v>10753597</v>
      </c>
      <c r="L255" s="168">
        <v>11372952</v>
      </c>
      <c r="M255" s="168">
        <v>11486223</v>
      </c>
      <c r="N255" s="161"/>
      <c r="O255" s="167" t="s">
        <v>8</v>
      </c>
      <c r="P255" s="169">
        <v>0.6</v>
      </c>
      <c r="Q255" s="169">
        <v>0.6</v>
      </c>
      <c r="R255" s="169">
        <v>0.6</v>
      </c>
      <c r="S255" s="169">
        <v>0.6</v>
      </c>
      <c r="T255" s="169">
        <v>0.7</v>
      </c>
      <c r="U255" s="169">
        <v>0.7</v>
      </c>
      <c r="V255" s="169">
        <v>0.8</v>
      </c>
      <c r="W255" s="161"/>
      <c r="X255" s="161"/>
      <c r="Y255" s="167" t="s">
        <v>8</v>
      </c>
      <c r="Z255" s="168">
        <v>110578.04400000001</v>
      </c>
      <c r="AA255" s="168">
        <v>114331.33199999999</v>
      </c>
      <c r="AB255" s="168">
        <v>123781.02</v>
      </c>
      <c r="AC255" s="168">
        <v>125530.48799999998</v>
      </c>
      <c r="AD255" s="168">
        <v>150550.35799999998</v>
      </c>
      <c r="AE255" s="168">
        <v>159221.32799999998</v>
      </c>
      <c r="AF255" s="168">
        <v>183779.568</v>
      </c>
      <c r="AG255" s="161"/>
      <c r="AH255" s="167" t="s">
        <v>8</v>
      </c>
      <c r="AI255" s="170">
        <v>1</v>
      </c>
      <c r="AJ255" s="170">
        <v>1</v>
      </c>
      <c r="AK255" s="170">
        <v>1</v>
      </c>
      <c r="AL255" s="170">
        <v>1</v>
      </c>
      <c r="AM255" s="170">
        <v>1</v>
      </c>
      <c r="AN255" s="170">
        <v>1</v>
      </c>
      <c r="AO255" s="170">
        <v>1</v>
      </c>
      <c r="AP255" s="161"/>
      <c r="AQ255" s="167" t="s">
        <v>10</v>
      </c>
      <c r="AR255" s="170">
        <v>1.2E-2</v>
      </c>
      <c r="AS255" s="170">
        <v>1.2E-2</v>
      </c>
      <c r="AT255" s="170">
        <v>1.2E-2</v>
      </c>
      <c r="AU255" s="170">
        <v>1.2E-2</v>
      </c>
      <c r="AV255" s="170">
        <v>1.3999999999999999E-2</v>
      </c>
      <c r="AW255" s="170">
        <v>1.3999999999999999E-2</v>
      </c>
      <c r="AX255" s="170">
        <v>1.6E-2</v>
      </c>
      <c r="AY255" s="161"/>
      <c r="AZ255" s="161"/>
      <c r="BA255" s="161"/>
      <c r="BB255" s="161"/>
      <c r="BC255" s="161"/>
    </row>
    <row r="256" spans="3:55" x14ac:dyDescent="0.25">
      <c r="C256" s="171" t="s">
        <v>7</v>
      </c>
      <c r="D256" s="7" t="s">
        <v>13</v>
      </c>
      <c r="E256" s="8"/>
      <c r="F256" s="9" t="s">
        <v>1</v>
      </c>
      <c r="G256" s="175">
        <v>2375488</v>
      </c>
      <c r="H256" s="175">
        <v>2115199</v>
      </c>
      <c r="I256" s="175">
        <v>2123156</v>
      </c>
      <c r="J256" s="175">
        <v>2120764</v>
      </c>
      <c r="K256" s="175">
        <v>1998578</v>
      </c>
      <c r="L256" s="175">
        <v>2104656</v>
      </c>
      <c r="M256" s="175">
        <v>1929238</v>
      </c>
      <c r="N256" s="161"/>
      <c r="O256" s="174" t="s">
        <v>1</v>
      </c>
      <c r="P256" s="176">
        <v>1.4</v>
      </c>
      <c r="Q256" s="176">
        <v>1.6</v>
      </c>
      <c r="R256" s="176">
        <v>1.5</v>
      </c>
      <c r="S256" s="176">
        <v>1.6</v>
      </c>
      <c r="T256" s="176">
        <v>2.1</v>
      </c>
      <c r="U256" s="176">
        <v>1.9</v>
      </c>
      <c r="V256" s="176">
        <v>2.2999999999999998</v>
      </c>
      <c r="W256" s="161"/>
      <c r="X256" s="161"/>
      <c r="Y256" s="174" t="s">
        <v>1</v>
      </c>
      <c r="Z256" s="175">
        <v>66513.66399999999</v>
      </c>
      <c r="AA256" s="175">
        <v>67686.368000000002</v>
      </c>
      <c r="AB256" s="175">
        <v>63694.68</v>
      </c>
      <c r="AC256" s="175">
        <v>67864.448000000004</v>
      </c>
      <c r="AD256" s="175">
        <v>83940.275999999998</v>
      </c>
      <c r="AE256" s="175">
        <v>79976.928</v>
      </c>
      <c r="AF256" s="175">
        <v>88744.947999999989</v>
      </c>
      <c r="AG256" s="161"/>
      <c r="AH256" s="174" t="s">
        <v>1</v>
      </c>
      <c r="AI256" s="177">
        <v>0.25778947582035361</v>
      </c>
      <c r="AJ256" s="177">
        <v>0.22200727968427761</v>
      </c>
      <c r="AK256" s="177">
        <v>0.20583019916946879</v>
      </c>
      <c r="AL256" s="177">
        <v>0.2027329647599235</v>
      </c>
      <c r="AM256" s="177">
        <v>0.18585204559925392</v>
      </c>
      <c r="AN256" s="177">
        <v>0.18505802187505935</v>
      </c>
      <c r="AO256" s="177">
        <v>0.16796104341697005</v>
      </c>
      <c r="AP256" s="161"/>
      <c r="AQ256" s="174" t="s">
        <v>8</v>
      </c>
      <c r="AR256" s="177">
        <v>7.2181053229699007E-3</v>
      </c>
      <c r="AS256" s="177">
        <v>7.1042329498968836E-3</v>
      </c>
      <c r="AT256" s="177">
        <v>6.1749059750840643E-3</v>
      </c>
      <c r="AU256" s="177">
        <v>6.4874548723175525E-3</v>
      </c>
      <c r="AV256" s="177">
        <v>7.8057859151686648E-3</v>
      </c>
      <c r="AW256" s="177">
        <v>7.0322048312522548E-3</v>
      </c>
      <c r="AX256" s="177">
        <v>7.7262079971806216E-3</v>
      </c>
      <c r="AY256" s="161"/>
      <c r="AZ256" s="161"/>
      <c r="BA256" s="161"/>
      <c r="BB256" s="161"/>
      <c r="BC256" s="161"/>
    </row>
    <row r="257" spans="3:55" x14ac:dyDescent="0.25">
      <c r="C257" s="171" t="s">
        <v>7</v>
      </c>
      <c r="D257" s="7" t="s">
        <v>13</v>
      </c>
      <c r="E257" s="8"/>
      <c r="F257" s="9" t="s">
        <v>77</v>
      </c>
      <c r="G257" s="175">
        <v>3383206</v>
      </c>
      <c r="H257" s="175">
        <v>3753277</v>
      </c>
      <c r="I257" s="175">
        <v>3993347</v>
      </c>
      <c r="J257" s="175">
        <v>3893425</v>
      </c>
      <c r="K257" s="175">
        <v>4014953</v>
      </c>
      <c r="L257" s="175">
        <v>4226368</v>
      </c>
      <c r="M257" s="175">
        <v>4365656</v>
      </c>
      <c r="N257" s="161"/>
      <c r="O257" s="174" t="s">
        <v>77</v>
      </c>
      <c r="P257" s="176">
        <v>1.1000000000000001</v>
      </c>
      <c r="Q257" s="176">
        <v>1.2</v>
      </c>
      <c r="R257" s="176">
        <v>1.2</v>
      </c>
      <c r="S257" s="176">
        <v>1.3</v>
      </c>
      <c r="T257" s="176">
        <v>1.2</v>
      </c>
      <c r="U257" s="176">
        <v>1.3</v>
      </c>
      <c r="V257" s="176">
        <v>1.4</v>
      </c>
      <c r="W257" s="161"/>
      <c r="X257" s="161"/>
      <c r="Y257" s="174" t="s">
        <v>77</v>
      </c>
      <c r="Z257" s="175">
        <v>74430.532000000007</v>
      </c>
      <c r="AA257" s="175">
        <v>90078.647999999986</v>
      </c>
      <c r="AB257" s="175">
        <v>95840.327999999994</v>
      </c>
      <c r="AC257" s="175">
        <v>101229.05</v>
      </c>
      <c r="AD257" s="175">
        <v>96358.871999999988</v>
      </c>
      <c r="AE257" s="175">
        <v>109885.56800000001</v>
      </c>
      <c r="AF257" s="175">
        <v>122238.36799999999</v>
      </c>
      <c r="AG257" s="161"/>
      <c r="AH257" s="174" t="s">
        <v>77</v>
      </c>
      <c r="AI257" s="177">
        <v>0.36714767716455537</v>
      </c>
      <c r="AJ257" s="177">
        <v>0.39393684313937671</v>
      </c>
      <c r="AK257" s="177">
        <v>0.38713660624221713</v>
      </c>
      <c r="AL257" s="177">
        <v>0.37218926449166678</v>
      </c>
      <c r="AM257" s="177">
        <v>0.37335907231784865</v>
      </c>
      <c r="AN257" s="177">
        <v>0.37161574233321304</v>
      </c>
      <c r="AO257" s="177">
        <v>0.38007759382696993</v>
      </c>
      <c r="AP257" s="161"/>
      <c r="AQ257" s="174" t="s">
        <v>1</v>
      </c>
      <c r="AR257" s="177">
        <v>8.0772488976202182E-3</v>
      </c>
      <c r="AS257" s="177">
        <v>9.4544842353450412E-3</v>
      </c>
      <c r="AT257" s="177">
        <v>9.2912785498132106E-3</v>
      </c>
      <c r="AU257" s="177">
        <v>9.6769208767833372E-3</v>
      </c>
      <c r="AV257" s="177">
        <v>8.9606177356283678E-3</v>
      </c>
      <c r="AW257" s="177">
        <v>9.6620093006635384E-3</v>
      </c>
      <c r="AX257" s="177">
        <v>1.0642172627155158E-2</v>
      </c>
      <c r="AY257" s="161"/>
      <c r="AZ257" s="161"/>
      <c r="BA257" s="161"/>
      <c r="BB257" s="161"/>
      <c r="BC257" s="161"/>
    </row>
    <row r="258" spans="3:55" x14ac:dyDescent="0.25">
      <c r="C258" s="171" t="s">
        <v>7</v>
      </c>
      <c r="D258" s="7" t="s">
        <v>13</v>
      </c>
      <c r="E258" s="8"/>
      <c r="F258" s="9" t="s">
        <v>76</v>
      </c>
      <c r="G258" s="175">
        <v>3456143</v>
      </c>
      <c r="H258" s="175">
        <v>3659135</v>
      </c>
      <c r="I258" s="175">
        <v>4198582</v>
      </c>
      <c r="J258" s="175">
        <v>4446685</v>
      </c>
      <c r="K258" s="175">
        <v>4740066</v>
      </c>
      <c r="L258" s="175">
        <v>5041928</v>
      </c>
      <c r="M258" s="175">
        <v>5191329</v>
      </c>
      <c r="N258" s="161"/>
      <c r="O258" s="174" t="s">
        <v>76</v>
      </c>
      <c r="P258" s="176">
        <v>1.1000000000000001</v>
      </c>
      <c r="Q258" s="176">
        <v>1.2</v>
      </c>
      <c r="R258" s="176">
        <v>1</v>
      </c>
      <c r="S258" s="176">
        <v>1.1000000000000001</v>
      </c>
      <c r="T258" s="176">
        <v>1.2</v>
      </c>
      <c r="U258" s="176">
        <v>1.2</v>
      </c>
      <c r="V258" s="176">
        <v>1.2</v>
      </c>
      <c r="W258" s="161"/>
      <c r="X258" s="161"/>
      <c r="Y258" s="174" t="s">
        <v>76</v>
      </c>
      <c r="Z258" s="175">
        <v>76035.146000000008</v>
      </c>
      <c r="AA258" s="175">
        <v>87819.24</v>
      </c>
      <c r="AB258" s="175">
        <v>83971.64</v>
      </c>
      <c r="AC258" s="175">
        <v>97827.07</v>
      </c>
      <c r="AD258" s="175">
        <v>113761.584</v>
      </c>
      <c r="AE258" s="175">
        <v>121006.272</v>
      </c>
      <c r="AF258" s="175">
        <v>124591.89599999999</v>
      </c>
      <c r="AG258" s="161"/>
      <c r="AH258" s="174" t="s">
        <v>76</v>
      </c>
      <c r="AI258" s="177">
        <v>0.37506284701509096</v>
      </c>
      <c r="AJ258" s="177">
        <v>0.38405587717634565</v>
      </c>
      <c r="AK258" s="177">
        <v>0.40703319458831411</v>
      </c>
      <c r="AL258" s="177">
        <v>0.42507777074840974</v>
      </c>
      <c r="AM258" s="177">
        <v>0.44078888208289746</v>
      </c>
      <c r="AN258" s="177">
        <v>0.44332623579172759</v>
      </c>
      <c r="AO258" s="177">
        <v>0.45196136275606003</v>
      </c>
      <c r="AP258" s="161"/>
      <c r="AQ258" s="174" t="s">
        <v>9</v>
      </c>
      <c r="AR258" s="177">
        <v>8.2513826343320017E-3</v>
      </c>
      <c r="AS258" s="177">
        <v>9.2173410522322953E-3</v>
      </c>
      <c r="AT258" s="177">
        <v>8.1406638917662817E-3</v>
      </c>
      <c r="AU258" s="177">
        <v>9.351710956465014E-3</v>
      </c>
      <c r="AV258" s="177">
        <v>1.057893316998954E-2</v>
      </c>
      <c r="AW258" s="177">
        <v>1.0639829659001461E-2</v>
      </c>
      <c r="AX258" s="177">
        <v>1.084707270614544E-2</v>
      </c>
      <c r="AY258" s="161"/>
      <c r="AZ258" s="161"/>
      <c r="BA258" s="161"/>
      <c r="BB258" s="161"/>
      <c r="BC258" s="161"/>
    </row>
    <row r="259" spans="3:55" x14ac:dyDescent="0.25">
      <c r="C259" s="164" t="s">
        <v>12</v>
      </c>
      <c r="D259" s="3" t="s">
        <v>13</v>
      </c>
      <c r="E259" s="8"/>
      <c r="F259" s="5" t="s">
        <v>8</v>
      </c>
      <c r="G259" s="168">
        <v>4694105</v>
      </c>
      <c r="H259" s="168">
        <v>4801876</v>
      </c>
      <c r="I259" s="168">
        <v>5242360</v>
      </c>
      <c r="J259" s="168">
        <v>5307858</v>
      </c>
      <c r="K259" s="168">
        <v>5518189</v>
      </c>
      <c r="L259" s="168">
        <v>5802566</v>
      </c>
      <c r="M259" s="168">
        <v>5795246</v>
      </c>
      <c r="N259" s="161"/>
      <c r="O259" s="167" t="s">
        <v>8</v>
      </c>
      <c r="P259" s="169">
        <v>1</v>
      </c>
      <c r="Q259" s="169">
        <v>1</v>
      </c>
      <c r="R259" s="169">
        <v>0.9</v>
      </c>
      <c r="S259" s="169">
        <v>0.9</v>
      </c>
      <c r="T259" s="169">
        <v>1.1000000000000001</v>
      </c>
      <c r="U259" s="169">
        <v>1.2</v>
      </c>
      <c r="V259" s="169">
        <v>1.2</v>
      </c>
      <c r="W259" s="161"/>
      <c r="X259" s="161"/>
      <c r="Y259" s="167" t="s">
        <v>8</v>
      </c>
      <c r="Z259" s="168">
        <v>93882.1</v>
      </c>
      <c r="AA259" s="168">
        <v>96037.52</v>
      </c>
      <c r="AB259" s="168">
        <v>94362.48</v>
      </c>
      <c r="AC259" s="168">
        <v>95541.444000000003</v>
      </c>
      <c r="AD259" s="168">
        <v>121400.15800000001</v>
      </c>
      <c r="AE259" s="168">
        <v>139261.584</v>
      </c>
      <c r="AF259" s="168">
        <v>139085.90400000001</v>
      </c>
      <c r="AG259" s="161"/>
      <c r="AH259" s="167" t="s">
        <v>8</v>
      </c>
      <c r="AI259" s="170">
        <v>1</v>
      </c>
      <c r="AJ259" s="170">
        <v>1</v>
      </c>
      <c r="AK259" s="170">
        <v>1</v>
      </c>
      <c r="AL259" s="170">
        <v>1</v>
      </c>
      <c r="AM259" s="170">
        <v>1</v>
      </c>
      <c r="AN259" s="170">
        <v>1</v>
      </c>
      <c r="AO259" s="170">
        <v>1</v>
      </c>
      <c r="AP259" s="161"/>
      <c r="AQ259" s="167" t="s">
        <v>10</v>
      </c>
      <c r="AR259" s="170">
        <v>0.02</v>
      </c>
      <c r="AS259" s="170">
        <v>0.02</v>
      </c>
      <c r="AT259" s="170">
        <v>1.8000000000000002E-2</v>
      </c>
      <c r="AU259" s="170">
        <v>1.8000000000000002E-2</v>
      </c>
      <c r="AV259" s="170">
        <v>2.2000000000000002E-2</v>
      </c>
      <c r="AW259" s="170">
        <v>2.4E-2</v>
      </c>
      <c r="AX259" s="170">
        <v>2.4E-2</v>
      </c>
      <c r="AY259" s="161"/>
      <c r="AZ259" s="161"/>
      <c r="BA259" s="161"/>
      <c r="BB259" s="161"/>
      <c r="BC259" s="161"/>
    </row>
    <row r="260" spans="3:55" x14ac:dyDescent="0.25">
      <c r="C260" s="171" t="s">
        <v>12</v>
      </c>
      <c r="D260" s="7" t="s">
        <v>13</v>
      </c>
      <c r="E260" s="4"/>
      <c r="F260" s="9" t="s">
        <v>1</v>
      </c>
      <c r="G260" s="175">
        <v>1123513</v>
      </c>
      <c r="H260" s="175">
        <v>978299</v>
      </c>
      <c r="I260" s="175">
        <v>993540</v>
      </c>
      <c r="J260" s="175">
        <v>943440</v>
      </c>
      <c r="K260" s="175">
        <v>890392</v>
      </c>
      <c r="L260" s="175">
        <v>937210</v>
      </c>
      <c r="M260" s="175">
        <v>823031</v>
      </c>
      <c r="N260" s="161"/>
      <c r="O260" s="174" t="s">
        <v>1</v>
      </c>
      <c r="P260" s="176">
        <v>2.1</v>
      </c>
      <c r="Q260" s="176">
        <v>2.6</v>
      </c>
      <c r="R260" s="176">
        <v>3.2</v>
      </c>
      <c r="S260" s="176">
        <v>2.7</v>
      </c>
      <c r="T260" s="176">
        <v>3</v>
      </c>
      <c r="U260" s="176">
        <v>3.2</v>
      </c>
      <c r="V260" s="176">
        <v>3.3</v>
      </c>
      <c r="W260" s="161"/>
      <c r="X260" s="161"/>
      <c r="Y260" s="174" t="s">
        <v>1</v>
      </c>
      <c r="Z260" s="175">
        <v>47187.546000000002</v>
      </c>
      <c r="AA260" s="175">
        <v>50871.547999999995</v>
      </c>
      <c r="AB260" s="175">
        <v>63586.559999999998</v>
      </c>
      <c r="AC260" s="175">
        <v>50945.760000000002</v>
      </c>
      <c r="AD260" s="175">
        <v>53423.519999999997</v>
      </c>
      <c r="AE260" s="175">
        <v>59981.440000000002</v>
      </c>
      <c r="AF260" s="175">
        <v>54320.045999999995</v>
      </c>
      <c r="AG260" s="161"/>
      <c r="AH260" s="174" t="s">
        <v>1</v>
      </c>
      <c r="AI260" s="177">
        <v>0.2393455195399336</v>
      </c>
      <c r="AJ260" s="177">
        <v>0.20373266614964652</v>
      </c>
      <c r="AK260" s="177">
        <v>0.18952151321160698</v>
      </c>
      <c r="AL260" s="177">
        <v>0.1777440165128758</v>
      </c>
      <c r="AM260" s="177">
        <v>0.16135583612667126</v>
      </c>
      <c r="AN260" s="177">
        <v>0.16151647391860774</v>
      </c>
      <c r="AO260" s="177">
        <v>0.14201830258801784</v>
      </c>
      <c r="AP260" s="161"/>
      <c r="AQ260" s="174" t="s">
        <v>8</v>
      </c>
      <c r="AR260" s="177">
        <v>1.0052511820677212E-2</v>
      </c>
      <c r="AS260" s="177">
        <v>1.059409863978162E-2</v>
      </c>
      <c r="AT260" s="177">
        <v>1.2129376845542848E-2</v>
      </c>
      <c r="AU260" s="177">
        <v>9.5981768916952939E-3</v>
      </c>
      <c r="AV260" s="177">
        <v>9.6813501676002757E-3</v>
      </c>
      <c r="AW260" s="177">
        <v>1.0337054330790896E-2</v>
      </c>
      <c r="AX260" s="177">
        <v>9.3732079708091776E-3</v>
      </c>
      <c r="AY260" s="161"/>
      <c r="AZ260" s="161"/>
      <c r="BA260" s="161"/>
      <c r="BB260" s="161"/>
      <c r="BC260" s="161"/>
    </row>
    <row r="261" spans="3:55" x14ac:dyDescent="0.25">
      <c r="C261" s="171" t="s">
        <v>12</v>
      </c>
      <c r="D261" s="7" t="s">
        <v>13</v>
      </c>
      <c r="E261" s="8"/>
      <c r="F261" s="9" t="s">
        <v>77</v>
      </c>
      <c r="G261" s="175">
        <v>1618825</v>
      </c>
      <c r="H261" s="175">
        <v>1776249</v>
      </c>
      <c r="I261" s="175">
        <v>1903923</v>
      </c>
      <c r="J261" s="175">
        <v>1840787</v>
      </c>
      <c r="K261" s="175">
        <v>1967532</v>
      </c>
      <c r="L261" s="175">
        <v>2036323</v>
      </c>
      <c r="M261" s="175">
        <v>2075818</v>
      </c>
      <c r="N261" s="161"/>
      <c r="O261" s="174" t="s">
        <v>77</v>
      </c>
      <c r="P261" s="176">
        <v>1.7</v>
      </c>
      <c r="Q261" s="176">
        <v>1.8</v>
      </c>
      <c r="R261" s="176">
        <v>1.8</v>
      </c>
      <c r="S261" s="176">
        <v>1.9</v>
      </c>
      <c r="T261" s="176">
        <v>2.1</v>
      </c>
      <c r="U261" s="176">
        <v>1.9</v>
      </c>
      <c r="V261" s="176">
        <v>2</v>
      </c>
      <c r="W261" s="161"/>
      <c r="X261" s="161"/>
      <c r="Y261" s="174" t="s">
        <v>77</v>
      </c>
      <c r="Z261" s="175">
        <v>55040.05</v>
      </c>
      <c r="AA261" s="175">
        <v>63944.964000000007</v>
      </c>
      <c r="AB261" s="175">
        <v>68541.228000000003</v>
      </c>
      <c r="AC261" s="175">
        <v>69949.906000000003</v>
      </c>
      <c r="AD261" s="175">
        <v>82636.343999999997</v>
      </c>
      <c r="AE261" s="175">
        <v>77380.27399999999</v>
      </c>
      <c r="AF261" s="175">
        <v>83032.72</v>
      </c>
      <c r="AG261" s="161"/>
      <c r="AH261" s="174" t="s">
        <v>77</v>
      </c>
      <c r="AI261" s="177">
        <v>0.34486339781491893</v>
      </c>
      <c r="AJ261" s="177">
        <v>0.36990730289578488</v>
      </c>
      <c r="AK261" s="177">
        <v>0.36318051411959501</v>
      </c>
      <c r="AL261" s="177">
        <v>0.34680411570919945</v>
      </c>
      <c r="AM261" s="177">
        <v>0.35655393463326462</v>
      </c>
      <c r="AN261" s="177">
        <v>0.35093491396737236</v>
      </c>
      <c r="AO261" s="177">
        <v>0.3581932501226005</v>
      </c>
      <c r="AP261" s="161"/>
      <c r="AQ261" s="174" t="s">
        <v>1</v>
      </c>
      <c r="AR261" s="177">
        <v>1.1725355525707243E-2</v>
      </c>
      <c r="AS261" s="177">
        <v>1.3316662904248256E-2</v>
      </c>
      <c r="AT261" s="177">
        <v>1.3074498508305421E-2</v>
      </c>
      <c r="AU261" s="177">
        <v>1.3178556396949578E-2</v>
      </c>
      <c r="AV261" s="177">
        <v>1.4975265254597114E-2</v>
      </c>
      <c r="AW261" s="177">
        <v>1.3335526730760151E-2</v>
      </c>
      <c r="AX261" s="177">
        <v>1.432773000490402E-2</v>
      </c>
      <c r="AY261" s="161"/>
      <c r="AZ261" s="161"/>
      <c r="BA261" s="161"/>
      <c r="BB261" s="161"/>
      <c r="BC261" s="161"/>
    </row>
    <row r="262" spans="3:55" x14ac:dyDescent="0.25">
      <c r="C262" s="171" t="s">
        <v>12</v>
      </c>
      <c r="D262" s="7" t="s">
        <v>13</v>
      </c>
      <c r="E262" s="8"/>
      <c r="F262" s="9" t="s">
        <v>76</v>
      </c>
      <c r="G262" s="175">
        <v>1951767</v>
      </c>
      <c r="H262" s="175">
        <v>2047328</v>
      </c>
      <c r="I262" s="175">
        <v>2344897</v>
      </c>
      <c r="J262" s="175">
        <v>2523631</v>
      </c>
      <c r="K262" s="175">
        <v>2660265</v>
      </c>
      <c r="L262" s="175">
        <v>2829033</v>
      </c>
      <c r="M262" s="175">
        <v>2896397</v>
      </c>
      <c r="N262" s="161"/>
      <c r="O262" s="174" t="s">
        <v>76</v>
      </c>
      <c r="P262" s="176">
        <v>1.7</v>
      </c>
      <c r="Q262" s="176">
        <v>1.6</v>
      </c>
      <c r="R262" s="176">
        <v>1.5</v>
      </c>
      <c r="S262" s="176">
        <v>1.6</v>
      </c>
      <c r="T262" s="176">
        <v>1.8</v>
      </c>
      <c r="U262" s="176">
        <v>1.9</v>
      </c>
      <c r="V262" s="176">
        <v>2</v>
      </c>
      <c r="W262" s="161"/>
      <c r="X262" s="161"/>
      <c r="Y262" s="174" t="s">
        <v>76</v>
      </c>
      <c r="Z262" s="175">
        <v>66360.077999999994</v>
      </c>
      <c r="AA262" s="175">
        <v>65514.496000000006</v>
      </c>
      <c r="AB262" s="175">
        <v>70346.91</v>
      </c>
      <c r="AC262" s="175">
        <v>80756.191999999995</v>
      </c>
      <c r="AD262" s="175">
        <v>95769.54</v>
      </c>
      <c r="AE262" s="175">
        <v>107503.254</v>
      </c>
      <c r="AF262" s="175">
        <v>115855.88</v>
      </c>
      <c r="AG262" s="161"/>
      <c r="AH262" s="174" t="s">
        <v>76</v>
      </c>
      <c r="AI262" s="177">
        <v>0.41579108264514747</v>
      </c>
      <c r="AJ262" s="177">
        <v>0.42636003095456859</v>
      </c>
      <c r="AK262" s="177">
        <v>0.44729797266879801</v>
      </c>
      <c r="AL262" s="177">
        <v>0.47545186777792475</v>
      </c>
      <c r="AM262" s="177">
        <v>0.48209022924006406</v>
      </c>
      <c r="AN262" s="177">
        <v>0.4875486121140199</v>
      </c>
      <c r="AO262" s="177">
        <v>0.49978844728938165</v>
      </c>
      <c r="AP262" s="161"/>
      <c r="AQ262" s="174" t="s">
        <v>9</v>
      </c>
      <c r="AR262" s="177">
        <v>1.4136896809935013E-2</v>
      </c>
      <c r="AS262" s="177">
        <v>1.3643520990546196E-2</v>
      </c>
      <c r="AT262" s="177">
        <v>1.3418939180063941E-2</v>
      </c>
      <c r="AU262" s="177">
        <v>1.5214459768893594E-2</v>
      </c>
      <c r="AV262" s="177">
        <v>1.7355248252642307E-2</v>
      </c>
      <c r="AW262" s="177">
        <v>1.8526847260332754E-2</v>
      </c>
      <c r="AX262" s="177">
        <v>1.9991537891575265E-2</v>
      </c>
      <c r="AY262" s="161"/>
      <c r="AZ262" s="161"/>
      <c r="BA262" s="161"/>
      <c r="BB262" s="161"/>
      <c r="BC262" s="161"/>
    </row>
    <row r="263" spans="3:55" x14ac:dyDescent="0.25">
      <c r="C263" s="164" t="s">
        <v>11</v>
      </c>
      <c r="D263" s="3" t="s">
        <v>13</v>
      </c>
      <c r="E263" s="8"/>
      <c r="F263" s="5" t="s">
        <v>8</v>
      </c>
      <c r="G263" s="168">
        <v>4520732</v>
      </c>
      <c r="H263" s="168">
        <v>4725735</v>
      </c>
      <c r="I263" s="168">
        <v>5072725</v>
      </c>
      <c r="J263" s="168">
        <v>5153016</v>
      </c>
      <c r="K263" s="168">
        <v>5235408</v>
      </c>
      <c r="L263" s="168">
        <v>5570386</v>
      </c>
      <c r="M263" s="168">
        <v>5690977</v>
      </c>
      <c r="N263" s="161"/>
      <c r="O263" s="167" t="s">
        <v>8</v>
      </c>
      <c r="P263" s="169">
        <v>1</v>
      </c>
      <c r="Q263" s="169">
        <v>1</v>
      </c>
      <c r="R263" s="169">
        <v>0.9</v>
      </c>
      <c r="S263" s="169">
        <v>0.9</v>
      </c>
      <c r="T263" s="169">
        <v>1.1000000000000001</v>
      </c>
      <c r="U263" s="169">
        <v>1.2</v>
      </c>
      <c r="V263" s="169">
        <v>1.2</v>
      </c>
      <c r="W263" s="161"/>
      <c r="X263" s="161"/>
      <c r="Y263" s="167" t="s">
        <v>8</v>
      </c>
      <c r="Z263" s="168">
        <v>90414.64</v>
      </c>
      <c r="AA263" s="168">
        <v>94514.7</v>
      </c>
      <c r="AB263" s="168">
        <v>91309.05</v>
      </c>
      <c r="AC263" s="168">
        <v>92754.288</v>
      </c>
      <c r="AD263" s="168">
        <v>115178.97600000001</v>
      </c>
      <c r="AE263" s="168">
        <v>133689.264</v>
      </c>
      <c r="AF263" s="168">
        <v>136583.44799999997</v>
      </c>
      <c r="AG263" s="161"/>
      <c r="AH263" s="167" t="s">
        <v>8</v>
      </c>
      <c r="AI263" s="170">
        <v>1</v>
      </c>
      <c r="AJ263" s="170">
        <v>1</v>
      </c>
      <c r="AK263" s="170">
        <v>1</v>
      </c>
      <c r="AL263" s="170">
        <v>1</v>
      </c>
      <c r="AM263" s="170">
        <v>1</v>
      </c>
      <c r="AN263" s="170">
        <v>1</v>
      </c>
      <c r="AO263" s="170">
        <v>1</v>
      </c>
      <c r="AP263" s="161"/>
      <c r="AQ263" s="167" t="s">
        <v>10</v>
      </c>
      <c r="AR263" s="170">
        <v>0.02</v>
      </c>
      <c r="AS263" s="170">
        <v>0.02</v>
      </c>
      <c r="AT263" s="170">
        <v>1.8000000000000002E-2</v>
      </c>
      <c r="AU263" s="170">
        <v>1.8000000000000002E-2</v>
      </c>
      <c r="AV263" s="170">
        <v>2.2000000000000002E-2</v>
      </c>
      <c r="AW263" s="170">
        <v>2.4E-2</v>
      </c>
      <c r="AX263" s="170">
        <v>2.4E-2</v>
      </c>
      <c r="AY263" s="161"/>
      <c r="AZ263" s="161"/>
      <c r="BA263" s="161"/>
      <c r="BB263" s="161"/>
      <c r="BC263" s="161"/>
    </row>
    <row r="264" spans="3:55" x14ac:dyDescent="0.25">
      <c r="C264" s="171" t="s">
        <v>11</v>
      </c>
      <c r="D264" s="7" t="s">
        <v>13</v>
      </c>
      <c r="E264" s="8"/>
      <c r="F264" s="9" t="s">
        <v>1</v>
      </c>
      <c r="G264" s="175">
        <v>1251975</v>
      </c>
      <c r="H264" s="175">
        <v>1136900</v>
      </c>
      <c r="I264" s="175">
        <v>1129616</v>
      </c>
      <c r="J264" s="175">
        <v>1177324</v>
      </c>
      <c r="K264" s="175">
        <v>1108186</v>
      </c>
      <c r="L264" s="175">
        <v>1167446</v>
      </c>
      <c r="M264" s="175">
        <v>1106207</v>
      </c>
      <c r="N264" s="161"/>
      <c r="O264" s="174" t="s">
        <v>1</v>
      </c>
      <c r="P264" s="176">
        <v>2.1</v>
      </c>
      <c r="Q264" s="176">
        <v>2.2999999999999998</v>
      </c>
      <c r="R264" s="176">
        <v>2.2000000000000002</v>
      </c>
      <c r="S264" s="176">
        <v>2.4</v>
      </c>
      <c r="T264" s="176">
        <v>2.6</v>
      </c>
      <c r="U264" s="176">
        <v>2.8</v>
      </c>
      <c r="V264" s="176">
        <v>2.8</v>
      </c>
      <c r="W264" s="161"/>
      <c r="X264" s="161"/>
      <c r="Y264" s="174" t="s">
        <v>1</v>
      </c>
      <c r="Z264" s="175">
        <v>52582.95</v>
      </c>
      <c r="AA264" s="175">
        <v>52297.4</v>
      </c>
      <c r="AB264" s="175">
        <v>49703.104000000007</v>
      </c>
      <c r="AC264" s="175">
        <v>56511.552000000003</v>
      </c>
      <c r="AD264" s="175">
        <v>57625.671999999999</v>
      </c>
      <c r="AE264" s="175">
        <v>65376.975999999995</v>
      </c>
      <c r="AF264" s="175">
        <v>61947.59199999999</v>
      </c>
      <c r="AG264" s="161"/>
      <c r="AH264" s="174" t="s">
        <v>1</v>
      </c>
      <c r="AI264" s="177">
        <v>0.27694076976914356</v>
      </c>
      <c r="AJ264" s="177">
        <v>0.24057633362852551</v>
      </c>
      <c r="AK264" s="177">
        <v>0.22268425747502574</v>
      </c>
      <c r="AL264" s="177">
        <v>0.22847280117119761</v>
      </c>
      <c r="AM264" s="177">
        <v>0.21167137308114287</v>
      </c>
      <c r="AN264" s="177">
        <v>0.20958080822406203</v>
      </c>
      <c r="AO264" s="177">
        <v>0.19437910221742241</v>
      </c>
      <c r="AP264" s="161"/>
      <c r="AQ264" s="174" t="s">
        <v>8</v>
      </c>
      <c r="AR264" s="177">
        <v>1.1631512330304031E-2</v>
      </c>
      <c r="AS264" s="177">
        <v>1.1066511346912174E-2</v>
      </c>
      <c r="AT264" s="177">
        <v>9.7981073289011341E-3</v>
      </c>
      <c r="AU264" s="177">
        <v>1.0966694456217485E-2</v>
      </c>
      <c r="AV264" s="177">
        <v>1.100691140021943E-2</v>
      </c>
      <c r="AW264" s="177">
        <v>1.1736525260547472E-2</v>
      </c>
      <c r="AX264" s="177">
        <v>1.0885229724175653E-2</v>
      </c>
      <c r="AY264" s="161"/>
      <c r="AZ264" s="161"/>
      <c r="BA264" s="161"/>
      <c r="BB264" s="161"/>
      <c r="BC264" s="161"/>
    </row>
    <row r="265" spans="3:55" x14ac:dyDescent="0.25">
      <c r="C265" s="171" t="s">
        <v>11</v>
      </c>
      <c r="D265" s="7" t="s">
        <v>13</v>
      </c>
      <c r="E265" s="4"/>
      <c r="F265" s="9" t="s">
        <v>77</v>
      </c>
      <c r="G265" s="175">
        <v>1764381</v>
      </c>
      <c r="H265" s="175">
        <v>1977028</v>
      </c>
      <c r="I265" s="175">
        <v>2089424</v>
      </c>
      <c r="J265" s="175">
        <v>2052638</v>
      </c>
      <c r="K265" s="175">
        <v>2047421</v>
      </c>
      <c r="L265" s="175">
        <v>2190045</v>
      </c>
      <c r="M265" s="175">
        <v>2289838</v>
      </c>
      <c r="N265" s="161"/>
      <c r="O265" s="174" t="s">
        <v>77</v>
      </c>
      <c r="P265" s="176">
        <v>1.7</v>
      </c>
      <c r="Q265" s="176">
        <v>1.8</v>
      </c>
      <c r="R265" s="176">
        <v>1.5</v>
      </c>
      <c r="S265" s="176">
        <v>1.6</v>
      </c>
      <c r="T265" s="176">
        <v>1.8</v>
      </c>
      <c r="U265" s="176">
        <v>1.9</v>
      </c>
      <c r="V265" s="176">
        <v>2</v>
      </c>
      <c r="W265" s="161"/>
      <c r="X265" s="161"/>
      <c r="Y265" s="174" t="s">
        <v>77</v>
      </c>
      <c r="Z265" s="175">
        <v>59988.953999999998</v>
      </c>
      <c r="AA265" s="175">
        <v>71173.008000000002</v>
      </c>
      <c r="AB265" s="175">
        <v>62682.720000000001</v>
      </c>
      <c r="AC265" s="175">
        <v>65684.416000000012</v>
      </c>
      <c r="AD265" s="175">
        <v>73707.156000000003</v>
      </c>
      <c r="AE265" s="175">
        <v>83221.710000000006</v>
      </c>
      <c r="AF265" s="175">
        <v>91593.52</v>
      </c>
      <c r="AG265" s="161"/>
      <c r="AH265" s="174" t="s">
        <v>77</v>
      </c>
      <c r="AI265" s="177">
        <v>0.39028657305940717</v>
      </c>
      <c r="AJ265" s="177">
        <v>0.41835354712018341</v>
      </c>
      <c r="AK265" s="177">
        <v>0.41189380461191966</v>
      </c>
      <c r="AL265" s="177">
        <v>0.39833720679307033</v>
      </c>
      <c r="AM265" s="177">
        <v>0.39107190881780368</v>
      </c>
      <c r="AN265" s="177">
        <v>0.39315857105773283</v>
      </c>
      <c r="AO265" s="177">
        <v>0.40236289832132516</v>
      </c>
      <c r="AP265" s="161"/>
      <c r="AQ265" s="174" t="s">
        <v>1</v>
      </c>
      <c r="AR265" s="177">
        <v>1.3269743484019842E-2</v>
      </c>
      <c r="AS265" s="177">
        <v>1.5060727696326603E-2</v>
      </c>
      <c r="AT265" s="177">
        <v>1.235681413835759E-2</v>
      </c>
      <c r="AU265" s="177">
        <v>1.2746790617378252E-2</v>
      </c>
      <c r="AV265" s="177">
        <v>1.4078588717440933E-2</v>
      </c>
      <c r="AW265" s="177">
        <v>1.4940025700193846E-2</v>
      </c>
      <c r="AX265" s="177">
        <v>1.6094515932853007E-2</v>
      </c>
      <c r="AY265" s="161"/>
      <c r="AZ265" s="161"/>
      <c r="BA265" s="161"/>
      <c r="BB265" s="161"/>
      <c r="BC265" s="161"/>
    </row>
    <row r="266" spans="3:55" x14ac:dyDescent="0.25">
      <c r="C266" s="171" t="s">
        <v>11</v>
      </c>
      <c r="D266" s="7" t="s">
        <v>13</v>
      </c>
      <c r="E266" s="8"/>
      <c r="F266" s="9" t="s">
        <v>76</v>
      </c>
      <c r="G266" s="175">
        <v>1504376</v>
      </c>
      <c r="H266" s="175">
        <v>1611807</v>
      </c>
      <c r="I266" s="175">
        <v>1853685</v>
      </c>
      <c r="J266" s="175">
        <v>1923054</v>
      </c>
      <c r="K266" s="175">
        <v>2079801</v>
      </c>
      <c r="L266" s="175">
        <v>2212895</v>
      </c>
      <c r="M266" s="175">
        <v>2294932</v>
      </c>
      <c r="N266" s="161"/>
      <c r="O266" s="174" t="s">
        <v>76</v>
      </c>
      <c r="P266" s="176">
        <v>1.7</v>
      </c>
      <c r="Q266" s="176">
        <v>1.8</v>
      </c>
      <c r="R266" s="176">
        <v>1.8</v>
      </c>
      <c r="S266" s="176">
        <v>1.9</v>
      </c>
      <c r="T266" s="176">
        <v>1.8</v>
      </c>
      <c r="U266" s="176">
        <v>1.9</v>
      </c>
      <c r="V266" s="176">
        <v>2</v>
      </c>
      <c r="W266" s="161"/>
      <c r="X266" s="161"/>
      <c r="Y266" s="174" t="s">
        <v>76</v>
      </c>
      <c r="Z266" s="175">
        <v>51148.783999999992</v>
      </c>
      <c r="AA266" s="175">
        <v>58025.052000000003</v>
      </c>
      <c r="AB266" s="175">
        <v>66732.66</v>
      </c>
      <c r="AC266" s="175">
        <v>73076.051999999996</v>
      </c>
      <c r="AD266" s="175">
        <v>74872.83600000001</v>
      </c>
      <c r="AE266" s="175">
        <v>84090.01</v>
      </c>
      <c r="AF266" s="175">
        <v>91797.28</v>
      </c>
      <c r="AG266" s="161"/>
      <c r="AH266" s="174" t="s">
        <v>76</v>
      </c>
      <c r="AI266" s="177">
        <v>0.33277265717144922</v>
      </c>
      <c r="AJ266" s="177">
        <v>0.34107011925129105</v>
      </c>
      <c r="AK266" s="177">
        <v>0.36542193791305461</v>
      </c>
      <c r="AL266" s="177">
        <v>0.37318999203573211</v>
      </c>
      <c r="AM266" s="177">
        <v>0.39725671810105345</v>
      </c>
      <c r="AN266" s="177">
        <v>0.39726062071820517</v>
      </c>
      <c r="AO266" s="177">
        <v>0.40325799946125246</v>
      </c>
      <c r="AP266" s="161"/>
      <c r="AQ266" s="174" t="s">
        <v>9</v>
      </c>
      <c r="AR266" s="177">
        <v>1.1314270343829274E-2</v>
      </c>
      <c r="AS266" s="177">
        <v>1.2278524293046478E-2</v>
      </c>
      <c r="AT266" s="177">
        <v>1.3155189764869965E-2</v>
      </c>
      <c r="AU266" s="177">
        <v>1.4181219697357819E-2</v>
      </c>
      <c r="AV266" s="177">
        <v>1.4301241851637924E-2</v>
      </c>
      <c r="AW266" s="177">
        <v>1.5095903587291798E-2</v>
      </c>
      <c r="AX266" s="177">
        <v>1.6130319978450099E-2</v>
      </c>
      <c r="AY266" s="161"/>
      <c r="AZ266" s="161"/>
      <c r="BA266" s="161"/>
      <c r="BB266" s="161"/>
      <c r="BC266" s="161"/>
    </row>
    <row r="271" spans="3:55" s="126" customFormat="1" ht="23.25" x14ac:dyDescent="0.25">
      <c r="E271" s="126" t="s">
        <v>79</v>
      </c>
      <c r="G271" s="18" t="s">
        <v>97</v>
      </c>
      <c r="N271" s="134"/>
      <c r="O271" s="137"/>
      <c r="P271" s="137"/>
      <c r="Q271" s="137"/>
      <c r="R271" s="137"/>
      <c r="S271" s="137"/>
      <c r="T271" s="137"/>
    </row>
    <row r="273" spans="3:52" x14ac:dyDescent="0.25">
      <c r="G273" t="s">
        <v>25</v>
      </c>
      <c r="O273" t="s">
        <v>26</v>
      </c>
      <c r="Y273" t="s">
        <v>27</v>
      </c>
      <c r="AH273" t="s">
        <v>28</v>
      </c>
      <c r="AQ273" t="s">
        <v>29</v>
      </c>
    </row>
    <row r="274" spans="3:52" s="126" customFormat="1" x14ac:dyDescent="0.25">
      <c r="F274" s="135" t="s">
        <v>24</v>
      </c>
      <c r="G274" s="139" t="s">
        <v>15</v>
      </c>
      <c r="H274" s="139" t="s">
        <v>16</v>
      </c>
      <c r="I274" s="139" t="s">
        <v>17</v>
      </c>
      <c r="J274" s="139" t="s">
        <v>18</v>
      </c>
      <c r="K274" s="139" t="s">
        <v>19</v>
      </c>
      <c r="L274" s="139" t="s">
        <v>14</v>
      </c>
      <c r="M274" s="139" t="s">
        <v>20</v>
      </c>
      <c r="O274" s="135" t="s">
        <v>24</v>
      </c>
      <c r="P274" s="135" t="s">
        <v>15</v>
      </c>
      <c r="Q274" s="135" t="s">
        <v>16</v>
      </c>
      <c r="R274" s="135" t="s">
        <v>17</v>
      </c>
      <c r="S274" s="135" t="s">
        <v>18</v>
      </c>
      <c r="T274" s="135" t="s">
        <v>19</v>
      </c>
      <c r="U274" s="135" t="s">
        <v>14</v>
      </c>
      <c r="V274" s="135" t="s">
        <v>99</v>
      </c>
      <c r="Y274" s="135" t="s">
        <v>24</v>
      </c>
      <c r="Z274" s="139" t="s">
        <v>15</v>
      </c>
      <c r="AA274" s="139" t="s">
        <v>16</v>
      </c>
      <c r="AB274" s="139" t="s">
        <v>17</v>
      </c>
      <c r="AC274" s="139" t="s">
        <v>18</v>
      </c>
      <c r="AD274" s="139" t="s">
        <v>19</v>
      </c>
      <c r="AE274" s="139" t="s">
        <v>14</v>
      </c>
      <c r="AF274" s="139" t="s">
        <v>20</v>
      </c>
      <c r="AH274" s="135" t="s">
        <v>24</v>
      </c>
      <c r="AI274" s="139" t="s">
        <v>15</v>
      </c>
      <c r="AJ274" s="139" t="s">
        <v>16</v>
      </c>
      <c r="AK274" s="139" t="s">
        <v>17</v>
      </c>
      <c r="AL274" s="139" t="s">
        <v>18</v>
      </c>
      <c r="AM274" s="139" t="s">
        <v>19</v>
      </c>
      <c r="AN274" s="139" t="s">
        <v>14</v>
      </c>
      <c r="AO274" s="139" t="s">
        <v>20</v>
      </c>
      <c r="AQ274" s="135" t="s">
        <v>24</v>
      </c>
      <c r="AR274" s="139" t="s">
        <v>15</v>
      </c>
      <c r="AS274" s="139" t="s">
        <v>16</v>
      </c>
      <c r="AT274" s="139" t="s">
        <v>17</v>
      </c>
      <c r="AU274" s="139" t="s">
        <v>18</v>
      </c>
      <c r="AV274" s="139" t="s">
        <v>19</v>
      </c>
      <c r="AW274" s="139" t="s">
        <v>14</v>
      </c>
      <c r="AX274" s="139" t="s">
        <v>20</v>
      </c>
    </row>
    <row r="275" spans="3:52" x14ac:dyDescent="0.25">
      <c r="C275" s="164" t="s">
        <v>7</v>
      </c>
      <c r="D275" s="128" t="s">
        <v>0</v>
      </c>
      <c r="F275" s="130" t="s">
        <v>8</v>
      </c>
      <c r="G275" s="168">
        <v>784777</v>
      </c>
      <c r="H275" s="168">
        <v>922493</v>
      </c>
      <c r="I275" s="168">
        <v>929555</v>
      </c>
      <c r="J275" s="168">
        <v>887354</v>
      </c>
      <c r="K275" s="168">
        <v>929985</v>
      </c>
      <c r="L275" s="168">
        <v>843147</v>
      </c>
      <c r="M275" s="168">
        <v>836127</v>
      </c>
      <c r="N275" s="161"/>
      <c r="O275" s="167" t="s">
        <v>8</v>
      </c>
      <c r="P275" s="169">
        <v>2</v>
      </c>
      <c r="Q275" s="169">
        <v>2.1</v>
      </c>
      <c r="R275" s="169">
        <v>2.1</v>
      </c>
      <c r="S275" s="169">
        <v>2.2999999999999998</v>
      </c>
      <c r="T275" s="169">
        <v>2.4</v>
      </c>
      <c r="U275" s="169">
        <v>2.5</v>
      </c>
      <c r="V275" s="169">
        <v>2.5</v>
      </c>
      <c r="W275" s="161"/>
      <c r="X275" s="161"/>
      <c r="Y275" s="167" t="s">
        <v>8</v>
      </c>
      <c r="Z275" s="168">
        <v>31391.08</v>
      </c>
      <c r="AA275" s="168">
        <v>38744.705999999998</v>
      </c>
      <c r="AB275" s="168">
        <v>39041.31</v>
      </c>
      <c r="AC275" s="168">
        <v>40818.284</v>
      </c>
      <c r="AD275" s="168">
        <v>44639.28</v>
      </c>
      <c r="AE275" s="168">
        <v>42157.35</v>
      </c>
      <c r="AF275" s="168">
        <v>41806.35</v>
      </c>
      <c r="AG275" s="161"/>
      <c r="AH275" s="167" t="s">
        <v>8</v>
      </c>
      <c r="AI275" s="170">
        <v>1</v>
      </c>
      <c r="AJ275" s="170">
        <v>1</v>
      </c>
      <c r="AK275" s="170">
        <v>1</v>
      </c>
      <c r="AL275" s="170">
        <v>1</v>
      </c>
      <c r="AM275" s="170">
        <v>1</v>
      </c>
      <c r="AN275" s="170">
        <v>1</v>
      </c>
      <c r="AO275" s="170">
        <v>1</v>
      </c>
      <c r="AP275" s="161"/>
      <c r="AQ275" s="167" t="s">
        <v>8</v>
      </c>
      <c r="AR275" s="170">
        <v>0.04</v>
      </c>
      <c r="AS275" s="170">
        <v>4.2000000000000003E-2</v>
      </c>
      <c r="AT275" s="170">
        <v>4.2000000000000003E-2</v>
      </c>
      <c r="AU275" s="170">
        <v>4.5999999999999999E-2</v>
      </c>
      <c r="AV275" s="170">
        <v>4.8000000000000001E-2</v>
      </c>
      <c r="AW275" s="170">
        <v>0.05</v>
      </c>
      <c r="AX275" s="170">
        <v>0.05</v>
      </c>
      <c r="AY275" s="161"/>
      <c r="AZ275" s="161"/>
    </row>
    <row r="276" spans="3:52" x14ac:dyDescent="0.25">
      <c r="C276" s="171" t="s">
        <v>7</v>
      </c>
      <c r="D276" s="132" t="s">
        <v>0</v>
      </c>
      <c r="F276" s="134" t="s">
        <v>1</v>
      </c>
      <c r="G276" s="175">
        <v>215142</v>
      </c>
      <c r="H276" s="175">
        <v>192350</v>
      </c>
      <c r="I276" s="175">
        <v>156655</v>
      </c>
      <c r="J276" s="175">
        <v>142259</v>
      </c>
      <c r="K276" s="175">
        <v>147051</v>
      </c>
      <c r="L276" s="175">
        <v>121065</v>
      </c>
      <c r="M276" s="175">
        <v>96397</v>
      </c>
      <c r="N276" s="161"/>
      <c r="O276" s="174" t="s">
        <v>1</v>
      </c>
      <c r="P276" s="176">
        <v>4.2</v>
      </c>
      <c r="Q276" s="176">
        <v>5.3</v>
      </c>
      <c r="R276" s="176">
        <v>5.3</v>
      </c>
      <c r="S276" s="176">
        <v>6.3</v>
      </c>
      <c r="T276" s="176">
        <v>6.6</v>
      </c>
      <c r="U276" s="176">
        <v>7.7</v>
      </c>
      <c r="V276" s="176">
        <v>7.8</v>
      </c>
      <c r="W276" s="161"/>
      <c r="X276" s="161"/>
      <c r="Y276" s="174" t="s">
        <v>1</v>
      </c>
      <c r="Z276" s="175">
        <v>18071.928</v>
      </c>
      <c r="AA276" s="175">
        <v>20389.099999999999</v>
      </c>
      <c r="AB276" s="175">
        <v>16605.43</v>
      </c>
      <c r="AC276" s="175">
        <v>17924.633999999998</v>
      </c>
      <c r="AD276" s="175">
        <v>19410.732</v>
      </c>
      <c r="AE276" s="175">
        <v>18644.009999999998</v>
      </c>
      <c r="AF276" s="175">
        <v>15037.931999999999</v>
      </c>
      <c r="AG276" s="161"/>
      <c r="AH276" s="174" t="s">
        <v>1</v>
      </c>
      <c r="AI276" s="177">
        <v>0.27414411992196508</v>
      </c>
      <c r="AJ276" s="177">
        <v>0.20851106729265154</v>
      </c>
      <c r="AK276" s="177">
        <v>0.16852687576313397</v>
      </c>
      <c r="AL276" s="177">
        <v>0.16031820445955053</v>
      </c>
      <c r="AM276" s="177">
        <v>0.15812190519201921</v>
      </c>
      <c r="AN276" s="177">
        <v>0.14358706133094229</v>
      </c>
      <c r="AO276" s="177">
        <v>0.11528990213209238</v>
      </c>
      <c r="AP276" s="161"/>
      <c r="AQ276" s="174" t="s">
        <v>1</v>
      </c>
      <c r="AR276" s="177">
        <v>2.3028106073445066E-2</v>
      </c>
      <c r="AS276" s="177">
        <v>2.2102173133021062E-2</v>
      </c>
      <c r="AT276" s="177">
        <v>1.78638488308922E-2</v>
      </c>
      <c r="AU276" s="177">
        <v>2.0200093761903366E-2</v>
      </c>
      <c r="AV276" s="177">
        <v>2.0872091485346536E-2</v>
      </c>
      <c r="AW276" s="177">
        <v>2.211240744496511E-2</v>
      </c>
      <c r="AX276" s="177">
        <v>1.7985224732606411E-2</v>
      </c>
      <c r="AY276" s="161"/>
      <c r="AZ276" s="161"/>
    </row>
    <row r="277" spans="3:52" x14ac:dyDescent="0.25">
      <c r="C277" s="171" t="s">
        <v>7</v>
      </c>
      <c r="D277" s="132" t="s">
        <v>0</v>
      </c>
      <c r="F277" s="134" t="s">
        <v>77</v>
      </c>
      <c r="G277" s="175">
        <v>122184</v>
      </c>
      <c r="H277" s="175">
        <v>129140</v>
      </c>
      <c r="I277" s="175">
        <v>121802</v>
      </c>
      <c r="J277" s="175">
        <v>107544</v>
      </c>
      <c r="K277" s="175">
        <v>101802</v>
      </c>
      <c r="L277" s="175">
        <v>89938</v>
      </c>
      <c r="M277" s="175">
        <v>74061</v>
      </c>
      <c r="N277" s="161"/>
      <c r="O277" s="174" t="s">
        <v>77</v>
      </c>
      <c r="P277" s="176">
        <v>6.1</v>
      </c>
      <c r="Q277" s="176">
        <v>5.8</v>
      </c>
      <c r="R277" s="176">
        <v>6.5</v>
      </c>
      <c r="S277" s="176">
        <v>7.1</v>
      </c>
      <c r="T277" s="176">
        <v>7.4</v>
      </c>
      <c r="U277" s="176">
        <v>8.3000000000000007</v>
      </c>
      <c r="V277" s="176">
        <v>9.1</v>
      </c>
      <c r="W277" s="161"/>
      <c r="X277" s="161"/>
      <c r="Y277" s="174" t="s">
        <v>77</v>
      </c>
      <c r="Z277" s="175">
        <v>14906.447999999999</v>
      </c>
      <c r="AA277" s="175">
        <v>14980.24</v>
      </c>
      <c r="AB277" s="175">
        <v>15834.26</v>
      </c>
      <c r="AC277" s="175">
        <v>15271.247999999998</v>
      </c>
      <c r="AD277" s="175">
        <v>15066.696000000002</v>
      </c>
      <c r="AE277" s="175">
        <v>14929.708000000001</v>
      </c>
      <c r="AF277" s="175">
        <v>13479.101999999999</v>
      </c>
      <c r="AG277" s="161"/>
      <c r="AH277" s="174" t="s">
        <v>77</v>
      </c>
      <c r="AI277" s="177">
        <v>0.1556926362520818</v>
      </c>
      <c r="AJ277" s="177">
        <v>0.13999022214802714</v>
      </c>
      <c r="AK277" s="177">
        <v>0.1310325908633701</v>
      </c>
      <c r="AL277" s="177">
        <v>0.12119627566901146</v>
      </c>
      <c r="AM277" s="177">
        <v>0.10946628171422119</v>
      </c>
      <c r="AN277" s="177">
        <v>0.10666941826277031</v>
      </c>
      <c r="AO277" s="177">
        <v>8.8576256956180099E-2</v>
      </c>
      <c r="AP277" s="161"/>
      <c r="AQ277" s="174" t="s">
        <v>77</v>
      </c>
      <c r="AR277" s="177">
        <v>1.8994501622753977E-2</v>
      </c>
      <c r="AS277" s="177">
        <v>1.6238865769171149E-2</v>
      </c>
      <c r="AT277" s="177">
        <v>1.7034236812238111E-2</v>
      </c>
      <c r="AU277" s="177">
        <v>1.7209871144999625E-2</v>
      </c>
      <c r="AV277" s="177">
        <v>1.6201009693704738E-2</v>
      </c>
      <c r="AW277" s="177">
        <v>1.7707123431619873E-2</v>
      </c>
      <c r="AX277" s="177">
        <v>1.6120878766024777E-2</v>
      </c>
      <c r="AY277" s="161"/>
      <c r="AZ277" s="161"/>
    </row>
    <row r="278" spans="3:52" x14ac:dyDescent="0.25">
      <c r="C278" s="171" t="s">
        <v>7</v>
      </c>
      <c r="D278" s="132" t="s">
        <v>0</v>
      </c>
      <c r="F278" s="134" t="s">
        <v>76</v>
      </c>
      <c r="G278" s="175">
        <v>447451</v>
      </c>
      <c r="H278" s="175">
        <v>601003</v>
      </c>
      <c r="I278" s="175">
        <v>651098</v>
      </c>
      <c r="J278" s="175">
        <v>637551</v>
      </c>
      <c r="K278" s="175">
        <v>681132</v>
      </c>
      <c r="L278" s="175">
        <v>632144</v>
      </c>
      <c r="M278" s="175">
        <v>665669</v>
      </c>
      <c r="N278" s="161"/>
      <c r="O278" s="174" t="s">
        <v>76</v>
      </c>
      <c r="P278" s="176">
        <v>2.9</v>
      </c>
      <c r="Q278" s="176">
        <v>2.7</v>
      </c>
      <c r="R278" s="176">
        <v>2.8</v>
      </c>
      <c r="S278" s="176">
        <v>3</v>
      </c>
      <c r="T278" s="176">
        <v>3.1</v>
      </c>
      <c r="U278" s="176">
        <v>3.1</v>
      </c>
      <c r="V278" s="176">
        <v>3.2</v>
      </c>
      <c r="W278" s="161"/>
      <c r="X278" s="161"/>
      <c r="Y278" s="174" t="s">
        <v>76</v>
      </c>
      <c r="Z278" s="175">
        <v>25952.157999999999</v>
      </c>
      <c r="AA278" s="175">
        <v>32454.162</v>
      </c>
      <c r="AB278" s="175">
        <v>36461.487999999998</v>
      </c>
      <c r="AC278" s="175">
        <v>38253.06</v>
      </c>
      <c r="AD278" s="175">
        <v>42230.184000000001</v>
      </c>
      <c r="AE278" s="175">
        <v>39192.928</v>
      </c>
      <c r="AF278" s="175">
        <v>42602.816000000006</v>
      </c>
      <c r="AG278" s="161"/>
      <c r="AH278" s="174" t="s">
        <v>76</v>
      </c>
      <c r="AI278" s="177">
        <v>0.57016324382595307</v>
      </c>
      <c r="AJ278" s="177">
        <v>0.65149871055932129</v>
      </c>
      <c r="AK278" s="177">
        <v>0.70044053337349588</v>
      </c>
      <c r="AL278" s="177">
        <v>0.71848551987143805</v>
      </c>
      <c r="AM278" s="177">
        <v>0.73241181309375958</v>
      </c>
      <c r="AN278" s="177">
        <v>0.74974352040628744</v>
      </c>
      <c r="AO278" s="177">
        <v>0.79613384091172756</v>
      </c>
      <c r="AP278" s="161"/>
      <c r="AQ278" s="174" t="s">
        <v>76</v>
      </c>
      <c r="AR278" s="177">
        <v>3.3069468141905277E-2</v>
      </c>
      <c r="AS278" s="177">
        <v>3.5180930370203353E-2</v>
      </c>
      <c r="AT278" s="177">
        <v>3.9224669868915762E-2</v>
      </c>
      <c r="AU278" s="177">
        <v>4.3109131192286279E-2</v>
      </c>
      <c r="AV278" s="177">
        <v>4.5409532411813093E-2</v>
      </c>
      <c r="AW278" s="177">
        <v>4.6484098265189823E-2</v>
      </c>
      <c r="AX278" s="177">
        <v>5.0952565818350566E-2</v>
      </c>
      <c r="AY278" s="161"/>
      <c r="AZ278" s="161"/>
    </row>
    <row r="279" spans="3:52" x14ac:dyDescent="0.25">
      <c r="C279" s="164" t="s">
        <v>12</v>
      </c>
      <c r="D279" s="128" t="s">
        <v>0</v>
      </c>
      <c r="F279" s="130" t="s">
        <v>8</v>
      </c>
      <c r="G279" s="168">
        <v>414069</v>
      </c>
      <c r="H279" s="168">
        <v>460037</v>
      </c>
      <c r="I279" s="168">
        <v>482850</v>
      </c>
      <c r="J279" s="168">
        <v>463180</v>
      </c>
      <c r="K279" s="168">
        <v>472323</v>
      </c>
      <c r="L279" s="168">
        <v>435554</v>
      </c>
      <c r="M279" s="168">
        <v>428804</v>
      </c>
      <c r="N279" s="161"/>
      <c r="O279" s="167" t="s">
        <v>8</v>
      </c>
      <c r="P279" s="169">
        <v>2.9</v>
      </c>
      <c r="Q279" s="169">
        <v>2.9</v>
      </c>
      <c r="R279" s="169">
        <v>2.9</v>
      </c>
      <c r="S279" s="169">
        <v>3.3</v>
      </c>
      <c r="T279" s="169">
        <v>3.3</v>
      </c>
      <c r="U279" s="169">
        <v>3.6</v>
      </c>
      <c r="V279" s="169">
        <v>3.6</v>
      </c>
      <c r="W279" s="161"/>
      <c r="X279" s="161"/>
      <c r="Y279" s="167" t="s">
        <v>8</v>
      </c>
      <c r="Z279" s="168">
        <v>24016.001999999997</v>
      </c>
      <c r="AA279" s="168">
        <v>26682.146000000001</v>
      </c>
      <c r="AB279" s="168">
        <v>28005.3</v>
      </c>
      <c r="AC279" s="168">
        <v>30569.88</v>
      </c>
      <c r="AD279" s="168">
        <v>31173.317999999999</v>
      </c>
      <c r="AE279" s="168">
        <v>31359.888000000003</v>
      </c>
      <c r="AF279" s="168">
        <v>30873.888000000003</v>
      </c>
      <c r="AG279" s="161"/>
      <c r="AH279" s="167" t="s">
        <v>8</v>
      </c>
      <c r="AI279" s="170">
        <v>1</v>
      </c>
      <c r="AJ279" s="170">
        <v>1</v>
      </c>
      <c r="AK279" s="170">
        <v>1</v>
      </c>
      <c r="AL279" s="170">
        <v>1</v>
      </c>
      <c r="AM279" s="170">
        <v>1</v>
      </c>
      <c r="AN279" s="170">
        <v>1</v>
      </c>
      <c r="AO279" s="170">
        <v>1</v>
      </c>
      <c r="AP279" s="161"/>
      <c r="AQ279" s="167" t="s">
        <v>8</v>
      </c>
      <c r="AR279" s="170">
        <v>5.7999999999999996E-2</v>
      </c>
      <c r="AS279" s="170">
        <v>5.7999999999999996E-2</v>
      </c>
      <c r="AT279" s="170">
        <v>5.7999999999999996E-2</v>
      </c>
      <c r="AU279" s="170">
        <v>6.6000000000000003E-2</v>
      </c>
      <c r="AV279" s="170">
        <v>6.6000000000000003E-2</v>
      </c>
      <c r="AW279" s="170">
        <v>7.2000000000000008E-2</v>
      </c>
      <c r="AX279" s="170">
        <v>7.2000000000000008E-2</v>
      </c>
      <c r="AY279" s="161"/>
      <c r="AZ279" s="161"/>
    </row>
    <row r="280" spans="3:52" x14ac:dyDescent="0.25">
      <c r="C280" s="171" t="s">
        <v>12</v>
      </c>
      <c r="D280" s="132" t="s">
        <v>0</v>
      </c>
      <c r="F280" s="134" t="s">
        <v>1</v>
      </c>
      <c r="G280" s="175">
        <v>121074</v>
      </c>
      <c r="H280" s="175">
        <v>92499</v>
      </c>
      <c r="I280" s="175">
        <v>81339</v>
      </c>
      <c r="J280" s="175">
        <v>67379</v>
      </c>
      <c r="K280" s="175">
        <v>63987</v>
      </c>
      <c r="L280" s="175">
        <v>60978</v>
      </c>
      <c r="M280" s="175">
        <v>49806</v>
      </c>
      <c r="N280" s="161"/>
      <c r="O280" s="174" t="s">
        <v>1</v>
      </c>
      <c r="P280" s="176">
        <v>6.1</v>
      </c>
      <c r="Q280" s="176">
        <v>6.9</v>
      </c>
      <c r="R280" s="176">
        <v>7.3</v>
      </c>
      <c r="S280" s="176">
        <v>8.9</v>
      </c>
      <c r="T280" s="176">
        <v>9.6999999999999993</v>
      </c>
      <c r="U280" s="176">
        <v>10</v>
      </c>
      <c r="V280" s="176">
        <v>11.4</v>
      </c>
      <c r="W280" s="161"/>
      <c r="X280" s="161"/>
      <c r="Y280" s="174" t="s">
        <v>1</v>
      </c>
      <c r="Z280" s="175">
        <v>14771.027999999998</v>
      </c>
      <c r="AA280" s="175">
        <v>12764.861999999999</v>
      </c>
      <c r="AB280" s="175">
        <v>11875.493999999999</v>
      </c>
      <c r="AC280" s="175">
        <v>11993.462</v>
      </c>
      <c r="AD280" s="175">
        <v>12413.477999999997</v>
      </c>
      <c r="AE280" s="175">
        <v>12195.6</v>
      </c>
      <c r="AF280" s="175">
        <v>11355.768</v>
      </c>
      <c r="AG280" s="161"/>
      <c r="AH280" s="174" t="s">
        <v>1</v>
      </c>
      <c r="AI280" s="177">
        <v>0.29240054193866238</v>
      </c>
      <c r="AJ280" s="177">
        <v>0.20106860969878509</v>
      </c>
      <c r="AK280" s="177">
        <v>0.1684560422491457</v>
      </c>
      <c r="AL280" s="177">
        <v>0.14547044345610777</v>
      </c>
      <c r="AM280" s="177">
        <v>0.135472970827167</v>
      </c>
      <c r="AN280" s="177">
        <v>0.14000101020768951</v>
      </c>
      <c r="AO280" s="177">
        <v>0.11615096874096324</v>
      </c>
      <c r="AP280" s="161"/>
      <c r="AQ280" s="174" t="s">
        <v>1</v>
      </c>
      <c r="AR280" s="177">
        <v>3.5672866116516808E-2</v>
      </c>
      <c r="AS280" s="177">
        <v>2.7747468138432346E-2</v>
      </c>
      <c r="AT280" s="177">
        <v>2.4594582168375272E-2</v>
      </c>
      <c r="AU280" s="177">
        <v>2.5893738935187184E-2</v>
      </c>
      <c r="AV280" s="177">
        <v>2.6281756340470395E-2</v>
      </c>
      <c r="AW280" s="177">
        <v>2.8000202041537903E-2</v>
      </c>
      <c r="AX280" s="177">
        <v>2.6482420872939619E-2</v>
      </c>
      <c r="AY280" s="161"/>
      <c r="AZ280" s="161"/>
    </row>
    <row r="281" spans="3:52" x14ac:dyDescent="0.25">
      <c r="C281" s="171" t="s">
        <v>12</v>
      </c>
      <c r="D281" s="132" t="s">
        <v>0</v>
      </c>
      <c r="F281" s="134" t="s">
        <v>77</v>
      </c>
      <c r="G281" s="175">
        <v>69572</v>
      </c>
      <c r="H281" s="175">
        <v>69925</v>
      </c>
      <c r="I281" s="175">
        <v>70237</v>
      </c>
      <c r="J281" s="175">
        <v>61483</v>
      </c>
      <c r="K281" s="175">
        <v>57309</v>
      </c>
      <c r="L281" s="175">
        <v>47007</v>
      </c>
      <c r="M281" s="175">
        <v>34626</v>
      </c>
      <c r="N281" s="161"/>
      <c r="O281" s="174" t="s">
        <v>77</v>
      </c>
      <c r="P281" s="176">
        <v>7.6</v>
      </c>
      <c r="Q281" s="176">
        <v>8.1999999999999993</v>
      </c>
      <c r="R281" s="176">
        <v>7.8</v>
      </c>
      <c r="S281" s="176">
        <v>9.3000000000000007</v>
      </c>
      <c r="T281" s="176">
        <v>10.199999999999999</v>
      </c>
      <c r="U281" s="176">
        <v>11.6</v>
      </c>
      <c r="V281" s="176">
        <v>14</v>
      </c>
      <c r="W281" s="161"/>
      <c r="X281" s="161"/>
      <c r="Y281" s="174" t="s">
        <v>77</v>
      </c>
      <c r="Z281" s="175">
        <v>10574.944</v>
      </c>
      <c r="AA281" s="175">
        <v>11467.7</v>
      </c>
      <c r="AB281" s="175">
        <v>10956.972</v>
      </c>
      <c r="AC281" s="175">
        <v>11435.838</v>
      </c>
      <c r="AD281" s="175">
        <v>11691.035999999998</v>
      </c>
      <c r="AE281" s="175">
        <v>10905.624</v>
      </c>
      <c r="AF281" s="175">
        <v>9695.2800000000007</v>
      </c>
      <c r="AG281" s="161"/>
      <c r="AH281" s="174" t="s">
        <v>77</v>
      </c>
      <c r="AI281" s="177">
        <v>0.16802030579444488</v>
      </c>
      <c r="AJ281" s="177">
        <v>0.15199864358736362</v>
      </c>
      <c r="AK281" s="177">
        <v>0.14546339442891168</v>
      </c>
      <c r="AL281" s="177">
        <v>0.1327410509952934</v>
      </c>
      <c r="AM281" s="177">
        <v>0.12133434111826018</v>
      </c>
      <c r="AN281" s="177">
        <v>0.10792462013894948</v>
      </c>
      <c r="AO281" s="177">
        <v>8.075017956922044E-2</v>
      </c>
      <c r="AP281" s="161"/>
      <c r="AQ281" s="174" t="s">
        <v>77</v>
      </c>
      <c r="AR281" s="177">
        <v>2.5539086480755618E-2</v>
      </c>
      <c r="AS281" s="177">
        <v>2.4927777548327631E-2</v>
      </c>
      <c r="AT281" s="177">
        <v>2.2692289530910223E-2</v>
      </c>
      <c r="AU281" s="177">
        <v>2.4689835485124573E-2</v>
      </c>
      <c r="AV281" s="177">
        <v>2.4752205588125076E-2</v>
      </c>
      <c r="AW281" s="177">
        <v>2.5038511872236279E-2</v>
      </c>
      <c r="AX281" s="177">
        <v>2.2610050279381722E-2</v>
      </c>
      <c r="AY281" s="161"/>
      <c r="AZ281" s="161"/>
    </row>
    <row r="282" spans="3:52" x14ac:dyDescent="0.25">
      <c r="C282" s="171" t="s">
        <v>12</v>
      </c>
      <c r="D282" s="132" t="s">
        <v>0</v>
      </c>
      <c r="F282" s="134" t="s">
        <v>76</v>
      </c>
      <c r="G282" s="175">
        <v>223423</v>
      </c>
      <c r="H282" s="175">
        <v>297613</v>
      </c>
      <c r="I282" s="175">
        <v>331274</v>
      </c>
      <c r="J282" s="175">
        <v>334318</v>
      </c>
      <c r="K282" s="175">
        <v>351027</v>
      </c>
      <c r="L282" s="175">
        <v>327569</v>
      </c>
      <c r="M282" s="175">
        <v>344372</v>
      </c>
      <c r="N282" s="161"/>
      <c r="O282" s="174" t="s">
        <v>76</v>
      </c>
      <c r="P282" s="176">
        <v>4.2</v>
      </c>
      <c r="Q282" s="176">
        <v>4</v>
      </c>
      <c r="R282" s="176">
        <v>3.7</v>
      </c>
      <c r="S282" s="176">
        <v>4</v>
      </c>
      <c r="T282" s="176">
        <v>3.8</v>
      </c>
      <c r="U282" s="176">
        <v>4.3</v>
      </c>
      <c r="V282" s="176">
        <v>4.3</v>
      </c>
      <c r="W282" s="161"/>
      <c r="X282" s="161"/>
      <c r="Y282" s="174" t="s">
        <v>76</v>
      </c>
      <c r="Z282" s="175">
        <v>18767.532000000003</v>
      </c>
      <c r="AA282" s="175">
        <v>23809.040000000001</v>
      </c>
      <c r="AB282" s="175">
        <v>24514.276000000002</v>
      </c>
      <c r="AC282" s="175">
        <v>26745.439999999999</v>
      </c>
      <c r="AD282" s="175">
        <v>26678.051999999996</v>
      </c>
      <c r="AE282" s="175">
        <v>28170.933999999997</v>
      </c>
      <c r="AF282" s="175">
        <v>29615.991999999998</v>
      </c>
      <c r="AG282" s="161"/>
      <c r="AH282" s="174" t="s">
        <v>76</v>
      </c>
      <c r="AI282" s="177">
        <v>0.53957915226689268</v>
      </c>
      <c r="AJ282" s="177">
        <v>0.64693274671385126</v>
      </c>
      <c r="AK282" s="177">
        <v>0.68608056332194267</v>
      </c>
      <c r="AL282" s="177">
        <v>0.72178850554859886</v>
      </c>
      <c r="AM282" s="177">
        <v>0.74319268805457284</v>
      </c>
      <c r="AN282" s="177">
        <v>0.75207436965336105</v>
      </c>
      <c r="AO282" s="177">
        <v>0.80309885168981632</v>
      </c>
      <c r="AP282" s="161"/>
      <c r="AQ282" s="174" t="s">
        <v>76</v>
      </c>
      <c r="AR282" s="177">
        <v>4.5324648790418989E-2</v>
      </c>
      <c r="AS282" s="177">
        <v>5.1754619737108098E-2</v>
      </c>
      <c r="AT282" s="177">
        <v>5.0769961685823761E-2</v>
      </c>
      <c r="AU282" s="177">
        <v>5.7743080443887908E-2</v>
      </c>
      <c r="AV282" s="177">
        <v>5.6482644292147534E-2</v>
      </c>
      <c r="AW282" s="177">
        <v>6.4678395790189039E-2</v>
      </c>
      <c r="AX282" s="177">
        <v>6.9066501245324194E-2</v>
      </c>
      <c r="AY282" s="161"/>
      <c r="AZ282" s="161"/>
    </row>
    <row r="283" spans="3:52" x14ac:dyDescent="0.25">
      <c r="C283" s="164" t="s">
        <v>11</v>
      </c>
      <c r="D283" s="128" t="s">
        <v>0</v>
      </c>
      <c r="F283" s="130" t="s">
        <v>8</v>
      </c>
      <c r="G283" s="168">
        <v>370708</v>
      </c>
      <c r="H283" s="168">
        <v>462456</v>
      </c>
      <c r="I283" s="168">
        <v>446705</v>
      </c>
      <c r="J283" s="168">
        <v>424174</v>
      </c>
      <c r="K283" s="168">
        <v>457662</v>
      </c>
      <c r="L283" s="168">
        <v>407593</v>
      </c>
      <c r="M283" s="168">
        <v>407323</v>
      </c>
      <c r="N283" s="161"/>
      <c r="O283" s="167" t="s">
        <v>8</v>
      </c>
      <c r="P283" s="169">
        <v>3.1</v>
      </c>
      <c r="Q283" s="169">
        <v>2.9</v>
      </c>
      <c r="R283" s="169">
        <v>3.1</v>
      </c>
      <c r="S283" s="169">
        <v>3.3</v>
      </c>
      <c r="T283" s="169">
        <v>3.3</v>
      </c>
      <c r="U283" s="169">
        <v>3.6</v>
      </c>
      <c r="V283" s="169">
        <v>3.6</v>
      </c>
      <c r="W283" s="161"/>
      <c r="X283" s="161"/>
      <c r="Y283" s="167" t="s">
        <v>8</v>
      </c>
      <c r="Z283" s="168">
        <v>22983.896000000001</v>
      </c>
      <c r="AA283" s="168">
        <v>26822.447999999997</v>
      </c>
      <c r="AB283" s="168">
        <v>27695.71</v>
      </c>
      <c r="AC283" s="168">
        <v>27995.484</v>
      </c>
      <c r="AD283" s="168">
        <v>30205.691999999995</v>
      </c>
      <c r="AE283" s="168">
        <v>29346.696</v>
      </c>
      <c r="AF283" s="168">
        <v>29327.256000000001</v>
      </c>
      <c r="AG283" s="161"/>
      <c r="AH283" s="167" t="s">
        <v>8</v>
      </c>
      <c r="AI283" s="170">
        <v>1</v>
      </c>
      <c r="AJ283" s="170">
        <v>1</v>
      </c>
      <c r="AK283" s="170">
        <v>1</v>
      </c>
      <c r="AL283" s="170">
        <v>1</v>
      </c>
      <c r="AM283" s="170">
        <v>1</v>
      </c>
      <c r="AN283" s="170">
        <v>1</v>
      </c>
      <c r="AO283" s="170">
        <v>1</v>
      </c>
      <c r="AP283" s="161"/>
      <c r="AQ283" s="167" t="s">
        <v>8</v>
      </c>
      <c r="AR283" s="170">
        <v>6.2E-2</v>
      </c>
      <c r="AS283" s="170">
        <v>5.7999999999999996E-2</v>
      </c>
      <c r="AT283" s="170">
        <v>6.2E-2</v>
      </c>
      <c r="AU283" s="170">
        <v>6.6000000000000003E-2</v>
      </c>
      <c r="AV283" s="170">
        <v>6.6000000000000003E-2</v>
      </c>
      <c r="AW283" s="170">
        <v>7.2000000000000008E-2</v>
      </c>
      <c r="AX283" s="170">
        <v>7.2000000000000008E-2</v>
      </c>
      <c r="AY283" s="161"/>
      <c r="AZ283" s="161"/>
    </row>
    <row r="284" spans="3:52" x14ac:dyDescent="0.25">
      <c r="C284" s="171" t="s">
        <v>11</v>
      </c>
      <c r="D284" s="132" t="s">
        <v>0</v>
      </c>
      <c r="F284" s="134" t="s">
        <v>1</v>
      </c>
      <c r="G284" s="175">
        <v>94068</v>
      </c>
      <c r="H284" s="175">
        <v>99851</v>
      </c>
      <c r="I284" s="175">
        <v>75316</v>
      </c>
      <c r="J284" s="175">
        <v>74880</v>
      </c>
      <c r="K284" s="175">
        <v>83064</v>
      </c>
      <c r="L284" s="175">
        <v>60087</v>
      </c>
      <c r="M284" s="175">
        <v>46591</v>
      </c>
      <c r="N284" s="161"/>
      <c r="O284" s="174" t="s">
        <v>1</v>
      </c>
      <c r="P284" s="176">
        <v>6.4</v>
      </c>
      <c r="Q284" s="176">
        <v>6.7</v>
      </c>
      <c r="R284" s="176">
        <v>7.5</v>
      </c>
      <c r="S284" s="176">
        <v>8.4</v>
      </c>
      <c r="T284" s="176">
        <v>8.3000000000000007</v>
      </c>
      <c r="U284" s="176">
        <v>10</v>
      </c>
      <c r="V284" s="176">
        <v>11.4</v>
      </c>
      <c r="W284" s="161"/>
      <c r="X284" s="161"/>
      <c r="Y284" s="174" t="s">
        <v>1</v>
      </c>
      <c r="Z284" s="175">
        <v>12040.704000000002</v>
      </c>
      <c r="AA284" s="175">
        <v>13380.034000000001</v>
      </c>
      <c r="AB284" s="175">
        <v>11297.4</v>
      </c>
      <c r="AC284" s="175">
        <v>12579.84</v>
      </c>
      <c r="AD284" s="175">
        <v>13788.624000000002</v>
      </c>
      <c r="AE284" s="175">
        <v>12017.4</v>
      </c>
      <c r="AF284" s="175">
        <v>10622.748</v>
      </c>
      <c r="AG284" s="161"/>
      <c r="AH284" s="174" t="s">
        <v>1</v>
      </c>
      <c r="AI284" s="177">
        <v>0.25375227942207884</v>
      </c>
      <c r="AJ284" s="177">
        <v>0.21591459511823827</v>
      </c>
      <c r="AK284" s="177">
        <v>0.16860344074948791</v>
      </c>
      <c r="AL284" s="177">
        <v>0.17653132912436878</v>
      </c>
      <c r="AM284" s="177">
        <v>0.18149638816419103</v>
      </c>
      <c r="AN284" s="177">
        <v>0.14741911661878393</v>
      </c>
      <c r="AO284" s="177">
        <v>0.11438342543877954</v>
      </c>
      <c r="AP284" s="161"/>
      <c r="AQ284" s="174" t="s">
        <v>1</v>
      </c>
      <c r="AR284" s="177">
        <v>3.2480291766026091E-2</v>
      </c>
      <c r="AS284" s="177">
        <v>2.8932555745843927E-2</v>
      </c>
      <c r="AT284" s="177">
        <v>2.5290516112423184E-2</v>
      </c>
      <c r="AU284" s="177">
        <v>2.9657263292893959E-2</v>
      </c>
      <c r="AV284" s="177">
        <v>3.0128400435255713E-2</v>
      </c>
      <c r="AW284" s="177">
        <v>2.9483823323756785E-2</v>
      </c>
      <c r="AX284" s="177">
        <v>2.6079421000041732E-2</v>
      </c>
      <c r="AY284" s="161"/>
      <c r="AZ284" s="161"/>
    </row>
    <row r="285" spans="3:52" x14ac:dyDescent="0.25">
      <c r="C285" s="171" t="s">
        <v>11</v>
      </c>
      <c r="D285" s="132" t="s">
        <v>0</v>
      </c>
      <c r="F285" s="134" t="s">
        <v>77</v>
      </c>
      <c r="G285" s="175">
        <v>52612</v>
      </c>
      <c r="H285" s="175">
        <v>59215</v>
      </c>
      <c r="I285" s="175">
        <v>51565</v>
      </c>
      <c r="J285" s="175">
        <v>46061</v>
      </c>
      <c r="K285" s="175">
        <v>44493</v>
      </c>
      <c r="L285" s="175">
        <v>42931</v>
      </c>
      <c r="M285" s="175">
        <v>39435</v>
      </c>
      <c r="N285" s="161"/>
      <c r="O285" s="174" t="s">
        <v>77</v>
      </c>
      <c r="P285" s="176">
        <v>8.8000000000000007</v>
      </c>
      <c r="Q285" s="176">
        <v>8.9</v>
      </c>
      <c r="R285" s="176">
        <v>9.4</v>
      </c>
      <c r="S285" s="176">
        <v>10.7</v>
      </c>
      <c r="T285" s="176">
        <v>11.9</v>
      </c>
      <c r="U285" s="176">
        <v>12.3</v>
      </c>
      <c r="V285" s="176">
        <v>12.9</v>
      </c>
      <c r="W285" s="161"/>
      <c r="X285" s="161"/>
      <c r="Y285" s="174" t="s">
        <v>77</v>
      </c>
      <c r="Z285" s="175">
        <v>9259.7120000000014</v>
      </c>
      <c r="AA285" s="175">
        <v>10540.27</v>
      </c>
      <c r="AB285" s="175">
        <v>9694.2199999999993</v>
      </c>
      <c r="AC285" s="175">
        <v>9857.0539999999983</v>
      </c>
      <c r="AD285" s="175">
        <v>10589.334000000001</v>
      </c>
      <c r="AE285" s="175">
        <v>10561.026000000002</v>
      </c>
      <c r="AF285" s="175">
        <v>10174.23</v>
      </c>
      <c r="AG285" s="161"/>
      <c r="AH285" s="174" t="s">
        <v>77</v>
      </c>
      <c r="AI285" s="177">
        <v>0.14192302297225848</v>
      </c>
      <c r="AJ285" s="177">
        <v>0.12804461397408617</v>
      </c>
      <c r="AK285" s="177">
        <v>0.11543412319092018</v>
      </c>
      <c r="AL285" s="177">
        <v>0.1085898711377878</v>
      </c>
      <c r="AM285" s="177">
        <v>9.7218034269832318E-2</v>
      </c>
      <c r="AN285" s="177">
        <v>0.10532810916772369</v>
      </c>
      <c r="AO285" s="177">
        <v>9.6815058319810077E-2</v>
      </c>
      <c r="AP285" s="161"/>
      <c r="AQ285" s="174" t="s">
        <v>77</v>
      </c>
      <c r="AR285" s="177">
        <v>2.4978452043117497E-2</v>
      </c>
      <c r="AS285" s="177">
        <v>2.2791941287387339E-2</v>
      </c>
      <c r="AT285" s="177">
        <v>2.1701615159892995E-2</v>
      </c>
      <c r="AU285" s="177">
        <v>2.3238232423486591E-2</v>
      </c>
      <c r="AV285" s="177">
        <v>2.3137892156220096E-2</v>
      </c>
      <c r="AW285" s="177">
        <v>2.5910714855260027E-2</v>
      </c>
      <c r="AX285" s="177">
        <v>2.4978285046511003E-2</v>
      </c>
      <c r="AY285" s="161"/>
      <c r="AZ285" s="161"/>
    </row>
    <row r="286" spans="3:52" x14ac:dyDescent="0.25">
      <c r="C286" s="171" t="s">
        <v>11</v>
      </c>
      <c r="D286" s="132" t="s">
        <v>0</v>
      </c>
      <c r="F286" s="134" t="s">
        <v>76</v>
      </c>
      <c r="G286" s="175">
        <v>224028</v>
      </c>
      <c r="H286" s="175">
        <v>303390</v>
      </c>
      <c r="I286" s="175">
        <v>319824</v>
      </c>
      <c r="J286" s="175">
        <v>303233</v>
      </c>
      <c r="K286" s="175">
        <v>330105</v>
      </c>
      <c r="L286" s="175">
        <v>304575</v>
      </c>
      <c r="M286" s="175">
        <v>321297</v>
      </c>
      <c r="N286" s="161"/>
      <c r="O286" s="174" t="s">
        <v>76</v>
      </c>
      <c r="P286" s="176">
        <v>4.2</v>
      </c>
      <c r="Q286" s="176">
        <v>3.7</v>
      </c>
      <c r="R286" s="176">
        <v>3.7</v>
      </c>
      <c r="S286" s="176">
        <v>4</v>
      </c>
      <c r="T286" s="176">
        <v>4.2</v>
      </c>
      <c r="U286" s="176">
        <v>4.3</v>
      </c>
      <c r="V286" s="176">
        <v>4.3</v>
      </c>
      <c r="W286" s="161"/>
      <c r="X286" s="161"/>
      <c r="Y286" s="174" t="s">
        <v>76</v>
      </c>
      <c r="Z286" s="175">
        <v>18818.352000000003</v>
      </c>
      <c r="AA286" s="175">
        <v>22450.86</v>
      </c>
      <c r="AB286" s="175">
        <v>23666.976000000002</v>
      </c>
      <c r="AC286" s="175">
        <v>24258.639999999999</v>
      </c>
      <c r="AD286" s="175">
        <v>27728.82</v>
      </c>
      <c r="AE286" s="175">
        <v>26193.45</v>
      </c>
      <c r="AF286" s="175">
        <v>27631.541999999998</v>
      </c>
      <c r="AG286" s="161"/>
      <c r="AH286" s="174" t="s">
        <v>76</v>
      </c>
      <c r="AI286" s="177">
        <v>0.60432469760566265</v>
      </c>
      <c r="AJ286" s="177">
        <v>0.65604079090767553</v>
      </c>
      <c r="AK286" s="177">
        <v>0.71596243605959187</v>
      </c>
      <c r="AL286" s="177">
        <v>0.71487879973784341</v>
      </c>
      <c r="AM286" s="177">
        <v>0.72128557756597667</v>
      </c>
      <c r="AN286" s="177">
        <v>0.74725277421349234</v>
      </c>
      <c r="AO286" s="177">
        <v>0.78880151624141037</v>
      </c>
      <c r="AP286" s="161"/>
      <c r="AQ286" s="174" t="s">
        <v>76</v>
      </c>
      <c r="AR286" s="177">
        <v>5.0763274598875661E-2</v>
      </c>
      <c r="AS286" s="177">
        <v>4.8547018527167987E-2</v>
      </c>
      <c r="AT286" s="177">
        <v>5.2981220268409804E-2</v>
      </c>
      <c r="AU286" s="177">
        <v>5.7190303979027475E-2</v>
      </c>
      <c r="AV286" s="177">
        <v>6.0587988515542042E-2</v>
      </c>
      <c r="AW286" s="177">
        <v>6.4263738582360341E-2</v>
      </c>
      <c r="AX286" s="177">
        <v>6.783693039676128E-2</v>
      </c>
      <c r="AY286" s="161"/>
      <c r="AZ286" s="161"/>
    </row>
    <row r="287" spans="3:52" x14ac:dyDescent="0.25">
      <c r="C287" s="164" t="s">
        <v>7</v>
      </c>
      <c r="D287" s="128" t="s">
        <v>2</v>
      </c>
      <c r="F287" s="130" t="s">
        <v>8</v>
      </c>
      <c r="G287" s="168">
        <v>903228</v>
      </c>
      <c r="H287" s="168">
        <v>1100239</v>
      </c>
      <c r="I287" s="168">
        <v>1091362</v>
      </c>
      <c r="J287" s="168">
        <v>1195563</v>
      </c>
      <c r="K287" s="168">
        <v>1103373</v>
      </c>
      <c r="L287" s="168">
        <v>1192354</v>
      </c>
      <c r="M287" s="168">
        <v>1323815</v>
      </c>
      <c r="N287" s="161"/>
      <c r="O287" s="167" t="s">
        <v>8</v>
      </c>
      <c r="P287" s="169">
        <v>3.1</v>
      </c>
      <c r="Q287" s="169">
        <v>2.2999999999999998</v>
      </c>
      <c r="R287" s="169">
        <v>2</v>
      </c>
      <c r="S287" s="169">
        <v>2.2999999999999998</v>
      </c>
      <c r="T287" s="169">
        <v>2.4</v>
      </c>
      <c r="U287" s="169">
        <v>2.6</v>
      </c>
      <c r="V287" s="169">
        <v>2.7</v>
      </c>
      <c r="W287" s="161"/>
      <c r="X287" s="161"/>
      <c r="Y287" s="167" t="s">
        <v>8</v>
      </c>
      <c r="Z287" s="168">
        <v>56000.136000000006</v>
      </c>
      <c r="AA287" s="168">
        <v>50610.993999999992</v>
      </c>
      <c r="AB287" s="168">
        <v>43654.48</v>
      </c>
      <c r="AC287" s="168">
        <v>54995.898000000001</v>
      </c>
      <c r="AD287" s="168">
        <v>52961.903999999995</v>
      </c>
      <c r="AE287" s="168">
        <v>62002.407999999996</v>
      </c>
      <c r="AF287" s="168">
        <v>71486.010000000009</v>
      </c>
      <c r="AG287" s="161"/>
      <c r="AH287" s="167" t="s">
        <v>8</v>
      </c>
      <c r="AI287" s="170">
        <v>1</v>
      </c>
      <c r="AJ287" s="170">
        <v>1</v>
      </c>
      <c r="AK287" s="170">
        <v>1</v>
      </c>
      <c r="AL287" s="170">
        <v>1</v>
      </c>
      <c r="AM287" s="170">
        <v>1</v>
      </c>
      <c r="AN287" s="170">
        <v>1</v>
      </c>
      <c r="AO287" s="170">
        <v>1</v>
      </c>
      <c r="AP287" s="161"/>
      <c r="AQ287" s="167" t="s">
        <v>8</v>
      </c>
      <c r="AR287" s="170">
        <v>6.2E-2</v>
      </c>
      <c r="AS287" s="170">
        <v>4.5999999999999999E-2</v>
      </c>
      <c r="AT287" s="170">
        <v>0.04</v>
      </c>
      <c r="AU287" s="170">
        <v>4.5999999999999999E-2</v>
      </c>
      <c r="AV287" s="170">
        <v>4.8000000000000001E-2</v>
      </c>
      <c r="AW287" s="170">
        <v>5.2000000000000005E-2</v>
      </c>
      <c r="AX287" s="170">
        <v>5.4000000000000006E-2</v>
      </c>
      <c r="AY287" s="161"/>
      <c r="AZ287" s="161"/>
    </row>
    <row r="288" spans="3:52" x14ac:dyDescent="0.25">
      <c r="C288" s="171" t="s">
        <v>7</v>
      </c>
      <c r="D288" s="132" t="s">
        <v>2</v>
      </c>
      <c r="F288" s="134" t="s">
        <v>1</v>
      </c>
      <c r="G288" s="175">
        <v>385191</v>
      </c>
      <c r="H288" s="175">
        <v>441033</v>
      </c>
      <c r="I288" s="175">
        <v>441905</v>
      </c>
      <c r="J288" s="175">
        <v>453752</v>
      </c>
      <c r="K288" s="175">
        <v>416221</v>
      </c>
      <c r="L288" s="175">
        <v>425105</v>
      </c>
      <c r="M288" s="175">
        <v>423096</v>
      </c>
      <c r="N288" s="161"/>
      <c r="O288" s="174" t="s">
        <v>1</v>
      </c>
      <c r="P288" s="176">
        <v>3.8</v>
      </c>
      <c r="Q288" s="176">
        <v>4.0999999999999996</v>
      </c>
      <c r="R288" s="176">
        <v>3.5</v>
      </c>
      <c r="S288" s="176">
        <v>3.6</v>
      </c>
      <c r="T288" s="176">
        <v>4.2</v>
      </c>
      <c r="U288" s="176">
        <v>4.5</v>
      </c>
      <c r="V288" s="176">
        <v>4.7</v>
      </c>
      <c r="W288" s="161"/>
      <c r="X288" s="161"/>
      <c r="Y288" s="174" t="s">
        <v>1</v>
      </c>
      <c r="Z288" s="175">
        <v>29274.516</v>
      </c>
      <c r="AA288" s="175">
        <v>36164.705999999998</v>
      </c>
      <c r="AB288" s="175">
        <v>30933.35</v>
      </c>
      <c r="AC288" s="175">
        <v>32670.144</v>
      </c>
      <c r="AD288" s="175">
        <v>34962.564000000006</v>
      </c>
      <c r="AE288" s="175">
        <v>38259.449999999997</v>
      </c>
      <c r="AF288" s="175">
        <v>39771.024000000005</v>
      </c>
      <c r="AG288" s="161"/>
      <c r="AH288" s="174" t="s">
        <v>1</v>
      </c>
      <c r="AI288" s="177">
        <v>0.426460428596102</v>
      </c>
      <c r="AJ288" s="177">
        <v>0.40085199670253463</v>
      </c>
      <c r="AK288" s="177">
        <v>0.40491147758488932</v>
      </c>
      <c r="AL288" s="177">
        <v>0.37952997876314337</v>
      </c>
      <c r="AM288" s="177">
        <v>0.37722601513722015</v>
      </c>
      <c r="AN288" s="177">
        <v>0.35652583041613478</v>
      </c>
      <c r="AO288" s="177">
        <v>0.31960356998523209</v>
      </c>
      <c r="AP288" s="161"/>
      <c r="AQ288" s="174" t="s">
        <v>1</v>
      </c>
      <c r="AR288" s="177">
        <v>3.2410992573303751E-2</v>
      </c>
      <c r="AS288" s="177">
        <v>3.2869863729607839E-2</v>
      </c>
      <c r="AT288" s="177">
        <v>2.8343803430942255E-2</v>
      </c>
      <c r="AU288" s="177">
        <v>2.7326158470946323E-2</v>
      </c>
      <c r="AV288" s="177">
        <v>3.1686985271526497E-2</v>
      </c>
      <c r="AW288" s="177">
        <v>3.2087324737452134E-2</v>
      </c>
      <c r="AX288" s="177">
        <v>3.0042735578611816E-2</v>
      </c>
      <c r="AY288" s="161"/>
      <c r="AZ288" s="161"/>
    </row>
    <row r="289" spans="3:52" x14ac:dyDescent="0.25">
      <c r="C289" s="171" t="s">
        <v>7</v>
      </c>
      <c r="D289" s="132" t="s">
        <v>2</v>
      </c>
      <c r="F289" s="134" t="s">
        <v>77</v>
      </c>
      <c r="G289" s="175">
        <v>218993</v>
      </c>
      <c r="H289" s="175">
        <v>279464</v>
      </c>
      <c r="I289" s="175">
        <v>259738</v>
      </c>
      <c r="J289" s="175">
        <v>316258</v>
      </c>
      <c r="K289" s="175">
        <v>255629</v>
      </c>
      <c r="L289" s="175">
        <v>286856</v>
      </c>
      <c r="M289" s="175">
        <v>313121</v>
      </c>
      <c r="N289" s="161"/>
      <c r="O289" s="174" t="s">
        <v>77</v>
      </c>
      <c r="P289" s="176">
        <v>5.0999999999999996</v>
      </c>
      <c r="Q289" s="176">
        <v>5.0999999999999996</v>
      </c>
      <c r="R289" s="176">
        <v>4.5</v>
      </c>
      <c r="S289" s="176">
        <v>4.5</v>
      </c>
      <c r="T289" s="176">
        <v>6.1</v>
      </c>
      <c r="U289" s="176">
        <v>5.7</v>
      </c>
      <c r="V289" s="176">
        <v>5.4</v>
      </c>
      <c r="W289" s="161"/>
      <c r="X289" s="161"/>
      <c r="Y289" s="174" t="s">
        <v>77</v>
      </c>
      <c r="Z289" s="175">
        <v>22337.285999999996</v>
      </c>
      <c r="AA289" s="175">
        <v>28505.327999999998</v>
      </c>
      <c r="AB289" s="175">
        <v>23376.42</v>
      </c>
      <c r="AC289" s="175">
        <v>28463.22</v>
      </c>
      <c r="AD289" s="175">
        <v>31186.737999999998</v>
      </c>
      <c r="AE289" s="175">
        <v>32701.583999999999</v>
      </c>
      <c r="AF289" s="175">
        <v>33817.067999999999</v>
      </c>
      <c r="AG289" s="161"/>
      <c r="AH289" s="174" t="s">
        <v>77</v>
      </c>
      <c r="AI289" s="177">
        <v>0.24245594689270039</v>
      </c>
      <c r="AJ289" s="177">
        <v>0.25400299389496284</v>
      </c>
      <c r="AK289" s="177">
        <v>0.23799435934181326</v>
      </c>
      <c r="AL289" s="177">
        <v>0.26452641977043451</v>
      </c>
      <c r="AM289" s="177">
        <v>0.23167958614176712</v>
      </c>
      <c r="AN289" s="177">
        <v>0.24057955942614359</v>
      </c>
      <c r="AO289" s="177">
        <v>0.23652927335012822</v>
      </c>
      <c r="AP289" s="161"/>
      <c r="AQ289" s="174" t="s">
        <v>77</v>
      </c>
      <c r="AR289" s="177">
        <v>2.4730506583055437E-2</v>
      </c>
      <c r="AS289" s="177">
        <v>2.5908305377286209E-2</v>
      </c>
      <c r="AT289" s="177">
        <v>2.1419492340763194E-2</v>
      </c>
      <c r="AU289" s="177">
        <v>2.3807377779339105E-2</v>
      </c>
      <c r="AV289" s="177">
        <v>2.826490950929559E-2</v>
      </c>
      <c r="AW289" s="177">
        <v>2.7426069774580369E-2</v>
      </c>
      <c r="AX289" s="177">
        <v>2.5545161521813849E-2</v>
      </c>
      <c r="AY289" s="161"/>
      <c r="AZ289" s="161"/>
    </row>
    <row r="290" spans="3:52" x14ac:dyDescent="0.25">
      <c r="C290" s="171" t="s">
        <v>7</v>
      </c>
      <c r="D290" s="132" t="s">
        <v>2</v>
      </c>
      <c r="F290" s="134" t="s">
        <v>76</v>
      </c>
      <c r="G290" s="175">
        <v>299044</v>
      </c>
      <c r="H290" s="175">
        <v>379742</v>
      </c>
      <c r="I290" s="175">
        <v>389719</v>
      </c>
      <c r="J290" s="175">
        <v>425553</v>
      </c>
      <c r="K290" s="175">
        <v>431523</v>
      </c>
      <c r="L290" s="175">
        <v>480393</v>
      </c>
      <c r="M290" s="175">
        <v>587598</v>
      </c>
      <c r="N290" s="161"/>
      <c r="O290" s="174" t="s">
        <v>76</v>
      </c>
      <c r="P290" s="176">
        <v>4.5</v>
      </c>
      <c r="Q290" s="176">
        <v>4.3</v>
      </c>
      <c r="R290" s="176">
        <v>3.8</v>
      </c>
      <c r="S290" s="176">
        <v>3.9</v>
      </c>
      <c r="T290" s="176">
        <v>3.9</v>
      </c>
      <c r="U290" s="176">
        <v>4.5</v>
      </c>
      <c r="V290" s="176">
        <v>4.0999999999999996</v>
      </c>
      <c r="W290" s="161"/>
      <c r="X290" s="161"/>
      <c r="Y290" s="174" t="s">
        <v>76</v>
      </c>
      <c r="Z290" s="175">
        <v>26913.96</v>
      </c>
      <c r="AA290" s="175">
        <v>32657.811999999998</v>
      </c>
      <c r="AB290" s="175">
        <v>29618.644</v>
      </c>
      <c r="AC290" s="175">
        <v>33193.133999999998</v>
      </c>
      <c r="AD290" s="175">
        <v>33658.794000000002</v>
      </c>
      <c r="AE290" s="175">
        <v>43235.37</v>
      </c>
      <c r="AF290" s="175">
        <v>48183.035999999993</v>
      </c>
      <c r="AG290" s="161"/>
      <c r="AH290" s="174" t="s">
        <v>76</v>
      </c>
      <c r="AI290" s="177">
        <v>0.33108362451119761</v>
      </c>
      <c r="AJ290" s="177">
        <v>0.34514500940250253</v>
      </c>
      <c r="AK290" s="177">
        <v>0.35709416307329739</v>
      </c>
      <c r="AL290" s="177">
        <v>0.35594360146642212</v>
      </c>
      <c r="AM290" s="177">
        <v>0.39109439872101276</v>
      </c>
      <c r="AN290" s="177">
        <v>0.4028946101577216</v>
      </c>
      <c r="AO290" s="177">
        <v>0.44386715666463972</v>
      </c>
      <c r="AP290" s="161"/>
      <c r="AQ290" s="174" t="s">
        <v>76</v>
      </c>
      <c r="AR290" s="177">
        <v>2.9797526206007782E-2</v>
      </c>
      <c r="AS290" s="177">
        <v>2.9682470808615219E-2</v>
      </c>
      <c r="AT290" s="177">
        <v>2.7139156393570597E-2</v>
      </c>
      <c r="AU290" s="177">
        <v>2.7763600914380925E-2</v>
      </c>
      <c r="AV290" s="177">
        <v>3.0505363100238995E-2</v>
      </c>
      <c r="AW290" s="177">
        <v>3.6260514914194943E-2</v>
      </c>
      <c r="AX290" s="177">
        <v>3.6397106846500459E-2</v>
      </c>
      <c r="AY290" s="161"/>
      <c r="AZ290" s="161"/>
    </row>
    <row r="291" spans="3:52" x14ac:dyDescent="0.25">
      <c r="C291" s="164" t="s">
        <v>12</v>
      </c>
      <c r="D291" s="128" t="s">
        <v>2</v>
      </c>
      <c r="F291" s="130" t="s">
        <v>8</v>
      </c>
      <c r="G291" s="168">
        <v>491138</v>
      </c>
      <c r="H291" s="168">
        <v>555408</v>
      </c>
      <c r="I291" s="168">
        <v>540091</v>
      </c>
      <c r="J291" s="168">
        <v>596145</v>
      </c>
      <c r="K291" s="168">
        <v>576288</v>
      </c>
      <c r="L291" s="168">
        <v>597910</v>
      </c>
      <c r="M291" s="168">
        <v>683563</v>
      </c>
      <c r="N291" s="161"/>
      <c r="O291" s="167" t="s">
        <v>8</v>
      </c>
      <c r="P291" s="169">
        <v>3.2</v>
      </c>
      <c r="Q291" s="169">
        <v>3.5</v>
      </c>
      <c r="R291" s="169">
        <v>3.1</v>
      </c>
      <c r="S291" s="169">
        <v>3.4</v>
      </c>
      <c r="T291" s="169">
        <v>3.6</v>
      </c>
      <c r="U291" s="169">
        <v>3.9</v>
      </c>
      <c r="V291" s="169">
        <v>4.0999999999999996</v>
      </c>
      <c r="W291" s="161"/>
      <c r="X291" s="161"/>
      <c r="Y291" s="167" t="s">
        <v>8</v>
      </c>
      <c r="Z291" s="168">
        <v>31432.832000000002</v>
      </c>
      <c r="AA291" s="168">
        <v>38878.559999999998</v>
      </c>
      <c r="AB291" s="168">
        <v>33485.642</v>
      </c>
      <c r="AC291" s="168">
        <v>40537.86</v>
      </c>
      <c r="AD291" s="168">
        <v>41492.736000000004</v>
      </c>
      <c r="AE291" s="168">
        <v>46636.98</v>
      </c>
      <c r="AF291" s="168">
        <v>56052.165999999997</v>
      </c>
      <c r="AG291" s="161"/>
      <c r="AH291" s="167" t="s">
        <v>8</v>
      </c>
      <c r="AI291" s="170">
        <v>1</v>
      </c>
      <c r="AJ291" s="170">
        <v>1</v>
      </c>
      <c r="AK291" s="170">
        <v>1</v>
      </c>
      <c r="AL291" s="170">
        <v>1</v>
      </c>
      <c r="AM291" s="170">
        <v>1</v>
      </c>
      <c r="AN291" s="170">
        <v>1</v>
      </c>
      <c r="AO291" s="170">
        <v>1</v>
      </c>
      <c r="AP291" s="161"/>
      <c r="AQ291" s="167" t="s">
        <v>8</v>
      </c>
      <c r="AR291" s="170">
        <v>6.4000000000000001E-2</v>
      </c>
      <c r="AS291" s="170">
        <v>7.0000000000000007E-2</v>
      </c>
      <c r="AT291" s="170">
        <v>6.2E-2</v>
      </c>
      <c r="AU291" s="170">
        <v>6.8000000000000005E-2</v>
      </c>
      <c r="AV291" s="170">
        <v>7.2000000000000008E-2</v>
      </c>
      <c r="AW291" s="170">
        <v>7.8E-2</v>
      </c>
      <c r="AX291" s="170">
        <v>8.199999999999999E-2</v>
      </c>
      <c r="AY291" s="161"/>
      <c r="AZ291" s="161"/>
    </row>
    <row r="292" spans="3:52" x14ac:dyDescent="0.25">
      <c r="C292" s="171" t="s">
        <v>12</v>
      </c>
      <c r="D292" s="132" t="s">
        <v>2</v>
      </c>
      <c r="F292" s="134" t="s">
        <v>1</v>
      </c>
      <c r="G292" s="175">
        <v>182900</v>
      </c>
      <c r="H292" s="175">
        <v>200240</v>
      </c>
      <c r="I292" s="175">
        <v>191860</v>
      </c>
      <c r="J292" s="175">
        <v>201063</v>
      </c>
      <c r="K292" s="175">
        <v>186417</v>
      </c>
      <c r="L292" s="175">
        <v>190085</v>
      </c>
      <c r="M292" s="175">
        <v>174270</v>
      </c>
      <c r="N292" s="161"/>
      <c r="O292" s="174" t="s">
        <v>1</v>
      </c>
      <c r="P292" s="176">
        <v>5.9</v>
      </c>
      <c r="Q292" s="176">
        <v>5.9</v>
      </c>
      <c r="R292" s="176">
        <v>5.9</v>
      </c>
      <c r="S292" s="176">
        <v>5.7</v>
      </c>
      <c r="T292" s="176">
        <v>7</v>
      </c>
      <c r="U292" s="176">
        <v>7.6</v>
      </c>
      <c r="V292" s="176">
        <v>7.7</v>
      </c>
      <c r="W292" s="161"/>
      <c r="X292" s="161"/>
      <c r="Y292" s="174" t="s">
        <v>1</v>
      </c>
      <c r="Z292" s="175">
        <v>21582.2</v>
      </c>
      <c r="AA292" s="175">
        <v>23628.32</v>
      </c>
      <c r="AB292" s="175">
        <v>22639.48</v>
      </c>
      <c r="AC292" s="175">
        <v>22921.182000000001</v>
      </c>
      <c r="AD292" s="175">
        <v>26098.38</v>
      </c>
      <c r="AE292" s="175">
        <v>28892.92</v>
      </c>
      <c r="AF292" s="175">
        <v>26837.58</v>
      </c>
      <c r="AG292" s="161"/>
      <c r="AH292" s="174" t="s">
        <v>1</v>
      </c>
      <c r="AI292" s="177">
        <v>0.37240042513509442</v>
      </c>
      <c r="AJ292" s="177">
        <v>0.3605277561720393</v>
      </c>
      <c r="AK292" s="177">
        <v>0.355236432378988</v>
      </c>
      <c r="AL292" s="177">
        <v>0.33727197242281659</v>
      </c>
      <c r="AM292" s="177">
        <v>0.32347888555722137</v>
      </c>
      <c r="AN292" s="177">
        <v>0.31791573982706428</v>
      </c>
      <c r="AO292" s="177">
        <v>0.25494358237645981</v>
      </c>
      <c r="AP292" s="161"/>
      <c r="AQ292" s="174" t="s">
        <v>1</v>
      </c>
      <c r="AR292" s="177">
        <v>4.3943250165941146E-2</v>
      </c>
      <c r="AS292" s="177">
        <v>4.254227522830064E-2</v>
      </c>
      <c r="AT292" s="177">
        <v>4.1917899020720586E-2</v>
      </c>
      <c r="AU292" s="177">
        <v>3.8449004856201091E-2</v>
      </c>
      <c r="AV292" s="177">
        <v>4.5287043978010991E-2</v>
      </c>
      <c r="AW292" s="177">
        <v>4.8323192453713769E-2</v>
      </c>
      <c r="AX292" s="177">
        <v>3.9261311685974812E-2</v>
      </c>
      <c r="AY292" s="161"/>
      <c r="AZ292" s="161"/>
    </row>
    <row r="293" spans="3:52" x14ac:dyDescent="0.25">
      <c r="C293" s="171" t="s">
        <v>12</v>
      </c>
      <c r="D293" s="132" t="s">
        <v>2</v>
      </c>
      <c r="F293" s="134" t="s">
        <v>77</v>
      </c>
      <c r="G293" s="175">
        <v>117430</v>
      </c>
      <c r="H293" s="175">
        <v>143647</v>
      </c>
      <c r="I293" s="175">
        <v>130864</v>
      </c>
      <c r="J293" s="175">
        <v>158157</v>
      </c>
      <c r="K293" s="175">
        <v>128707</v>
      </c>
      <c r="L293" s="175">
        <v>128759</v>
      </c>
      <c r="M293" s="175">
        <v>159768</v>
      </c>
      <c r="N293" s="161"/>
      <c r="O293" s="174" t="s">
        <v>77</v>
      </c>
      <c r="P293" s="176">
        <v>7.3</v>
      </c>
      <c r="Q293" s="176">
        <v>7.4</v>
      </c>
      <c r="R293" s="176">
        <v>6.5</v>
      </c>
      <c r="S293" s="176">
        <v>6.6</v>
      </c>
      <c r="T293" s="176">
        <v>7.7</v>
      </c>
      <c r="U293" s="176">
        <v>8.3000000000000007</v>
      </c>
      <c r="V293" s="176">
        <v>7.7</v>
      </c>
      <c r="W293" s="161"/>
      <c r="X293" s="161"/>
      <c r="Y293" s="174" t="s">
        <v>77</v>
      </c>
      <c r="Z293" s="175">
        <v>17144.78</v>
      </c>
      <c r="AA293" s="175">
        <v>21259.756000000001</v>
      </c>
      <c r="AB293" s="175">
        <v>17012.32</v>
      </c>
      <c r="AC293" s="175">
        <v>20876.723999999998</v>
      </c>
      <c r="AD293" s="175">
        <v>19820.878000000001</v>
      </c>
      <c r="AE293" s="175">
        <v>21373.994000000002</v>
      </c>
      <c r="AF293" s="175">
        <v>24604.272000000001</v>
      </c>
      <c r="AG293" s="161"/>
      <c r="AH293" s="174" t="s">
        <v>77</v>
      </c>
      <c r="AI293" s="177">
        <v>0.23909776885518938</v>
      </c>
      <c r="AJ293" s="177">
        <v>0.2586332930026215</v>
      </c>
      <c r="AK293" s="177">
        <v>0.24229990871908622</v>
      </c>
      <c r="AL293" s="177">
        <v>0.26529954960621999</v>
      </c>
      <c r="AM293" s="177">
        <v>0.22333798378588485</v>
      </c>
      <c r="AN293" s="177">
        <v>0.21534846381562442</v>
      </c>
      <c r="AO293" s="177">
        <v>0.23372827376554905</v>
      </c>
      <c r="AP293" s="161"/>
      <c r="AQ293" s="174" t="s">
        <v>77</v>
      </c>
      <c r="AR293" s="177">
        <v>3.4908274252857648E-2</v>
      </c>
      <c r="AS293" s="177">
        <v>3.8277727364387983E-2</v>
      </c>
      <c r="AT293" s="177">
        <v>3.1498988133481204E-2</v>
      </c>
      <c r="AU293" s="177">
        <v>3.501954054802104E-2</v>
      </c>
      <c r="AV293" s="177">
        <v>3.4394049503026269E-2</v>
      </c>
      <c r="AW293" s="177">
        <v>3.5747844993393653E-2</v>
      </c>
      <c r="AX293" s="177">
        <v>3.5994154159894556E-2</v>
      </c>
      <c r="AY293" s="161"/>
      <c r="AZ293" s="161"/>
    </row>
    <row r="294" spans="3:52" x14ac:dyDescent="0.25">
      <c r="C294" s="171" t="s">
        <v>12</v>
      </c>
      <c r="D294" s="132" t="s">
        <v>2</v>
      </c>
      <c r="F294" s="134" t="s">
        <v>76</v>
      </c>
      <c r="G294" s="175">
        <v>190808</v>
      </c>
      <c r="H294" s="175">
        <v>211521</v>
      </c>
      <c r="I294" s="175">
        <v>217367</v>
      </c>
      <c r="J294" s="175">
        <v>236925</v>
      </c>
      <c r="K294" s="175">
        <v>261164</v>
      </c>
      <c r="L294" s="175">
        <v>279066</v>
      </c>
      <c r="M294" s="175">
        <v>349525</v>
      </c>
      <c r="N294" s="161"/>
      <c r="O294" s="174" t="s">
        <v>76</v>
      </c>
      <c r="P294" s="176">
        <v>5.9</v>
      </c>
      <c r="Q294" s="176">
        <v>5.9</v>
      </c>
      <c r="R294" s="176">
        <v>5.0999999999999996</v>
      </c>
      <c r="S294" s="176">
        <v>5.7</v>
      </c>
      <c r="T294" s="176">
        <v>5.3</v>
      </c>
      <c r="U294" s="176">
        <v>5.7</v>
      </c>
      <c r="V294" s="176">
        <v>5.4</v>
      </c>
      <c r="W294" s="161"/>
      <c r="X294" s="161"/>
      <c r="Y294" s="174" t="s">
        <v>76</v>
      </c>
      <c r="Z294" s="175">
        <v>22515.343999999997</v>
      </c>
      <c r="AA294" s="175">
        <v>24959.478000000003</v>
      </c>
      <c r="AB294" s="175">
        <v>22171.433999999997</v>
      </c>
      <c r="AC294" s="175">
        <v>27009.45</v>
      </c>
      <c r="AD294" s="175">
        <v>27683.383999999998</v>
      </c>
      <c r="AE294" s="175">
        <v>31813.523999999998</v>
      </c>
      <c r="AF294" s="175">
        <v>37748.700000000004</v>
      </c>
      <c r="AG294" s="161"/>
      <c r="AH294" s="174" t="s">
        <v>76</v>
      </c>
      <c r="AI294" s="177">
        <v>0.38850180600971623</v>
      </c>
      <c r="AJ294" s="177">
        <v>0.3808389508253392</v>
      </c>
      <c r="AK294" s="177">
        <v>0.40246365890192581</v>
      </c>
      <c r="AL294" s="177">
        <v>0.39742847797096342</v>
      </c>
      <c r="AM294" s="177">
        <v>0.45318313065689375</v>
      </c>
      <c r="AN294" s="177">
        <v>0.46673579635731133</v>
      </c>
      <c r="AO294" s="177">
        <v>0.51132814385799119</v>
      </c>
      <c r="AP294" s="161"/>
      <c r="AQ294" s="174" t="s">
        <v>76</v>
      </c>
      <c r="AR294" s="177">
        <v>4.5843213109146512E-2</v>
      </c>
      <c r="AS294" s="177">
        <v>4.493899619739003E-2</v>
      </c>
      <c r="AT294" s="177">
        <v>4.1051293207996428E-2</v>
      </c>
      <c r="AU294" s="177">
        <v>4.5306846488689836E-2</v>
      </c>
      <c r="AV294" s="177">
        <v>4.8037411849630736E-2</v>
      </c>
      <c r="AW294" s="177">
        <v>5.3207880784733493E-2</v>
      </c>
      <c r="AX294" s="177">
        <v>5.5223439536663053E-2</v>
      </c>
      <c r="AY294" s="161"/>
      <c r="AZ294" s="161"/>
    </row>
    <row r="295" spans="3:52" x14ac:dyDescent="0.25">
      <c r="C295" s="164" t="s">
        <v>11</v>
      </c>
      <c r="D295" s="128" t="s">
        <v>2</v>
      </c>
      <c r="F295" s="130" t="s">
        <v>8</v>
      </c>
      <c r="G295" s="168">
        <v>412090</v>
      </c>
      <c r="H295" s="168">
        <v>544831</v>
      </c>
      <c r="I295" s="168">
        <v>551271</v>
      </c>
      <c r="J295" s="168">
        <v>599418</v>
      </c>
      <c r="K295" s="168">
        <v>527085</v>
      </c>
      <c r="L295" s="168">
        <v>594444</v>
      </c>
      <c r="M295" s="168">
        <v>640252</v>
      </c>
      <c r="N295" s="161"/>
      <c r="O295" s="167" t="s">
        <v>8</v>
      </c>
      <c r="P295" s="169">
        <v>3.5</v>
      </c>
      <c r="Q295" s="169">
        <v>3.5</v>
      </c>
      <c r="R295" s="169">
        <v>3.1</v>
      </c>
      <c r="S295" s="169">
        <v>3.4</v>
      </c>
      <c r="T295" s="169">
        <v>3.6</v>
      </c>
      <c r="U295" s="169">
        <v>3.9</v>
      </c>
      <c r="V295" s="169">
        <v>4.0999999999999996</v>
      </c>
      <c r="W295" s="161"/>
      <c r="X295" s="161"/>
      <c r="Y295" s="167" t="s">
        <v>8</v>
      </c>
      <c r="Z295" s="168">
        <v>28846.3</v>
      </c>
      <c r="AA295" s="168">
        <v>38138.17</v>
      </c>
      <c r="AB295" s="168">
        <v>34178.802000000003</v>
      </c>
      <c r="AC295" s="168">
        <v>40760.423999999999</v>
      </c>
      <c r="AD295" s="168">
        <v>37950.120000000003</v>
      </c>
      <c r="AE295" s="168">
        <v>46366.632000000005</v>
      </c>
      <c r="AF295" s="168">
        <v>52500.663999999997</v>
      </c>
      <c r="AG295" s="161"/>
      <c r="AH295" s="167" t="s">
        <v>8</v>
      </c>
      <c r="AI295" s="170">
        <v>1</v>
      </c>
      <c r="AJ295" s="170">
        <v>1</v>
      </c>
      <c r="AK295" s="170">
        <v>1</v>
      </c>
      <c r="AL295" s="170">
        <v>1</v>
      </c>
      <c r="AM295" s="170">
        <v>1</v>
      </c>
      <c r="AN295" s="170">
        <v>1</v>
      </c>
      <c r="AO295" s="170">
        <v>1</v>
      </c>
      <c r="AP295" s="161"/>
      <c r="AQ295" s="167" t="s">
        <v>8</v>
      </c>
      <c r="AR295" s="170">
        <v>7.0000000000000007E-2</v>
      </c>
      <c r="AS295" s="170">
        <v>7.0000000000000007E-2</v>
      </c>
      <c r="AT295" s="170">
        <v>6.2E-2</v>
      </c>
      <c r="AU295" s="170">
        <v>6.8000000000000005E-2</v>
      </c>
      <c r="AV295" s="170">
        <v>7.2000000000000008E-2</v>
      </c>
      <c r="AW295" s="170">
        <v>7.8E-2</v>
      </c>
      <c r="AX295" s="170">
        <v>8.199999999999999E-2</v>
      </c>
      <c r="AY295" s="161"/>
      <c r="AZ295" s="161"/>
    </row>
    <row r="296" spans="3:52" x14ac:dyDescent="0.25">
      <c r="C296" s="171" t="s">
        <v>11</v>
      </c>
      <c r="D296" s="132" t="s">
        <v>2</v>
      </c>
      <c r="F296" s="134" t="s">
        <v>1</v>
      </c>
      <c r="G296" s="175">
        <v>202291</v>
      </c>
      <c r="H296" s="175">
        <v>240793</v>
      </c>
      <c r="I296" s="175">
        <v>250045</v>
      </c>
      <c r="J296" s="175">
        <v>252689</v>
      </c>
      <c r="K296" s="175">
        <v>229804</v>
      </c>
      <c r="L296" s="175">
        <v>235020</v>
      </c>
      <c r="M296" s="175">
        <v>248826</v>
      </c>
      <c r="N296" s="161"/>
      <c r="O296" s="174" t="s">
        <v>1</v>
      </c>
      <c r="P296" s="176">
        <v>5.0999999999999996</v>
      </c>
      <c r="Q296" s="176">
        <v>5.9</v>
      </c>
      <c r="R296" s="176">
        <v>4.5</v>
      </c>
      <c r="S296" s="176">
        <v>5.7</v>
      </c>
      <c r="T296" s="176">
        <v>6.1</v>
      </c>
      <c r="U296" s="176">
        <v>6.6</v>
      </c>
      <c r="V296" s="176">
        <v>6.7</v>
      </c>
      <c r="W296" s="161"/>
      <c r="X296" s="161"/>
      <c r="Y296" s="174" t="s">
        <v>1</v>
      </c>
      <c r="Z296" s="175">
        <v>20633.682000000001</v>
      </c>
      <c r="AA296" s="175">
        <v>28413.574000000004</v>
      </c>
      <c r="AB296" s="175">
        <v>22504.05</v>
      </c>
      <c r="AC296" s="175">
        <v>28806.546000000002</v>
      </c>
      <c r="AD296" s="175">
        <v>28036.088</v>
      </c>
      <c r="AE296" s="175">
        <v>31022.639999999999</v>
      </c>
      <c r="AF296" s="175">
        <v>33342.684000000001</v>
      </c>
      <c r="AG296" s="161"/>
      <c r="AH296" s="174" t="s">
        <v>1</v>
      </c>
      <c r="AI296" s="177">
        <v>0.49089033948894661</v>
      </c>
      <c r="AJ296" s="177">
        <v>0.44195906620585101</v>
      </c>
      <c r="AK296" s="177">
        <v>0.45357909267855556</v>
      </c>
      <c r="AL296" s="177">
        <v>0.42155724385987742</v>
      </c>
      <c r="AM296" s="177">
        <v>0.43599040003035566</v>
      </c>
      <c r="AN296" s="177">
        <v>0.39536104326059307</v>
      </c>
      <c r="AO296" s="177">
        <v>0.38863759894541522</v>
      </c>
      <c r="AP296" s="161"/>
      <c r="AQ296" s="174" t="s">
        <v>1</v>
      </c>
      <c r="AR296" s="177">
        <v>5.0070814627872551E-2</v>
      </c>
      <c r="AS296" s="177">
        <v>5.215116981229042E-2</v>
      </c>
      <c r="AT296" s="177">
        <v>4.0822118341070003E-2</v>
      </c>
      <c r="AU296" s="177">
        <v>4.8057525800026021E-2</v>
      </c>
      <c r="AV296" s="177">
        <v>5.3190828803703391E-2</v>
      </c>
      <c r="AW296" s="177">
        <v>5.218765771039828E-2</v>
      </c>
      <c r="AX296" s="177">
        <v>5.2077438258685646E-2</v>
      </c>
      <c r="AY296" s="161"/>
      <c r="AZ296" s="161"/>
    </row>
    <row r="297" spans="3:52" x14ac:dyDescent="0.25">
      <c r="C297" s="171" t="s">
        <v>11</v>
      </c>
      <c r="D297" s="132" t="s">
        <v>2</v>
      </c>
      <c r="F297" s="134" t="s">
        <v>77</v>
      </c>
      <c r="G297" s="175">
        <v>101563</v>
      </c>
      <c r="H297" s="175">
        <v>135817</v>
      </c>
      <c r="I297" s="175">
        <v>128874</v>
      </c>
      <c r="J297" s="175">
        <v>158101</v>
      </c>
      <c r="K297" s="175">
        <v>126922</v>
      </c>
      <c r="L297" s="175">
        <v>158097</v>
      </c>
      <c r="M297" s="175">
        <v>153353</v>
      </c>
      <c r="N297" s="161"/>
      <c r="O297" s="174" t="s">
        <v>77</v>
      </c>
      <c r="P297" s="176">
        <v>7.3</v>
      </c>
      <c r="Q297" s="176">
        <v>7.4</v>
      </c>
      <c r="R297" s="176">
        <v>6.5</v>
      </c>
      <c r="S297" s="176">
        <v>6.6</v>
      </c>
      <c r="T297" s="176">
        <v>7.7</v>
      </c>
      <c r="U297" s="176">
        <v>7.6</v>
      </c>
      <c r="V297" s="176">
        <v>7.7</v>
      </c>
      <c r="W297" s="161"/>
      <c r="X297" s="161"/>
      <c r="Y297" s="174" t="s">
        <v>77</v>
      </c>
      <c r="Z297" s="175">
        <v>14828.198</v>
      </c>
      <c r="AA297" s="175">
        <v>20100.916000000001</v>
      </c>
      <c r="AB297" s="175">
        <v>16753.62</v>
      </c>
      <c r="AC297" s="175">
        <v>20869.331999999999</v>
      </c>
      <c r="AD297" s="175">
        <v>19545.988000000001</v>
      </c>
      <c r="AE297" s="175">
        <v>24030.743999999999</v>
      </c>
      <c r="AF297" s="175">
        <v>23616.362000000001</v>
      </c>
      <c r="AG297" s="161"/>
      <c r="AH297" s="174" t="s">
        <v>77</v>
      </c>
      <c r="AI297" s="177">
        <v>0.24645829794462376</v>
      </c>
      <c r="AJ297" s="177">
        <v>0.24928280512672737</v>
      </c>
      <c r="AK297" s="177">
        <v>0.23377612825633853</v>
      </c>
      <c r="AL297" s="177">
        <v>0.26375751145277587</v>
      </c>
      <c r="AM297" s="177">
        <v>0.24079987098855024</v>
      </c>
      <c r="AN297" s="177">
        <v>0.26595776894038797</v>
      </c>
      <c r="AO297" s="177">
        <v>0.23951975159780836</v>
      </c>
      <c r="AP297" s="161"/>
      <c r="AQ297" s="174" t="s">
        <v>77</v>
      </c>
      <c r="AR297" s="177">
        <v>3.5982911499915067E-2</v>
      </c>
      <c r="AS297" s="177">
        <v>3.6893855158755658E-2</v>
      </c>
      <c r="AT297" s="177">
        <v>3.0390896673324012E-2</v>
      </c>
      <c r="AU297" s="177">
        <v>3.4815991511766418E-2</v>
      </c>
      <c r="AV297" s="177">
        <v>3.7083180132236743E-2</v>
      </c>
      <c r="AW297" s="177">
        <v>4.0425580878938973E-2</v>
      </c>
      <c r="AX297" s="177">
        <v>3.6886041746062491E-2</v>
      </c>
      <c r="AY297" s="161"/>
      <c r="AZ297" s="161"/>
    </row>
    <row r="298" spans="3:52" x14ac:dyDescent="0.25">
      <c r="C298" s="171" t="s">
        <v>11</v>
      </c>
      <c r="D298" s="132" t="s">
        <v>2</v>
      </c>
      <c r="F298" s="134" t="s">
        <v>76</v>
      </c>
      <c r="G298" s="175">
        <v>108236</v>
      </c>
      <c r="H298" s="175">
        <v>168221</v>
      </c>
      <c r="I298" s="175">
        <v>172352</v>
      </c>
      <c r="J298" s="175">
        <v>188628</v>
      </c>
      <c r="K298" s="175">
        <v>170359</v>
      </c>
      <c r="L298" s="175">
        <v>201327</v>
      </c>
      <c r="M298" s="175">
        <v>238073</v>
      </c>
      <c r="N298" s="161"/>
      <c r="O298" s="174" t="s">
        <v>76</v>
      </c>
      <c r="P298" s="176">
        <v>7.3</v>
      </c>
      <c r="Q298" s="176">
        <v>6.8</v>
      </c>
      <c r="R298" s="176">
        <v>5.9</v>
      </c>
      <c r="S298" s="176">
        <v>6.6</v>
      </c>
      <c r="T298" s="176">
        <v>7</v>
      </c>
      <c r="U298" s="176">
        <v>6.6</v>
      </c>
      <c r="V298" s="176">
        <v>6.7</v>
      </c>
      <c r="W298" s="161"/>
      <c r="X298" s="161"/>
      <c r="Y298" s="174" t="s">
        <v>76</v>
      </c>
      <c r="Z298" s="175">
        <v>15802.455999999998</v>
      </c>
      <c r="AA298" s="175">
        <v>22878.056</v>
      </c>
      <c r="AB298" s="175">
        <v>20337.536</v>
      </c>
      <c r="AC298" s="175">
        <v>24898.896000000001</v>
      </c>
      <c r="AD298" s="175">
        <v>23850.26</v>
      </c>
      <c r="AE298" s="175">
        <v>26575.164000000001</v>
      </c>
      <c r="AF298" s="175">
        <v>31901.782000000003</v>
      </c>
      <c r="AG298" s="161"/>
      <c r="AH298" s="174" t="s">
        <v>76</v>
      </c>
      <c r="AI298" s="177">
        <v>0.26265136256642968</v>
      </c>
      <c r="AJ298" s="177">
        <v>0.30875812866742164</v>
      </c>
      <c r="AK298" s="177">
        <v>0.3126447790651059</v>
      </c>
      <c r="AL298" s="177">
        <v>0.31468524468734671</v>
      </c>
      <c r="AM298" s="177">
        <v>0.32320972898109412</v>
      </c>
      <c r="AN298" s="177">
        <v>0.3386811877990189</v>
      </c>
      <c r="AO298" s="177">
        <v>0.37184264945677642</v>
      </c>
      <c r="AP298" s="161"/>
      <c r="AQ298" s="174" t="s">
        <v>76</v>
      </c>
      <c r="AR298" s="177">
        <v>3.8347098934698731E-2</v>
      </c>
      <c r="AS298" s="177">
        <v>4.1991105498769346E-2</v>
      </c>
      <c r="AT298" s="177">
        <v>3.6892083929682497E-2</v>
      </c>
      <c r="AU298" s="177">
        <v>4.153845229872976E-2</v>
      </c>
      <c r="AV298" s="177">
        <v>4.5249362057353179E-2</v>
      </c>
      <c r="AW298" s="177">
        <v>4.4705916789470494E-2</v>
      </c>
      <c r="AX298" s="177">
        <v>4.9826915027208048E-2</v>
      </c>
      <c r="AY298" s="161"/>
      <c r="AZ298" s="161"/>
    </row>
    <row r="299" spans="3:52" x14ac:dyDescent="0.25">
      <c r="C299" s="164" t="s">
        <v>7</v>
      </c>
      <c r="D299" s="128" t="s">
        <v>3</v>
      </c>
      <c r="F299" s="130" t="s">
        <v>8</v>
      </c>
      <c r="G299" s="168">
        <v>1813432</v>
      </c>
      <c r="H299" s="168">
        <v>2070145</v>
      </c>
      <c r="I299" s="168">
        <v>1877905</v>
      </c>
      <c r="J299" s="168">
        <v>1860223</v>
      </c>
      <c r="K299" s="168">
        <v>1794350</v>
      </c>
      <c r="L299" s="168">
        <v>1828738</v>
      </c>
      <c r="M299" s="168">
        <v>1924330</v>
      </c>
      <c r="N299" s="161"/>
      <c r="O299" s="167" t="s">
        <v>8</v>
      </c>
      <c r="P299" s="169">
        <v>1.5</v>
      </c>
      <c r="Q299" s="169">
        <v>1.5</v>
      </c>
      <c r="R299" s="169">
        <v>1.6</v>
      </c>
      <c r="S299" s="169">
        <v>1.8</v>
      </c>
      <c r="T299" s="169">
        <v>2</v>
      </c>
      <c r="U299" s="169">
        <v>2.8</v>
      </c>
      <c r="V299" s="169">
        <v>2.2000000000000002</v>
      </c>
      <c r="W299" s="161"/>
      <c r="X299" s="161"/>
      <c r="Y299" s="167" t="s">
        <v>8</v>
      </c>
      <c r="Z299" s="168">
        <v>54402.96</v>
      </c>
      <c r="AA299" s="168">
        <v>62104.35</v>
      </c>
      <c r="AB299" s="168">
        <v>60092.959999999999</v>
      </c>
      <c r="AC299" s="168">
        <v>66968.027999999991</v>
      </c>
      <c r="AD299" s="168">
        <v>71774</v>
      </c>
      <c r="AE299" s="168">
        <v>102409.32799999999</v>
      </c>
      <c r="AF299" s="168">
        <v>84670.52</v>
      </c>
      <c r="AG299" s="161"/>
      <c r="AH299" s="167" t="s">
        <v>8</v>
      </c>
      <c r="AI299" s="170">
        <v>1</v>
      </c>
      <c r="AJ299" s="170">
        <v>1</v>
      </c>
      <c r="AK299" s="170">
        <v>1</v>
      </c>
      <c r="AL299" s="170">
        <v>1</v>
      </c>
      <c r="AM299" s="170">
        <v>1</v>
      </c>
      <c r="AN299" s="170">
        <v>1</v>
      </c>
      <c r="AO299" s="170">
        <v>1</v>
      </c>
      <c r="AP299" s="161"/>
      <c r="AQ299" s="167" t="s">
        <v>8</v>
      </c>
      <c r="AR299" s="170">
        <v>0.03</v>
      </c>
      <c r="AS299" s="170">
        <v>0.03</v>
      </c>
      <c r="AT299" s="170">
        <v>3.2000000000000001E-2</v>
      </c>
      <c r="AU299" s="170">
        <v>3.6000000000000004E-2</v>
      </c>
      <c r="AV299" s="170">
        <v>0.04</v>
      </c>
      <c r="AW299" s="170">
        <v>5.5999999999999994E-2</v>
      </c>
      <c r="AX299" s="170">
        <v>4.4000000000000004E-2</v>
      </c>
      <c r="AY299" s="161"/>
      <c r="AZ299" s="161"/>
    </row>
    <row r="300" spans="3:52" x14ac:dyDescent="0.25">
      <c r="C300" s="171" t="s">
        <v>7</v>
      </c>
      <c r="D300" s="132" t="s">
        <v>3</v>
      </c>
      <c r="F300" s="134" t="s">
        <v>1</v>
      </c>
      <c r="G300" s="175">
        <v>686870</v>
      </c>
      <c r="H300" s="175">
        <v>692750</v>
      </c>
      <c r="I300" s="175">
        <v>615371</v>
      </c>
      <c r="J300" s="175">
        <v>575464</v>
      </c>
      <c r="K300" s="175">
        <v>538201</v>
      </c>
      <c r="L300" s="175">
        <v>506920</v>
      </c>
      <c r="M300" s="175">
        <v>515307</v>
      </c>
      <c r="N300" s="161"/>
      <c r="O300" s="174" t="s">
        <v>1</v>
      </c>
      <c r="P300" s="176">
        <v>2.9</v>
      </c>
      <c r="Q300" s="176">
        <v>3.3</v>
      </c>
      <c r="R300" s="176">
        <v>3</v>
      </c>
      <c r="S300" s="176">
        <v>3.3</v>
      </c>
      <c r="T300" s="176">
        <v>3.8</v>
      </c>
      <c r="U300" s="176">
        <v>4.0999999999999996</v>
      </c>
      <c r="V300" s="176">
        <v>4.2</v>
      </c>
      <c r="W300" s="161"/>
      <c r="X300" s="161"/>
      <c r="Y300" s="174" t="s">
        <v>1</v>
      </c>
      <c r="Z300" s="175">
        <v>39838.46</v>
      </c>
      <c r="AA300" s="175">
        <v>45721.5</v>
      </c>
      <c r="AB300" s="175">
        <v>36922.26</v>
      </c>
      <c r="AC300" s="175">
        <v>37980.623999999996</v>
      </c>
      <c r="AD300" s="175">
        <v>40903.275999999998</v>
      </c>
      <c r="AE300" s="175">
        <v>41567.439999999995</v>
      </c>
      <c r="AF300" s="175">
        <v>43285.788</v>
      </c>
      <c r="AG300" s="161"/>
      <c r="AH300" s="174" t="s">
        <v>1</v>
      </c>
      <c r="AI300" s="177">
        <v>0.37876799350623569</v>
      </c>
      <c r="AJ300" s="177">
        <v>0.3346383948950436</v>
      </c>
      <c r="AK300" s="177">
        <v>0.3276901653704527</v>
      </c>
      <c r="AL300" s="177">
        <v>0.30935215831650292</v>
      </c>
      <c r="AM300" s="177">
        <v>0.29994204029314236</v>
      </c>
      <c r="AN300" s="177">
        <v>0.27719662412002155</v>
      </c>
      <c r="AO300" s="177">
        <v>0.26778515119548102</v>
      </c>
      <c r="AP300" s="161"/>
      <c r="AQ300" s="174" t="s">
        <v>1</v>
      </c>
      <c r="AR300" s="177">
        <v>2.1968543623361668E-2</v>
      </c>
      <c r="AS300" s="177">
        <v>2.2086134063072874E-2</v>
      </c>
      <c r="AT300" s="177">
        <v>1.966140992222716E-2</v>
      </c>
      <c r="AU300" s="177">
        <v>2.0417242448889192E-2</v>
      </c>
      <c r="AV300" s="177">
        <v>2.2795595062278816E-2</v>
      </c>
      <c r="AW300" s="177">
        <v>2.2730123177841764E-2</v>
      </c>
      <c r="AX300" s="177">
        <v>2.2493952700420407E-2</v>
      </c>
      <c r="AY300" s="161"/>
      <c r="AZ300" s="161"/>
    </row>
    <row r="301" spans="3:52" x14ac:dyDescent="0.25">
      <c r="C301" s="171" t="s">
        <v>7</v>
      </c>
      <c r="D301" s="132" t="s">
        <v>3</v>
      </c>
      <c r="F301" s="134" t="s">
        <v>77</v>
      </c>
      <c r="G301" s="175">
        <v>582236</v>
      </c>
      <c r="H301" s="175">
        <v>734143</v>
      </c>
      <c r="I301" s="175">
        <v>616728</v>
      </c>
      <c r="J301" s="175">
        <v>599651</v>
      </c>
      <c r="K301" s="175">
        <v>562002</v>
      </c>
      <c r="L301" s="175">
        <v>619436</v>
      </c>
      <c r="M301" s="175">
        <v>613265</v>
      </c>
      <c r="N301" s="161"/>
      <c r="O301" s="174" t="s">
        <v>77</v>
      </c>
      <c r="P301" s="176">
        <v>2.9</v>
      </c>
      <c r="Q301" s="176">
        <v>3.3</v>
      </c>
      <c r="R301" s="176">
        <v>3</v>
      </c>
      <c r="S301" s="176">
        <v>3.3</v>
      </c>
      <c r="T301" s="176">
        <v>3.8</v>
      </c>
      <c r="U301" s="176">
        <v>4.0999999999999996</v>
      </c>
      <c r="V301" s="176">
        <v>4.2</v>
      </c>
      <c r="W301" s="161"/>
      <c r="X301" s="161"/>
      <c r="Y301" s="174" t="s">
        <v>77</v>
      </c>
      <c r="Z301" s="175">
        <v>33769.687999999995</v>
      </c>
      <c r="AA301" s="175">
        <v>48453.437999999995</v>
      </c>
      <c r="AB301" s="175">
        <v>37003.68</v>
      </c>
      <c r="AC301" s="175">
        <v>39576.965999999993</v>
      </c>
      <c r="AD301" s="175">
        <v>42712.152000000002</v>
      </c>
      <c r="AE301" s="175">
        <v>50793.751999999993</v>
      </c>
      <c r="AF301" s="175">
        <v>51514.26</v>
      </c>
      <c r="AG301" s="161"/>
      <c r="AH301" s="174" t="s">
        <v>77</v>
      </c>
      <c r="AI301" s="177">
        <v>0.32106855950485047</v>
      </c>
      <c r="AJ301" s="177">
        <v>0.35463361262133813</v>
      </c>
      <c r="AK301" s="177">
        <v>0.32841277913419475</v>
      </c>
      <c r="AL301" s="177">
        <v>0.32235436289090069</v>
      </c>
      <c r="AM301" s="177">
        <v>0.31320645359043664</v>
      </c>
      <c r="AN301" s="177">
        <v>0.33872320693286845</v>
      </c>
      <c r="AO301" s="177">
        <v>0.31869014150379615</v>
      </c>
      <c r="AP301" s="161"/>
      <c r="AQ301" s="174" t="s">
        <v>77</v>
      </c>
      <c r="AR301" s="177">
        <v>1.8621976451281327E-2</v>
      </c>
      <c r="AS301" s="177">
        <v>2.3405818433008315E-2</v>
      </c>
      <c r="AT301" s="177">
        <v>1.9704766748051685E-2</v>
      </c>
      <c r="AU301" s="177">
        <v>2.1275387950799446E-2</v>
      </c>
      <c r="AV301" s="177">
        <v>2.3803690472873184E-2</v>
      </c>
      <c r="AW301" s="177">
        <v>2.7775302968495209E-2</v>
      </c>
      <c r="AX301" s="177">
        <v>2.6769971886318879E-2</v>
      </c>
      <c r="AY301" s="161"/>
      <c r="AZ301" s="161"/>
    </row>
    <row r="302" spans="3:52" x14ac:dyDescent="0.25">
      <c r="C302" s="171" t="s">
        <v>7</v>
      </c>
      <c r="D302" s="132" t="s">
        <v>3</v>
      </c>
      <c r="F302" s="134" t="s">
        <v>76</v>
      </c>
      <c r="G302" s="175">
        <v>544326</v>
      </c>
      <c r="H302" s="175">
        <v>643252</v>
      </c>
      <c r="I302" s="175">
        <v>645806</v>
      </c>
      <c r="J302" s="175">
        <v>685108</v>
      </c>
      <c r="K302" s="175">
        <v>694147</v>
      </c>
      <c r="L302" s="175">
        <v>702382</v>
      </c>
      <c r="M302" s="175">
        <v>795758</v>
      </c>
      <c r="N302" s="161"/>
      <c r="O302" s="174" t="s">
        <v>76</v>
      </c>
      <c r="P302" s="176">
        <v>2.9</v>
      </c>
      <c r="Q302" s="176">
        <v>3.3</v>
      </c>
      <c r="R302" s="176">
        <v>3</v>
      </c>
      <c r="S302" s="176">
        <v>3.3</v>
      </c>
      <c r="T302" s="176">
        <v>3.8</v>
      </c>
      <c r="U302" s="176">
        <v>4.0999999999999996</v>
      </c>
      <c r="V302" s="176">
        <v>3.4</v>
      </c>
      <c r="W302" s="161"/>
      <c r="X302" s="161"/>
      <c r="Y302" s="174" t="s">
        <v>76</v>
      </c>
      <c r="Z302" s="175">
        <v>31570.907999999999</v>
      </c>
      <c r="AA302" s="175">
        <v>42454.632000000005</v>
      </c>
      <c r="AB302" s="175">
        <v>38748.36</v>
      </c>
      <c r="AC302" s="175">
        <v>45217.127999999997</v>
      </c>
      <c r="AD302" s="175">
        <v>52755.171999999999</v>
      </c>
      <c r="AE302" s="175">
        <v>57595.323999999993</v>
      </c>
      <c r="AF302" s="175">
        <v>54111.543999999994</v>
      </c>
      <c r="AG302" s="161"/>
      <c r="AH302" s="174" t="s">
        <v>76</v>
      </c>
      <c r="AI302" s="177">
        <v>0.30016344698891384</v>
      </c>
      <c r="AJ302" s="177">
        <v>0.31072799248361832</v>
      </c>
      <c r="AK302" s="177">
        <v>0.34389705549535254</v>
      </c>
      <c r="AL302" s="177">
        <v>0.36829347879259638</v>
      </c>
      <c r="AM302" s="177">
        <v>0.386851506116421</v>
      </c>
      <c r="AN302" s="177">
        <v>0.38408016894711</v>
      </c>
      <c r="AO302" s="177">
        <v>0.41352470730072283</v>
      </c>
      <c r="AP302" s="161"/>
      <c r="AQ302" s="174" t="s">
        <v>76</v>
      </c>
      <c r="AR302" s="177">
        <v>1.7409479925357005E-2</v>
      </c>
      <c r="AS302" s="177">
        <v>2.0508047503918811E-2</v>
      </c>
      <c r="AT302" s="177">
        <v>2.0633823329721156E-2</v>
      </c>
      <c r="AU302" s="177">
        <v>2.4307369600311358E-2</v>
      </c>
      <c r="AV302" s="177">
        <v>2.9400714464847995E-2</v>
      </c>
      <c r="AW302" s="177">
        <v>3.149457385366302E-2</v>
      </c>
      <c r="AX302" s="177">
        <v>2.8119680096449152E-2</v>
      </c>
      <c r="AY302" s="161"/>
      <c r="AZ302" s="161"/>
    </row>
    <row r="303" spans="3:52" x14ac:dyDescent="0.25">
      <c r="C303" s="164" t="s">
        <v>12</v>
      </c>
      <c r="D303" s="128" t="s">
        <v>3</v>
      </c>
      <c r="F303" s="130" t="s">
        <v>8</v>
      </c>
      <c r="G303" s="168">
        <v>900526</v>
      </c>
      <c r="H303" s="168">
        <v>1004911</v>
      </c>
      <c r="I303" s="168">
        <v>908489</v>
      </c>
      <c r="J303" s="168">
        <v>921815</v>
      </c>
      <c r="K303" s="168">
        <v>857492</v>
      </c>
      <c r="L303" s="168">
        <v>900599</v>
      </c>
      <c r="M303" s="168">
        <v>947783</v>
      </c>
      <c r="N303" s="161"/>
      <c r="O303" s="167" t="s">
        <v>8</v>
      </c>
      <c r="P303" s="169">
        <v>2.2999999999999998</v>
      </c>
      <c r="Q303" s="169">
        <v>2.2999999999999998</v>
      </c>
      <c r="R303" s="169">
        <v>2.4</v>
      </c>
      <c r="S303" s="169">
        <v>2.7</v>
      </c>
      <c r="T303" s="169">
        <v>3</v>
      </c>
      <c r="U303" s="169">
        <v>3.2</v>
      </c>
      <c r="V303" s="169">
        <v>3.4</v>
      </c>
      <c r="W303" s="161"/>
      <c r="X303" s="161"/>
      <c r="Y303" s="167" t="s">
        <v>8</v>
      </c>
      <c r="Z303" s="168">
        <v>41424.195999999996</v>
      </c>
      <c r="AA303" s="168">
        <v>46225.905999999995</v>
      </c>
      <c r="AB303" s="168">
        <v>43607.472000000002</v>
      </c>
      <c r="AC303" s="168">
        <v>49778.01</v>
      </c>
      <c r="AD303" s="168">
        <v>51449.52</v>
      </c>
      <c r="AE303" s="168">
        <v>57638.336000000003</v>
      </c>
      <c r="AF303" s="168">
        <v>64449.243999999992</v>
      </c>
      <c r="AG303" s="161"/>
      <c r="AH303" s="167" t="s">
        <v>8</v>
      </c>
      <c r="AI303" s="170">
        <v>1</v>
      </c>
      <c r="AJ303" s="170">
        <v>1</v>
      </c>
      <c r="AK303" s="170">
        <v>1</v>
      </c>
      <c r="AL303" s="170">
        <v>1</v>
      </c>
      <c r="AM303" s="170">
        <v>1</v>
      </c>
      <c r="AN303" s="170">
        <v>1</v>
      </c>
      <c r="AO303" s="170">
        <v>1</v>
      </c>
      <c r="AP303" s="161"/>
      <c r="AQ303" s="167" t="s">
        <v>8</v>
      </c>
      <c r="AR303" s="170">
        <v>4.5999999999999999E-2</v>
      </c>
      <c r="AS303" s="170">
        <v>4.5999999999999999E-2</v>
      </c>
      <c r="AT303" s="170">
        <v>4.8000000000000001E-2</v>
      </c>
      <c r="AU303" s="170">
        <v>5.4000000000000006E-2</v>
      </c>
      <c r="AV303" s="170">
        <v>0.06</v>
      </c>
      <c r="AW303" s="170">
        <v>6.4000000000000001E-2</v>
      </c>
      <c r="AX303" s="170">
        <v>6.8000000000000005E-2</v>
      </c>
      <c r="AY303" s="161"/>
      <c r="AZ303" s="161"/>
    </row>
    <row r="304" spans="3:52" x14ac:dyDescent="0.25">
      <c r="C304" s="171" t="s">
        <v>12</v>
      </c>
      <c r="D304" s="132" t="s">
        <v>3</v>
      </c>
      <c r="F304" s="134" t="s">
        <v>1</v>
      </c>
      <c r="G304" s="175">
        <v>299946</v>
      </c>
      <c r="H304" s="175">
        <v>290208</v>
      </c>
      <c r="I304" s="175">
        <v>255479</v>
      </c>
      <c r="J304" s="175">
        <v>227171</v>
      </c>
      <c r="K304" s="175">
        <v>207654</v>
      </c>
      <c r="L304" s="175">
        <v>204917</v>
      </c>
      <c r="M304" s="175">
        <v>187963</v>
      </c>
      <c r="N304" s="161"/>
      <c r="O304" s="174" t="s">
        <v>1</v>
      </c>
      <c r="P304" s="176">
        <v>4.2</v>
      </c>
      <c r="Q304" s="176">
        <v>4.8</v>
      </c>
      <c r="R304" s="176">
        <v>4.3</v>
      </c>
      <c r="S304" s="176">
        <v>5.4</v>
      </c>
      <c r="T304" s="176">
        <v>6.2</v>
      </c>
      <c r="U304" s="176">
        <v>6.6</v>
      </c>
      <c r="V304" s="176">
        <v>7.9</v>
      </c>
      <c r="W304" s="161"/>
      <c r="X304" s="161"/>
      <c r="Y304" s="174" t="s">
        <v>1</v>
      </c>
      <c r="Z304" s="175">
        <v>25195.464</v>
      </c>
      <c r="AA304" s="175">
        <v>27859.967999999997</v>
      </c>
      <c r="AB304" s="175">
        <v>21971.194</v>
      </c>
      <c r="AC304" s="175">
        <v>24534.468000000004</v>
      </c>
      <c r="AD304" s="175">
        <v>25749.096000000001</v>
      </c>
      <c r="AE304" s="175">
        <v>27049.043999999998</v>
      </c>
      <c r="AF304" s="175">
        <v>29698.153999999999</v>
      </c>
      <c r="AG304" s="161"/>
      <c r="AH304" s="174" t="s">
        <v>1</v>
      </c>
      <c r="AI304" s="177">
        <v>0.33307866735663377</v>
      </c>
      <c r="AJ304" s="177">
        <v>0.28878975352046099</v>
      </c>
      <c r="AK304" s="177">
        <v>0.28121309118767535</v>
      </c>
      <c r="AL304" s="177">
        <v>0.24643881906890211</v>
      </c>
      <c r="AM304" s="177">
        <v>0.24216435838468464</v>
      </c>
      <c r="AN304" s="177">
        <v>0.22753411895860423</v>
      </c>
      <c r="AO304" s="177">
        <v>0.1983186024649102</v>
      </c>
      <c r="AP304" s="161"/>
      <c r="AQ304" s="174" t="s">
        <v>1</v>
      </c>
      <c r="AR304" s="177">
        <v>2.7978608057957238E-2</v>
      </c>
      <c r="AS304" s="177">
        <v>2.7723816337964252E-2</v>
      </c>
      <c r="AT304" s="177">
        <v>2.4184325842140079E-2</v>
      </c>
      <c r="AU304" s="177">
        <v>2.6615392459441431E-2</v>
      </c>
      <c r="AV304" s="177">
        <v>3.0028380439700894E-2</v>
      </c>
      <c r="AW304" s="177">
        <v>3.0034503702535756E-2</v>
      </c>
      <c r="AX304" s="177">
        <v>3.1334339189455815E-2</v>
      </c>
      <c r="AY304" s="161"/>
      <c r="AZ304" s="161"/>
    </row>
    <row r="305" spans="3:52" x14ac:dyDescent="0.25">
      <c r="C305" s="171" t="s">
        <v>12</v>
      </c>
      <c r="D305" s="132" t="s">
        <v>3</v>
      </c>
      <c r="F305" s="134" t="s">
        <v>77</v>
      </c>
      <c r="G305" s="175">
        <v>288558</v>
      </c>
      <c r="H305" s="175">
        <v>340039</v>
      </c>
      <c r="I305" s="175">
        <v>286916</v>
      </c>
      <c r="J305" s="175">
        <v>282187</v>
      </c>
      <c r="K305" s="175">
        <v>245854</v>
      </c>
      <c r="L305" s="175">
        <v>293382</v>
      </c>
      <c r="M305" s="175">
        <v>295539</v>
      </c>
      <c r="N305" s="161"/>
      <c r="O305" s="174" t="s">
        <v>77</v>
      </c>
      <c r="P305" s="176">
        <v>4.2</v>
      </c>
      <c r="Q305" s="176">
        <v>4.4000000000000004</v>
      </c>
      <c r="R305" s="176">
        <v>4.3</v>
      </c>
      <c r="S305" s="176">
        <v>4.9000000000000004</v>
      </c>
      <c r="T305" s="176">
        <v>6.2</v>
      </c>
      <c r="U305" s="176">
        <v>5.9</v>
      </c>
      <c r="V305" s="176">
        <v>6.1</v>
      </c>
      <c r="W305" s="161"/>
      <c r="X305" s="161"/>
      <c r="Y305" s="174" t="s">
        <v>77</v>
      </c>
      <c r="Z305" s="175">
        <v>24238.872000000003</v>
      </c>
      <c r="AA305" s="175">
        <v>29923.432000000001</v>
      </c>
      <c r="AB305" s="175">
        <v>24674.776000000002</v>
      </c>
      <c r="AC305" s="175">
        <v>27654.326000000001</v>
      </c>
      <c r="AD305" s="175">
        <v>30485.896000000001</v>
      </c>
      <c r="AE305" s="175">
        <v>34619.076000000001</v>
      </c>
      <c r="AF305" s="175">
        <v>36055.758000000002</v>
      </c>
      <c r="AG305" s="161"/>
      <c r="AH305" s="174" t="s">
        <v>77</v>
      </c>
      <c r="AI305" s="177">
        <v>0.3204327248741291</v>
      </c>
      <c r="AJ305" s="177">
        <v>0.33837722942628751</v>
      </c>
      <c r="AK305" s="177">
        <v>0.31581670223855213</v>
      </c>
      <c r="AL305" s="177">
        <v>0.30612107635480001</v>
      </c>
      <c r="AM305" s="177">
        <v>0.28671287895397274</v>
      </c>
      <c r="AN305" s="177">
        <v>0.32576318650142849</v>
      </c>
      <c r="AO305" s="177">
        <v>0.31182137683414873</v>
      </c>
      <c r="AP305" s="161"/>
      <c r="AQ305" s="174" t="s">
        <v>77</v>
      </c>
      <c r="AR305" s="177">
        <v>2.6916348889426844E-2</v>
      </c>
      <c r="AS305" s="177">
        <v>2.9777196189513303E-2</v>
      </c>
      <c r="AT305" s="177">
        <v>2.7160236392515479E-2</v>
      </c>
      <c r="AU305" s="177">
        <v>2.9999865482770404E-2</v>
      </c>
      <c r="AV305" s="177">
        <v>3.5552396990292619E-2</v>
      </c>
      <c r="AW305" s="177">
        <v>3.8440056007168565E-2</v>
      </c>
      <c r="AX305" s="177">
        <v>3.8042207973766146E-2</v>
      </c>
      <c r="AY305" s="161"/>
      <c r="AZ305" s="161"/>
    </row>
    <row r="306" spans="3:52" x14ac:dyDescent="0.25">
      <c r="C306" s="171" t="s">
        <v>12</v>
      </c>
      <c r="D306" s="132" t="s">
        <v>3</v>
      </c>
      <c r="F306" s="134" t="s">
        <v>76</v>
      </c>
      <c r="G306" s="175">
        <v>312022</v>
      </c>
      <c r="H306" s="175">
        <v>374664</v>
      </c>
      <c r="I306" s="175">
        <v>366094</v>
      </c>
      <c r="J306" s="175">
        <v>412457</v>
      </c>
      <c r="K306" s="175">
        <v>403984</v>
      </c>
      <c r="L306" s="175">
        <v>402300</v>
      </c>
      <c r="M306" s="175">
        <v>464281</v>
      </c>
      <c r="N306" s="161"/>
      <c r="O306" s="174" t="s">
        <v>76</v>
      </c>
      <c r="P306" s="176">
        <v>3.8</v>
      </c>
      <c r="Q306" s="176">
        <v>4.0999999999999996</v>
      </c>
      <c r="R306" s="176">
        <v>3.7</v>
      </c>
      <c r="S306" s="176">
        <v>3.7</v>
      </c>
      <c r="T306" s="176">
        <v>4.3</v>
      </c>
      <c r="U306" s="176">
        <v>4.5999999999999996</v>
      </c>
      <c r="V306" s="176">
        <v>4.5</v>
      </c>
      <c r="W306" s="161"/>
      <c r="X306" s="161"/>
      <c r="Y306" s="174" t="s">
        <v>76</v>
      </c>
      <c r="Z306" s="175">
        <v>23713.671999999999</v>
      </c>
      <c r="AA306" s="175">
        <v>30722.447999999997</v>
      </c>
      <c r="AB306" s="175">
        <v>27090.956000000002</v>
      </c>
      <c r="AC306" s="175">
        <v>30521.818000000003</v>
      </c>
      <c r="AD306" s="175">
        <v>34742.623999999996</v>
      </c>
      <c r="AE306" s="175">
        <v>37011.599999999999</v>
      </c>
      <c r="AF306" s="175">
        <v>41785.29</v>
      </c>
      <c r="AG306" s="161"/>
      <c r="AH306" s="174" t="s">
        <v>76</v>
      </c>
      <c r="AI306" s="177">
        <v>0.34648860776923707</v>
      </c>
      <c r="AJ306" s="177">
        <v>0.3728330170532515</v>
      </c>
      <c r="AK306" s="177">
        <v>0.40297020657377247</v>
      </c>
      <c r="AL306" s="177">
        <v>0.44744010457629785</v>
      </c>
      <c r="AM306" s="177">
        <v>0.47112276266134262</v>
      </c>
      <c r="AN306" s="177">
        <v>0.4467026945399673</v>
      </c>
      <c r="AO306" s="177">
        <v>0.48986002070094103</v>
      </c>
      <c r="AP306" s="161"/>
      <c r="AQ306" s="174" t="s">
        <v>76</v>
      </c>
      <c r="AR306" s="177">
        <v>2.6333134190462015E-2</v>
      </c>
      <c r="AS306" s="177">
        <v>3.0572307398366624E-2</v>
      </c>
      <c r="AT306" s="177">
        <v>2.9819795286459162E-2</v>
      </c>
      <c r="AU306" s="177">
        <v>3.3110567738646041E-2</v>
      </c>
      <c r="AV306" s="177">
        <v>4.0516557588875457E-2</v>
      </c>
      <c r="AW306" s="177">
        <v>4.1096647897676988E-2</v>
      </c>
      <c r="AX306" s="177">
        <v>4.4087401863084692E-2</v>
      </c>
      <c r="AY306" s="161"/>
      <c r="AZ306" s="161"/>
    </row>
    <row r="307" spans="3:52" x14ac:dyDescent="0.25">
      <c r="C307" s="164" t="s">
        <v>11</v>
      </c>
      <c r="D307" s="128" t="s">
        <v>3</v>
      </c>
      <c r="F307" s="130" t="s">
        <v>8</v>
      </c>
      <c r="G307" s="168">
        <v>912906</v>
      </c>
      <c r="H307" s="168">
        <v>1065234</v>
      </c>
      <c r="I307" s="168">
        <v>969416</v>
      </c>
      <c r="J307" s="168">
        <v>938408</v>
      </c>
      <c r="K307" s="168">
        <v>936858</v>
      </c>
      <c r="L307" s="168">
        <v>928139</v>
      </c>
      <c r="M307" s="168">
        <v>976547</v>
      </c>
      <c r="N307" s="161"/>
      <c r="O307" s="167" t="s">
        <v>8</v>
      </c>
      <c r="P307" s="169">
        <v>2.2999999999999998</v>
      </c>
      <c r="Q307" s="169">
        <v>2.2999999999999998</v>
      </c>
      <c r="R307" s="169">
        <v>2.4</v>
      </c>
      <c r="S307" s="169">
        <v>2.7</v>
      </c>
      <c r="T307" s="169">
        <v>3</v>
      </c>
      <c r="U307" s="169">
        <v>3.2</v>
      </c>
      <c r="V307" s="169">
        <v>3.4</v>
      </c>
      <c r="W307" s="161"/>
      <c r="X307" s="161"/>
      <c r="Y307" s="167" t="s">
        <v>8</v>
      </c>
      <c r="Z307" s="168">
        <v>41993.675999999999</v>
      </c>
      <c r="AA307" s="168">
        <v>49000.763999999996</v>
      </c>
      <c r="AB307" s="168">
        <v>46531.968000000001</v>
      </c>
      <c r="AC307" s="168">
        <v>50674.031999999999</v>
      </c>
      <c r="AD307" s="168">
        <v>56211.48</v>
      </c>
      <c r="AE307" s="168">
        <v>59400.896000000008</v>
      </c>
      <c r="AF307" s="168">
        <v>66405.195999999996</v>
      </c>
      <c r="AG307" s="161"/>
      <c r="AH307" s="167" t="s">
        <v>8</v>
      </c>
      <c r="AI307" s="170">
        <v>1</v>
      </c>
      <c r="AJ307" s="170">
        <v>1</v>
      </c>
      <c r="AK307" s="170">
        <v>1</v>
      </c>
      <c r="AL307" s="170">
        <v>1</v>
      </c>
      <c r="AM307" s="170">
        <v>1</v>
      </c>
      <c r="AN307" s="170">
        <v>1</v>
      </c>
      <c r="AO307" s="170">
        <v>1</v>
      </c>
      <c r="AP307" s="161"/>
      <c r="AQ307" s="167" t="s">
        <v>8</v>
      </c>
      <c r="AR307" s="170">
        <v>4.5999999999999999E-2</v>
      </c>
      <c r="AS307" s="170">
        <v>4.5999999999999999E-2</v>
      </c>
      <c r="AT307" s="170">
        <v>4.8000000000000001E-2</v>
      </c>
      <c r="AU307" s="170">
        <v>5.4000000000000006E-2</v>
      </c>
      <c r="AV307" s="170">
        <v>0.06</v>
      </c>
      <c r="AW307" s="170">
        <v>6.4000000000000001E-2</v>
      </c>
      <c r="AX307" s="170">
        <v>6.8000000000000005E-2</v>
      </c>
      <c r="AY307" s="161"/>
      <c r="AZ307" s="161"/>
    </row>
    <row r="308" spans="3:52" x14ac:dyDescent="0.25">
      <c r="C308" s="171" t="s">
        <v>11</v>
      </c>
      <c r="D308" s="132" t="s">
        <v>3</v>
      </c>
      <c r="F308" s="134" t="s">
        <v>1</v>
      </c>
      <c r="G308" s="175">
        <v>386924</v>
      </c>
      <c r="H308" s="175">
        <v>402542</v>
      </c>
      <c r="I308" s="175">
        <v>359892</v>
      </c>
      <c r="J308" s="175">
        <v>348293</v>
      </c>
      <c r="K308" s="175">
        <v>330547</v>
      </c>
      <c r="L308" s="175">
        <v>302003</v>
      </c>
      <c r="M308" s="175">
        <v>327344</v>
      </c>
      <c r="N308" s="161"/>
      <c r="O308" s="174" t="s">
        <v>1</v>
      </c>
      <c r="P308" s="176">
        <v>3.5</v>
      </c>
      <c r="Q308" s="176">
        <v>3.7</v>
      </c>
      <c r="R308" s="176">
        <v>3.7</v>
      </c>
      <c r="S308" s="176">
        <v>4.4000000000000004</v>
      </c>
      <c r="T308" s="176">
        <v>5.0999999999999996</v>
      </c>
      <c r="U308" s="176">
        <v>5.4</v>
      </c>
      <c r="V308" s="176">
        <v>5.6</v>
      </c>
      <c r="W308" s="161"/>
      <c r="X308" s="161"/>
      <c r="Y308" s="174" t="s">
        <v>1</v>
      </c>
      <c r="Z308" s="175">
        <v>27084.68</v>
      </c>
      <c r="AA308" s="175">
        <v>29788.108000000004</v>
      </c>
      <c r="AB308" s="175">
        <v>26632.008000000002</v>
      </c>
      <c r="AC308" s="175">
        <v>30649.784000000003</v>
      </c>
      <c r="AD308" s="175">
        <v>33715.794000000002</v>
      </c>
      <c r="AE308" s="175">
        <v>32616.324000000004</v>
      </c>
      <c r="AF308" s="175">
        <v>36662.527999999998</v>
      </c>
      <c r="AG308" s="161"/>
      <c r="AH308" s="174" t="s">
        <v>1</v>
      </c>
      <c r="AI308" s="177">
        <v>0.42383772261328112</v>
      </c>
      <c r="AJ308" s="177">
        <v>0.3778906794187944</v>
      </c>
      <c r="AK308" s="177">
        <v>0.37124619358459116</v>
      </c>
      <c r="AL308" s="177">
        <v>0.37115305922370651</v>
      </c>
      <c r="AM308" s="177">
        <v>0.35282508128232881</v>
      </c>
      <c r="AN308" s="177">
        <v>0.32538552953814032</v>
      </c>
      <c r="AO308" s="177">
        <v>0.33520557638290838</v>
      </c>
      <c r="AP308" s="161"/>
      <c r="AQ308" s="174" t="s">
        <v>1</v>
      </c>
      <c r="AR308" s="177">
        <v>2.966864058292968E-2</v>
      </c>
      <c r="AS308" s="177">
        <v>2.7963910276990789E-2</v>
      </c>
      <c r="AT308" s="177">
        <v>2.7472218325259746E-2</v>
      </c>
      <c r="AU308" s="177">
        <v>3.2661469211686174E-2</v>
      </c>
      <c r="AV308" s="177">
        <v>3.5988158290797538E-2</v>
      </c>
      <c r="AW308" s="177">
        <v>3.514163719011916E-2</v>
      </c>
      <c r="AX308" s="177">
        <v>3.7543024554885736E-2</v>
      </c>
      <c r="AY308" s="161"/>
      <c r="AZ308" s="161"/>
    </row>
    <row r="309" spans="3:52" x14ac:dyDescent="0.25">
      <c r="C309" s="171" t="s">
        <v>11</v>
      </c>
      <c r="D309" s="132" t="s">
        <v>3</v>
      </c>
      <c r="F309" s="134" t="s">
        <v>77</v>
      </c>
      <c r="G309" s="175">
        <v>293678</v>
      </c>
      <c r="H309" s="175">
        <v>394104</v>
      </c>
      <c r="I309" s="175">
        <v>329812</v>
      </c>
      <c r="J309" s="175">
        <v>317464</v>
      </c>
      <c r="K309" s="175">
        <v>316148</v>
      </c>
      <c r="L309" s="175">
        <v>326054</v>
      </c>
      <c r="M309" s="175">
        <v>317726</v>
      </c>
      <c r="N309" s="161"/>
      <c r="O309" s="174" t="s">
        <v>77</v>
      </c>
      <c r="P309" s="176">
        <v>4.2</v>
      </c>
      <c r="Q309" s="176">
        <v>4.0999999999999996</v>
      </c>
      <c r="R309" s="176">
        <v>4</v>
      </c>
      <c r="S309" s="176">
        <v>4.4000000000000004</v>
      </c>
      <c r="T309" s="176">
        <v>5.0999999999999996</v>
      </c>
      <c r="U309" s="176">
        <v>5.4</v>
      </c>
      <c r="V309" s="176">
        <v>5.6</v>
      </c>
      <c r="W309" s="161"/>
      <c r="X309" s="161"/>
      <c r="Y309" s="174" t="s">
        <v>77</v>
      </c>
      <c r="Z309" s="175">
        <v>24668.952000000001</v>
      </c>
      <c r="AA309" s="175">
        <v>32316.527999999998</v>
      </c>
      <c r="AB309" s="175">
        <v>26384.959999999999</v>
      </c>
      <c r="AC309" s="175">
        <v>27936.832000000002</v>
      </c>
      <c r="AD309" s="175">
        <v>32247.095999999998</v>
      </c>
      <c r="AE309" s="175">
        <v>35213.832000000002</v>
      </c>
      <c r="AF309" s="175">
        <v>35585.311999999998</v>
      </c>
      <c r="AG309" s="161"/>
      <c r="AH309" s="174" t="s">
        <v>77</v>
      </c>
      <c r="AI309" s="177">
        <v>0.32169577152521728</v>
      </c>
      <c r="AJ309" s="177">
        <v>0.36996941517075121</v>
      </c>
      <c r="AK309" s="177">
        <v>0.34021720293455027</v>
      </c>
      <c r="AL309" s="177">
        <v>0.33830061124798594</v>
      </c>
      <c r="AM309" s="177">
        <v>0.33745562294392534</v>
      </c>
      <c r="AN309" s="177">
        <v>0.35129867401326742</v>
      </c>
      <c r="AO309" s="177">
        <v>0.32535658805976569</v>
      </c>
      <c r="AP309" s="161"/>
      <c r="AQ309" s="174" t="s">
        <v>77</v>
      </c>
      <c r="AR309" s="177">
        <v>2.7022444808118253E-2</v>
      </c>
      <c r="AS309" s="177">
        <v>3.0337492044001598E-2</v>
      </c>
      <c r="AT309" s="177">
        <v>2.7217376234764022E-2</v>
      </c>
      <c r="AU309" s="177">
        <v>2.9770453789822765E-2</v>
      </c>
      <c r="AV309" s="177">
        <v>3.4420473540280383E-2</v>
      </c>
      <c r="AW309" s="177">
        <v>3.794025679343288E-2</v>
      </c>
      <c r="AX309" s="177">
        <v>3.6439937862693755E-2</v>
      </c>
      <c r="AY309" s="161"/>
      <c r="AZ309" s="161"/>
    </row>
    <row r="310" spans="3:52" x14ac:dyDescent="0.25">
      <c r="C310" s="171" t="s">
        <v>11</v>
      </c>
      <c r="D310" s="132" t="s">
        <v>3</v>
      </c>
      <c r="F310" s="134" t="s">
        <v>76</v>
      </c>
      <c r="G310" s="175">
        <v>232304</v>
      </c>
      <c r="H310" s="175">
        <v>268588</v>
      </c>
      <c r="I310" s="175">
        <v>279712</v>
      </c>
      <c r="J310" s="175">
        <v>272651</v>
      </c>
      <c r="K310" s="175">
        <v>290163</v>
      </c>
      <c r="L310" s="175">
        <v>300082</v>
      </c>
      <c r="M310" s="175">
        <v>331477</v>
      </c>
      <c r="N310" s="161"/>
      <c r="O310" s="174" t="s">
        <v>76</v>
      </c>
      <c r="P310" s="176">
        <v>4.7</v>
      </c>
      <c r="Q310" s="176">
        <v>4.8</v>
      </c>
      <c r="R310" s="176">
        <v>4.3</v>
      </c>
      <c r="S310" s="176">
        <v>4.9000000000000004</v>
      </c>
      <c r="T310" s="176">
        <v>5.6</v>
      </c>
      <c r="U310" s="176">
        <v>5.4</v>
      </c>
      <c r="V310" s="176">
        <v>5.6</v>
      </c>
      <c r="W310" s="161"/>
      <c r="X310" s="161"/>
      <c r="Y310" s="174" t="s">
        <v>76</v>
      </c>
      <c r="Z310" s="175">
        <v>21836.576000000001</v>
      </c>
      <c r="AA310" s="175">
        <v>25784.447999999997</v>
      </c>
      <c r="AB310" s="175">
        <v>24055.231999999996</v>
      </c>
      <c r="AC310" s="175">
        <v>26719.798000000003</v>
      </c>
      <c r="AD310" s="175">
        <v>32498.255999999998</v>
      </c>
      <c r="AE310" s="175">
        <v>32408.856</v>
      </c>
      <c r="AF310" s="175">
        <v>37125.423999999999</v>
      </c>
      <c r="AG310" s="161"/>
      <c r="AH310" s="174" t="s">
        <v>76</v>
      </c>
      <c r="AI310" s="177">
        <v>0.2544665058615016</v>
      </c>
      <c r="AJ310" s="177">
        <v>0.25213990541045439</v>
      </c>
      <c r="AK310" s="177">
        <v>0.28853660348085858</v>
      </c>
      <c r="AL310" s="177">
        <v>0.2905463295283075</v>
      </c>
      <c r="AM310" s="177">
        <v>0.30971929577374585</v>
      </c>
      <c r="AN310" s="177">
        <v>0.32331579644859226</v>
      </c>
      <c r="AO310" s="177">
        <v>0.33943783555732598</v>
      </c>
      <c r="AP310" s="161"/>
      <c r="AQ310" s="174" t="s">
        <v>76</v>
      </c>
      <c r="AR310" s="177">
        <v>2.3919851550981152E-2</v>
      </c>
      <c r="AS310" s="177">
        <v>2.4205430919403619E-2</v>
      </c>
      <c r="AT310" s="177">
        <v>2.4814147899353836E-2</v>
      </c>
      <c r="AU310" s="177">
        <v>2.8473540293774136E-2</v>
      </c>
      <c r="AV310" s="177">
        <v>3.468856112665953E-2</v>
      </c>
      <c r="AW310" s="177">
        <v>3.4918106016447965E-2</v>
      </c>
      <c r="AX310" s="177">
        <v>3.8017037582420504E-2</v>
      </c>
      <c r="AY310" s="161"/>
      <c r="AZ310" s="161"/>
    </row>
    <row r="311" spans="3:52" x14ac:dyDescent="0.25">
      <c r="C311" s="164" t="s">
        <v>7</v>
      </c>
      <c r="D311" s="128" t="s">
        <v>4</v>
      </c>
      <c r="F311" s="130" t="s">
        <v>8</v>
      </c>
      <c r="G311" s="168">
        <v>2112062</v>
      </c>
      <c r="H311" s="168">
        <v>2501912</v>
      </c>
      <c r="I311" s="168">
        <v>2505275</v>
      </c>
      <c r="J311" s="168">
        <v>2740133</v>
      </c>
      <c r="K311" s="168">
        <v>2750567</v>
      </c>
      <c r="L311" s="168">
        <v>2932545</v>
      </c>
      <c r="M311" s="168">
        <v>2971683</v>
      </c>
      <c r="N311" s="161"/>
      <c r="O311" s="167" t="s">
        <v>8</v>
      </c>
      <c r="P311" s="169">
        <v>1.3</v>
      </c>
      <c r="Q311" s="169">
        <v>1.4</v>
      </c>
      <c r="R311" s="169">
        <v>1.5</v>
      </c>
      <c r="S311" s="169">
        <v>1.6</v>
      </c>
      <c r="T311" s="169">
        <v>1.8</v>
      </c>
      <c r="U311" s="169">
        <v>1.9</v>
      </c>
      <c r="V311" s="169">
        <v>2</v>
      </c>
      <c r="W311" s="161"/>
      <c r="X311" s="161"/>
      <c r="Y311" s="167" t="s">
        <v>8</v>
      </c>
      <c r="Z311" s="168">
        <v>54913.612000000001</v>
      </c>
      <c r="AA311" s="168">
        <v>70053.535999999993</v>
      </c>
      <c r="AB311" s="168">
        <v>75158.25</v>
      </c>
      <c r="AC311" s="168">
        <v>87684.255999999994</v>
      </c>
      <c r="AD311" s="168">
        <v>99020.412000000011</v>
      </c>
      <c r="AE311" s="168">
        <v>111436.71</v>
      </c>
      <c r="AF311" s="168">
        <v>118867.32</v>
      </c>
      <c r="AG311" s="161"/>
      <c r="AH311" s="167" t="s">
        <v>8</v>
      </c>
      <c r="AI311" s="170">
        <v>1</v>
      </c>
      <c r="AJ311" s="170">
        <v>1</v>
      </c>
      <c r="AK311" s="170">
        <v>1</v>
      </c>
      <c r="AL311" s="170">
        <v>1</v>
      </c>
      <c r="AM311" s="170">
        <v>1</v>
      </c>
      <c r="AN311" s="170">
        <v>1</v>
      </c>
      <c r="AO311" s="170">
        <v>1</v>
      </c>
      <c r="AP311" s="161"/>
      <c r="AQ311" s="167" t="s">
        <v>8</v>
      </c>
      <c r="AR311" s="170">
        <v>2.6000000000000002E-2</v>
      </c>
      <c r="AS311" s="170">
        <v>2.7999999999999997E-2</v>
      </c>
      <c r="AT311" s="170">
        <v>0.03</v>
      </c>
      <c r="AU311" s="170">
        <v>3.2000000000000001E-2</v>
      </c>
      <c r="AV311" s="170">
        <v>3.6000000000000004E-2</v>
      </c>
      <c r="AW311" s="170">
        <v>3.7999999999999999E-2</v>
      </c>
      <c r="AX311" s="170">
        <v>0.04</v>
      </c>
      <c r="AY311" s="161"/>
      <c r="AZ311" s="161"/>
    </row>
    <row r="312" spans="3:52" x14ac:dyDescent="0.25">
      <c r="C312" s="171" t="s">
        <v>7</v>
      </c>
      <c r="D312" s="132" t="s">
        <v>4</v>
      </c>
      <c r="F312" s="134" t="s">
        <v>1</v>
      </c>
      <c r="G312" s="175">
        <v>581763</v>
      </c>
      <c r="H312" s="175">
        <v>636361</v>
      </c>
      <c r="I312" s="175">
        <v>634733</v>
      </c>
      <c r="J312" s="175">
        <v>736234</v>
      </c>
      <c r="K312" s="175">
        <v>718868</v>
      </c>
      <c r="L312" s="175">
        <v>725084</v>
      </c>
      <c r="M312" s="175">
        <v>690318</v>
      </c>
      <c r="N312" s="161"/>
      <c r="O312" s="174" t="s">
        <v>1</v>
      </c>
      <c r="P312" s="176">
        <v>2.9</v>
      </c>
      <c r="Q312" s="176">
        <v>3.1</v>
      </c>
      <c r="R312" s="176">
        <v>3.2</v>
      </c>
      <c r="S312" s="176">
        <v>3.4</v>
      </c>
      <c r="T312" s="176">
        <v>3.9</v>
      </c>
      <c r="U312" s="176">
        <v>4.2</v>
      </c>
      <c r="V312" s="176">
        <v>4.3</v>
      </c>
      <c r="W312" s="161"/>
      <c r="X312" s="161"/>
      <c r="Y312" s="174" t="s">
        <v>1</v>
      </c>
      <c r="Z312" s="175">
        <v>33742.254000000001</v>
      </c>
      <c r="AA312" s="175">
        <v>39454.382000000005</v>
      </c>
      <c r="AB312" s="175">
        <v>40622.912000000004</v>
      </c>
      <c r="AC312" s="175">
        <v>50063.912000000004</v>
      </c>
      <c r="AD312" s="175">
        <v>56071.703999999998</v>
      </c>
      <c r="AE312" s="175">
        <v>60907.056000000004</v>
      </c>
      <c r="AF312" s="175">
        <v>59367.347999999998</v>
      </c>
      <c r="AG312" s="161"/>
      <c r="AH312" s="174" t="s">
        <v>1</v>
      </c>
      <c r="AI312" s="177">
        <v>0.27544787984443636</v>
      </c>
      <c r="AJ312" s="177">
        <v>0.25434987321696367</v>
      </c>
      <c r="AK312" s="177">
        <v>0.25335861332588239</v>
      </c>
      <c r="AL312" s="177">
        <v>0.26868549811268283</v>
      </c>
      <c r="AM312" s="177">
        <v>0.26135265928806678</v>
      </c>
      <c r="AN312" s="177">
        <v>0.24725417683275108</v>
      </c>
      <c r="AO312" s="177">
        <v>0.23229866711893563</v>
      </c>
      <c r="AP312" s="161"/>
      <c r="AQ312" s="174" t="s">
        <v>1</v>
      </c>
      <c r="AR312" s="177">
        <v>1.597597703097731E-2</v>
      </c>
      <c r="AS312" s="177">
        <v>1.5769692139451747E-2</v>
      </c>
      <c r="AT312" s="177">
        <v>1.6214951252856474E-2</v>
      </c>
      <c r="AU312" s="177">
        <v>1.8270613871662431E-2</v>
      </c>
      <c r="AV312" s="177">
        <v>2.0385507424469207E-2</v>
      </c>
      <c r="AW312" s="177">
        <v>2.0769350853951089E-2</v>
      </c>
      <c r="AX312" s="177">
        <v>1.9977685372228462E-2</v>
      </c>
      <c r="AY312" s="161"/>
      <c r="AZ312" s="161"/>
    </row>
    <row r="313" spans="3:52" x14ac:dyDescent="0.25">
      <c r="C313" s="171" t="s">
        <v>7</v>
      </c>
      <c r="D313" s="132" t="s">
        <v>4</v>
      </c>
      <c r="F313" s="134" t="s">
        <v>77</v>
      </c>
      <c r="G313" s="175">
        <v>919025</v>
      </c>
      <c r="H313" s="175">
        <v>1192967</v>
      </c>
      <c r="I313" s="175">
        <v>1165512</v>
      </c>
      <c r="J313" s="175">
        <v>1184933</v>
      </c>
      <c r="K313" s="175">
        <v>1175933</v>
      </c>
      <c r="L313" s="175">
        <v>1302342</v>
      </c>
      <c r="M313" s="175">
        <v>1292490</v>
      </c>
      <c r="N313" s="161"/>
      <c r="O313" s="174" t="s">
        <v>77</v>
      </c>
      <c r="P313" s="176">
        <v>2.2999999999999998</v>
      </c>
      <c r="Q313" s="176">
        <v>2.1</v>
      </c>
      <c r="R313" s="176">
        <v>2.2000000000000002</v>
      </c>
      <c r="S313" s="176">
        <v>2.2999999999999998</v>
      </c>
      <c r="T313" s="176">
        <v>2.7</v>
      </c>
      <c r="U313" s="176">
        <v>2.9</v>
      </c>
      <c r="V313" s="176">
        <v>3</v>
      </c>
      <c r="W313" s="161"/>
      <c r="X313" s="161"/>
      <c r="Y313" s="174" t="s">
        <v>77</v>
      </c>
      <c r="Z313" s="175">
        <v>42275.15</v>
      </c>
      <c r="AA313" s="175">
        <v>50104.614000000001</v>
      </c>
      <c r="AB313" s="175">
        <v>51282.528000000006</v>
      </c>
      <c r="AC313" s="175">
        <v>54506.917999999998</v>
      </c>
      <c r="AD313" s="175">
        <v>63500.382000000005</v>
      </c>
      <c r="AE313" s="175">
        <v>75535.835999999996</v>
      </c>
      <c r="AF313" s="175">
        <v>77549.399999999994</v>
      </c>
      <c r="AG313" s="161"/>
      <c r="AH313" s="174" t="s">
        <v>77</v>
      </c>
      <c r="AI313" s="177">
        <v>0.435131639128018</v>
      </c>
      <c r="AJ313" s="177">
        <v>0.47682212643770044</v>
      </c>
      <c r="AK313" s="177">
        <v>0.46522317909211564</v>
      </c>
      <c r="AL313" s="177">
        <v>0.43243630874851696</v>
      </c>
      <c r="AM313" s="177">
        <v>0.42752385235480539</v>
      </c>
      <c r="AN313" s="177">
        <v>0.4440995790345928</v>
      </c>
      <c r="AO313" s="177">
        <v>0.43493535481409018</v>
      </c>
      <c r="AP313" s="161"/>
      <c r="AQ313" s="174" t="s">
        <v>77</v>
      </c>
      <c r="AR313" s="177">
        <v>2.0016055399888825E-2</v>
      </c>
      <c r="AS313" s="177">
        <v>2.0026529310383418E-2</v>
      </c>
      <c r="AT313" s="177">
        <v>2.046981988005309E-2</v>
      </c>
      <c r="AU313" s="177">
        <v>1.9892070202431781E-2</v>
      </c>
      <c r="AV313" s="177">
        <v>2.3086288027159493E-2</v>
      </c>
      <c r="AW313" s="177">
        <v>2.5757775584006382E-2</v>
      </c>
      <c r="AX313" s="177">
        <v>2.6096121288845409E-2</v>
      </c>
      <c r="AY313" s="161"/>
      <c r="AZ313" s="161"/>
    </row>
    <row r="314" spans="3:52" x14ac:dyDescent="0.25">
      <c r="C314" s="171" t="s">
        <v>7</v>
      </c>
      <c r="D314" s="132" t="s">
        <v>4</v>
      </c>
      <c r="F314" s="134" t="s">
        <v>76</v>
      </c>
      <c r="G314" s="175">
        <v>611274</v>
      </c>
      <c r="H314" s="175">
        <v>672584</v>
      </c>
      <c r="I314" s="175">
        <v>705030</v>
      </c>
      <c r="J314" s="175">
        <v>818966</v>
      </c>
      <c r="K314" s="175">
        <v>855766</v>
      </c>
      <c r="L314" s="175">
        <v>905119</v>
      </c>
      <c r="M314" s="175">
        <v>988875</v>
      </c>
      <c r="N314" s="161"/>
      <c r="O314" s="174" t="s">
        <v>76</v>
      </c>
      <c r="P314" s="176">
        <v>2.9</v>
      </c>
      <c r="Q314" s="176">
        <v>3.1</v>
      </c>
      <c r="R314" s="176">
        <v>3.2</v>
      </c>
      <c r="S314" s="176">
        <v>2.8</v>
      </c>
      <c r="T314" s="176">
        <v>3.2</v>
      </c>
      <c r="U314" s="176">
        <v>3.5</v>
      </c>
      <c r="V314" s="176">
        <v>3.5</v>
      </c>
      <c r="W314" s="161"/>
      <c r="X314" s="161"/>
      <c r="Y314" s="174" t="s">
        <v>76</v>
      </c>
      <c r="Z314" s="175">
        <v>35453.892</v>
      </c>
      <c r="AA314" s="175">
        <v>41700.208000000006</v>
      </c>
      <c r="AB314" s="175">
        <v>45121.919999999998</v>
      </c>
      <c r="AC314" s="175">
        <v>45862.095999999998</v>
      </c>
      <c r="AD314" s="175">
        <v>54769.024000000005</v>
      </c>
      <c r="AE314" s="175">
        <v>63358.33</v>
      </c>
      <c r="AF314" s="175">
        <v>69221.25</v>
      </c>
      <c r="AG314" s="161"/>
      <c r="AH314" s="174" t="s">
        <v>76</v>
      </c>
      <c r="AI314" s="177">
        <v>0.28942048102754558</v>
      </c>
      <c r="AJ314" s="177">
        <v>0.26882800034533588</v>
      </c>
      <c r="AK314" s="177">
        <v>0.28141820758200198</v>
      </c>
      <c r="AL314" s="177">
        <v>0.29887819313880021</v>
      </c>
      <c r="AM314" s="177">
        <v>0.31112348835712783</v>
      </c>
      <c r="AN314" s="177">
        <v>0.30864624413265612</v>
      </c>
      <c r="AO314" s="177">
        <v>0.33276597806697417</v>
      </c>
      <c r="AP314" s="161"/>
      <c r="AQ314" s="174" t="s">
        <v>76</v>
      </c>
      <c r="AR314" s="177">
        <v>1.6786387899597643E-2</v>
      </c>
      <c r="AS314" s="177">
        <v>1.6667336021410826E-2</v>
      </c>
      <c r="AT314" s="177">
        <v>1.8010765285248129E-2</v>
      </c>
      <c r="AU314" s="177">
        <v>1.6737178815772812E-2</v>
      </c>
      <c r="AV314" s="177">
        <v>1.9911903254856183E-2</v>
      </c>
      <c r="AW314" s="177">
        <v>2.1605237089285925E-2</v>
      </c>
      <c r="AX314" s="177">
        <v>2.3293618464688189E-2</v>
      </c>
      <c r="AY314" s="161"/>
      <c r="AZ314" s="161"/>
    </row>
    <row r="315" spans="3:52" x14ac:dyDescent="0.25">
      <c r="C315" s="164" t="s">
        <v>12</v>
      </c>
      <c r="D315" s="128" t="s">
        <v>4</v>
      </c>
      <c r="F315" s="130" t="s">
        <v>8</v>
      </c>
      <c r="G315" s="168">
        <v>1067658</v>
      </c>
      <c r="H315" s="168">
        <v>1237396</v>
      </c>
      <c r="I315" s="168">
        <v>1245310</v>
      </c>
      <c r="J315" s="168">
        <v>1342525</v>
      </c>
      <c r="K315" s="168">
        <v>1327701</v>
      </c>
      <c r="L315" s="168">
        <v>1411571</v>
      </c>
      <c r="M315" s="168">
        <v>1478931</v>
      </c>
      <c r="N315" s="161"/>
      <c r="O315" s="167" t="s">
        <v>8</v>
      </c>
      <c r="P315" s="169">
        <v>2</v>
      </c>
      <c r="Q315" s="169">
        <v>2.1</v>
      </c>
      <c r="R315" s="169">
        <v>2.2000000000000002</v>
      </c>
      <c r="S315" s="169">
        <v>2.2999999999999998</v>
      </c>
      <c r="T315" s="169">
        <v>2.7</v>
      </c>
      <c r="U315" s="169">
        <v>2.9</v>
      </c>
      <c r="V315" s="169">
        <v>3</v>
      </c>
      <c r="W315" s="161"/>
      <c r="X315" s="161"/>
      <c r="Y315" s="167" t="s">
        <v>8</v>
      </c>
      <c r="Z315" s="168">
        <v>42706.32</v>
      </c>
      <c r="AA315" s="168">
        <v>51970.632000000005</v>
      </c>
      <c r="AB315" s="168">
        <v>54793.64</v>
      </c>
      <c r="AC315" s="168">
        <v>61756.149999999994</v>
      </c>
      <c r="AD315" s="168">
        <v>71695.854000000007</v>
      </c>
      <c r="AE315" s="168">
        <v>81871.118000000002</v>
      </c>
      <c r="AF315" s="168">
        <v>88735.86</v>
      </c>
      <c r="AG315" s="161"/>
      <c r="AH315" s="167" t="s">
        <v>8</v>
      </c>
      <c r="AI315" s="170">
        <v>1</v>
      </c>
      <c r="AJ315" s="170">
        <v>1</v>
      </c>
      <c r="AK315" s="170">
        <v>1</v>
      </c>
      <c r="AL315" s="170">
        <v>1</v>
      </c>
      <c r="AM315" s="170">
        <v>1</v>
      </c>
      <c r="AN315" s="170">
        <v>1</v>
      </c>
      <c r="AO315" s="170">
        <v>1</v>
      </c>
      <c r="AP315" s="161"/>
      <c r="AQ315" s="167" t="s">
        <v>8</v>
      </c>
      <c r="AR315" s="170">
        <v>0.04</v>
      </c>
      <c r="AS315" s="170">
        <v>4.2000000000000003E-2</v>
      </c>
      <c r="AT315" s="170">
        <v>4.4000000000000004E-2</v>
      </c>
      <c r="AU315" s="170">
        <v>4.5999999999999999E-2</v>
      </c>
      <c r="AV315" s="170">
        <v>5.4000000000000006E-2</v>
      </c>
      <c r="AW315" s="170">
        <v>5.7999999999999996E-2</v>
      </c>
      <c r="AX315" s="170">
        <v>0.06</v>
      </c>
      <c r="AY315" s="161"/>
      <c r="AZ315" s="161"/>
    </row>
    <row r="316" spans="3:52" x14ac:dyDescent="0.25">
      <c r="C316" s="171" t="s">
        <v>12</v>
      </c>
      <c r="D316" s="132" t="s">
        <v>4</v>
      </c>
      <c r="F316" s="134" t="s">
        <v>1</v>
      </c>
      <c r="G316" s="175">
        <v>261912</v>
      </c>
      <c r="H316" s="175">
        <v>281292</v>
      </c>
      <c r="I316" s="175">
        <v>298254</v>
      </c>
      <c r="J316" s="175">
        <v>336197</v>
      </c>
      <c r="K316" s="175">
        <v>300937</v>
      </c>
      <c r="L316" s="175">
        <v>300548</v>
      </c>
      <c r="M316" s="175">
        <v>309054</v>
      </c>
      <c r="N316" s="161"/>
      <c r="O316" s="174" t="s">
        <v>1</v>
      </c>
      <c r="P316" s="176">
        <v>4.3</v>
      </c>
      <c r="Q316" s="176">
        <v>4.5</v>
      </c>
      <c r="R316" s="176">
        <v>4.7</v>
      </c>
      <c r="S316" s="176">
        <v>4.5</v>
      </c>
      <c r="T316" s="176">
        <v>5.2</v>
      </c>
      <c r="U316" s="176">
        <v>5.6</v>
      </c>
      <c r="V316" s="176">
        <v>6.7</v>
      </c>
      <c r="W316" s="161"/>
      <c r="X316" s="161"/>
      <c r="Y316" s="174" t="s">
        <v>1</v>
      </c>
      <c r="Z316" s="175">
        <v>22524.431999999997</v>
      </c>
      <c r="AA316" s="175">
        <v>25316.28</v>
      </c>
      <c r="AB316" s="175">
        <v>28035.876</v>
      </c>
      <c r="AC316" s="175">
        <v>30257.73</v>
      </c>
      <c r="AD316" s="175">
        <v>31297.448000000004</v>
      </c>
      <c r="AE316" s="175">
        <v>33661.375999999997</v>
      </c>
      <c r="AF316" s="175">
        <v>41413.236000000004</v>
      </c>
      <c r="AG316" s="161"/>
      <c r="AH316" s="174" t="s">
        <v>1</v>
      </c>
      <c r="AI316" s="177">
        <v>0.24531451082650063</v>
      </c>
      <c r="AJ316" s="177">
        <v>0.22732577121632849</v>
      </c>
      <c r="AK316" s="177">
        <v>0.23950181079409946</v>
      </c>
      <c r="AL316" s="177">
        <v>0.25042140742258057</v>
      </c>
      <c r="AM316" s="177">
        <v>0.22666021943193534</v>
      </c>
      <c r="AN316" s="177">
        <v>0.21291738070561098</v>
      </c>
      <c r="AO316" s="177">
        <v>0.20897120961018464</v>
      </c>
      <c r="AP316" s="161"/>
      <c r="AQ316" s="174" t="s">
        <v>1</v>
      </c>
      <c r="AR316" s="177">
        <v>2.1097047931079055E-2</v>
      </c>
      <c r="AS316" s="177">
        <v>2.0459319409469563E-2</v>
      </c>
      <c r="AT316" s="177">
        <v>2.2513170214645349E-2</v>
      </c>
      <c r="AU316" s="177">
        <v>2.2537926668032247E-2</v>
      </c>
      <c r="AV316" s="177">
        <v>2.3572662820921277E-2</v>
      </c>
      <c r="AW316" s="177">
        <v>2.3846746639028429E-2</v>
      </c>
      <c r="AX316" s="177">
        <v>2.8002142087764744E-2</v>
      </c>
      <c r="AY316" s="161"/>
      <c r="AZ316" s="161"/>
    </row>
    <row r="317" spans="3:52" x14ac:dyDescent="0.25">
      <c r="C317" s="171" t="s">
        <v>12</v>
      </c>
      <c r="D317" s="132" t="s">
        <v>4</v>
      </c>
      <c r="F317" s="134" t="s">
        <v>77</v>
      </c>
      <c r="G317" s="175">
        <v>409514</v>
      </c>
      <c r="H317" s="175">
        <v>514645</v>
      </c>
      <c r="I317" s="175">
        <v>511790</v>
      </c>
      <c r="J317" s="175">
        <v>495390</v>
      </c>
      <c r="K317" s="175">
        <v>496536</v>
      </c>
      <c r="L317" s="175">
        <v>527995</v>
      </c>
      <c r="M317" s="175">
        <v>560094</v>
      </c>
      <c r="N317" s="161"/>
      <c r="O317" s="174" t="s">
        <v>77</v>
      </c>
      <c r="P317" s="176">
        <v>3.3</v>
      </c>
      <c r="Q317" s="176">
        <v>3.1</v>
      </c>
      <c r="R317" s="176">
        <v>3.2</v>
      </c>
      <c r="S317" s="176">
        <v>3.6</v>
      </c>
      <c r="T317" s="176">
        <v>4.2</v>
      </c>
      <c r="U317" s="176">
        <v>4.2</v>
      </c>
      <c r="V317" s="176">
        <v>4.3</v>
      </c>
      <c r="W317" s="161"/>
      <c r="X317" s="161"/>
      <c r="Y317" s="174" t="s">
        <v>77</v>
      </c>
      <c r="Z317" s="175">
        <v>27027.923999999999</v>
      </c>
      <c r="AA317" s="175">
        <v>31907.99</v>
      </c>
      <c r="AB317" s="175">
        <v>32754.560000000001</v>
      </c>
      <c r="AC317" s="175">
        <v>35668.080000000002</v>
      </c>
      <c r="AD317" s="175">
        <v>41709.024000000005</v>
      </c>
      <c r="AE317" s="175">
        <v>44351.58</v>
      </c>
      <c r="AF317" s="175">
        <v>48168.083999999995</v>
      </c>
      <c r="AG317" s="161"/>
      <c r="AH317" s="174" t="s">
        <v>77</v>
      </c>
      <c r="AI317" s="177">
        <v>0.38356290122867059</v>
      </c>
      <c r="AJ317" s="177">
        <v>0.4159097006940381</v>
      </c>
      <c r="AK317" s="177">
        <v>0.41097397435176786</v>
      </c>
      <c r="AL317" s="177">
        <v>0.36899871510772614</v>
      </c>
      <c r="AM317" s="177">
        <v>0.37398179258733705</v>
      </c>
      <c r="AN317" s="177">
        <v>0.37404778080592477</v>
      </c>
      <c r="AO317" s="177">
        <v>0.37871543702850236</v>
      </c>
      <c r="AP317" s="161"/>
      <c r="AQ317" s="174" t="s">
        <v>77</v>
      </c>
      <c r="AR317" s="177">
        <v>2.5315151481092261E-2</v>
      </c>
      <c r="AS317" s="177">
        <v>2.5786401443030363E-2</v>
      </c>
      <c r="AT317" s="177">
        <v>2.6302334358513146E-2</v>
      </c>
      <c r="AU317" s="177">
        <v>2.6567907487756282E-2</v>
      </c>
      <c r="AV317" s="177">
        <v>3.1414470577336318E-2</v>
      </c>
      <c r="AW317" s="177">
        <v>3.1420013587697679E-2</v>
      </c>
      <c r="AX317" s="177">
        <v>3.2569527584451204E-2</v>
      </c>
      <c r="AY317" s="161"/>
      <c r="AZ317" s="161"/>
    </row>
    <row r="318" spans="3:52" x14ac:dyDescent="0.25">
      <c r="C318" s="171" t="s">
        <v>12</v>
      </c>
      <c r="D318" s="132" t="s">
        <v>4</v>
      </c>
      <c r="F318" s="134" t="s">
        <v>76</v>
      </c>
      <c r="G318" s="175">
        <v>396232</v>
      </c>
      <c r="H318" s="175">
        <v>441459</v>
      </c>
      <c r="I318" s="175">
        <v>435266</v>
      </c>
      <c r="J318" s="175">
        <v>510938</v>
      </c>
      <c r="K318" s="175">
        <v>530228</v>
      </c>
      <c r="L318" s="175">
        <v>583028</v>
      </c>
      <c r="M318" s="175">
        <v>609783</v>
      </c>
      <c r="N318" s="161"/>
      <c r="O318" s="174" t="s">
        <v>76</v>
      </c>
      <c r="P318" s="176">
        <v>3.6</v>
      </c>
      <c r="Q318" s="176">
        <v>3.4</v>
      </c>
      <c r="R318" s="176">
        <v>3.7</v>
      </c>
      <c r="S318" s="176">
        <v>3.4</v>
      </c>
      <c r="T318" s="176">
        <v>3.9</v>
      </c>
      <c r="U318" s="176">
        <v>4.2</v>
      </c>
      <c r="V318" s="176">
        <v>4.3</v>
      </c>
      <c r="W318" s="161"/>
      <c r="X318" s="161"/>
      <c r="Y318" s="174" t="s">
        <v>76</v>
      </c>
      <c r="Z318" s="175">
        <v>28528.703999999998</v>
      </c>
      <c r="AA318" s="175">
        <v>30019.211999999996</v>
      </c>
      <c r="AB318" s="175">
        <v>32209.684000000005</v>
      </c>
      <c r="AC318" s="175">
        <v>34743.784</v>
      </c>
      <c r="AD318" s="175">
        <v>41357.784</v>
      </c>
      <c r="AE318" s="175">
        <v>48974.351999999999</v>
      </c>
      <c r="AF318" s="175">
        <v>52441.337999999996</v>
      </c>
      <c r="AG318" s="161"/>
      <c r="AH318" s="174" t="s">
        <v>76</v>
      </c>
      <c r="AI318" s="177">
        <v>0.37112258794482877</v>
      </c>
      <c r="AJ318" s="177">
        <v>0.35676452808963338</v>
      </c>
      <c r="AK318" s="177">
        <v>0.34952421485413271</v>
      </c>
      <c r="AL318" s="177">
        <v>0.3805798774696933</v>
      </c>
      <c r="AM318" s="177">
        <v>0.39935798798072758</v>
      </c>
      <c r="AN318" s="177">
        <v>0.41303483848846428</v>
      </c>
      <c r="AO318" s="177">
        <v>0.41231335336131303</v>
      </c>
      <c r="AP318" s="161"/>
      <c r="AQ318" s="174" t="s">
        <v>76</v>
      </c>
      <c r="AR318" s="177">
        <v>2.6720826332027672E-2</v>
      </c>
      <c r="AS318" s="177">
        <v>2.4259987910095072E-2</v>
      </c>
      <c r="AT318" s="177">
        <v>2.5864791899205822E-2</v>
      </c>
      <c r="AU318" s="177">
        <v>2.5879431667939143E-2</v>
      </c>
      <c r="AV318" s="177">
        <v>3.114992306249675E-2</v>
      </c>
      <c r="AW318" s="177">
        <v>3.4694926433031001E-2</v>
      </c>
      <c r="AX318" s="177">
        <v>3.5458948389072917E-2</v>
      </c>
      <c r="AY318" s="161"/>
      <c r="AZ318" s="161"/>
    </row>
    <row r="319" spans="3:52" x14ac:dyDescent="0.25">
      <c r="C319" s="164" t="s">
        <v>11</v>
      </c>
      <c r="D319" s="128" t="s">
        <v>4</v>
      </c>
      <c r="F319" s="130" t="s">
        <v>8</v>
      </c>
      <c r="G319" s="168">
        <v>1044404</v>
      </c>
      <c r="H319" s="168">
        <v>1264516</v>
      </c>
      <c r="I319" s="168">
        <v>1259965</v>
      </c>
      <c r="J319" s="168">
        <v>1397608</v>
      </c>
      <c r="K319" s="168">
        <v>1422866</v>
      </c>
      <c r="L319" s="168">
        <v>1520974</v>
      </c>
      <c r="M319" s="168">
        <v>1492752</v>
      </c>
      <c r="N319" s="161"/>
      <c r="O319" s="167" t="s">
        <v>8</v>
      </c>
      <c r="P319" s="169">
        <v>2</v>
      </c>
      <c r="Q319" s="169">
        <v>2.1</v>
      </c>
      <c r="R319" s="169">
        <v>2.2000000000000002</v>
      </c>
      <c r="S319" s="169">
        <v>2.2999999999999998</v>
      </c>
      <c r="T319" s="169">
        <v>2.7</v>
      </c>
      <c r="U319" s="169">
        <v>2.9</v>
      </c>
      <c r="V319" s="169">
        <v>3</v>
      </c>
      <c r="W319" s="161"/>
      <c r="X319" s="161"/>
      <c r="Y319" s="167" t="s">
        <v>8</v>
      </c>
      <c r="Z319" s="168">
        <v>41776.160000000003</v>
      </c>
      <c r="AA319" s="168">
        <v>53109.671999999999</v>
      </c>
      <c r="AB319" s="168">
        <v>55438.46</v>
      </c>
      <c r="AC319" s="168">
        <v>64289.968000000001</v>
      </c>
      <c r="AD319" s="168">
        <v>76834.76400000001</v>
      </c>
      <c r="AE319" s="168">
        <v>88216.491999999998</v>
      </c>
      <c r="AF319" s="168">
        <v>89565.119999999995</v>
      </c>
      <c r="AG319" s="161"/>
      <c r="AH319" s="167" t="s">
        <v>8</v>
      </c>
      <c r="AI319" s="170">
        <v>1</v>
      </c>
      <c r="AJ319" s="170">
        <v>1</v>
      </c>
      <c r="AK319" s="170">
        <v>1</v>
      </c>
      <c r="AL319" s="170">
        <v>1</v>
      </c>
      <c r="AM319" s="170">
        <v>1</v>
      </c>
      <c r="AN319" s="170">
        <v>1</v>
      </c>
      <c r="AO319" s="170">
        <v>1</v>
      </c>
      <c r="AP319" s="161"/>
      <c r="AQ319" s="167" t="s">
        <v>8</v>
      </c>
      <c r="AR319" s="170">
        <v>0.04</v>
      </c>
      <c r="AS319" s="170">
        <v>4.2000000000000003E-2</v>
      </c>
      <c r="AT319" s="170">
        <v>4.4000000000000004E-2</v>
      </c>
      <c r="AU319" s="170">
        <v>4.5999999999999999E-2</v>
      </c>
      <c r="AV319" s="170">
        <v>5.4000000000000006E-2</v>
      </c>
      <c r="AW319" s="170">
        <v>5.7999999999999996E-2</v>
      </c>
      <c r="AX319" s="170">
        <v>0.06</v>
      </c>
      <c r="AY319" s="161"/>
      <c r="AZ319" s="161"/>
    </row>
    <row r="320" spans="3:52" x14ac:dyDescent="0.25">
      <c r="C320" s="171" t="s">
        <v>11</v>
      </c>
      <c r="D320" s="132" t="s">
        <v>4</v>
      </c>
      <c r="F320" s="134" t="s">
        <v>1</v>
      </c>
      <c r="G320" s="175">
        <v>319851</v>
      </c>
      <c r="H320" s="175">
        <v>355069</v>
      </c>
      <c r="I320" s="175">
        <v>336479</v>
      </c>
      <c r="J320" s="175">
        <v>400037</v>
      </c>
      <c r="K320" s="175">
        <v>417931</v>
      </c>
      <c r="L320" s="175">
        <v>424536</v>
      </c>
      <c r="M320" s="175">
        <v>381264</v>
      </c>
      <c r="N320" s="161"/>
      <c r="O320" s="174" t="s">
        <v>1</v>
      </c>
      <c r="P320" s="176">
        <v>3.9</v>
      </c>
      <c r="Q320" s="176">
        <v>3.8</v>
      </c>
      <c r="R320" s="176">
        <v>4.3</v>
      </c>
      <c r="S320" s="176">
        <v>3.9</v>
      </c>
      <c r="T320" s="176">
        <v>4.5</v>
      </c>
      <c r="U320" s="176">
        <v>4.9000000000000004</v>
      </c>
      <c r="V320" s="176">
        <v>5.2</v>
      </c>
      <c r="W320" s="161"/>
      <c r="X320" s="161"/>
      <c r="Y320" s="174" t="s">
        <v>1</v>
      </c>
      <c r="Z320" s="175">
        <v>24948.377999999997</v>
      </c>
      <c r="AA320" s="175">
        <v>26985.243999999999</v>
      </c>
      <c r="AB320" s="175">
        <v>28937.194</v>
      </c>
      <c r="AC320" s="175">
        <v>31202.886000000002</v>
      </c>
      <c r="AD320" s="175">
        <v>37613.79</v>
      </c>
      <c r="AE320" s="175">
        <v>41604.528000000006</v>
      </c>
      <c r="AF320" s="175">
        <v>39651.455999999998</v>
      </c>
      <c r="AG320" s="161"/>
      <c r="AH320" s="174" t="s">
        <v>1</v>
      </c>
      <c r="AI320" s="177">
        <v>0.30625217827583961</v>
      </c>
      <c r="AJ320" s="177">
        <v>0.28079439089738684</v>
      </c>
      <c r="AK320" s="177">
        <v>0.26705424357025792</v>
      </c>
      <c r="AL320" s="177">
        <v>0.28622975827270591</v>
      </c>
      <c r="AM320" s="177">
        <v>0.29372477801845009</v>
      </c>
      <c r="AN320" s="177">
        <v>0.27912114211025302</v>
      </c>
      <c r="AO320" s="177">
        <v>0.25541014180520272</v>
      </c>
      <c r="AP320" s="161"/>
      <c r="AQ320" s="174" t="s">
        <v>1</v>
      </c>
      <c r="AR320" s="177">
        <v>2.3887669905515486E-2</v>
      </c>
      <c r="AS320" s="177">
        <v>2.1340373708201396E-2</v>
      </c>
      <c r="AT320" s="177">
        <v>2.2966664947042182E-2</v>
      </c>
      <c r="AU320" s="177">
        <v>2.2325921145271058E-2</v>
      </c>
      <c r="AV320" s="177">
        <v>2.6435230021660511E-2</v>
      </c>
      <c r="AW320" s="177">
        <v>2.7353871926804798E-2</v>
      </c>
      <c r="AX320" s="177">
        <v>2.6562654747741082E-2</v>
      </c>
      <c r="AY320" s="161"/>
      <c r="AZ320" s="161"/>
    </row>
    <row r="321" spans="3:52" x14ac:dyDescent="0.25">
      <c r="C321" s="171" t="s">
        <v>11</v>
      </c>
      <c r="D321" s="132" t="s">
        <v>4</v>
      </c>
      <c r="F321" s="134" t="s">
        <v>77</v>
      </c>
      <c r="G321" s="175">
        <v>509511</v>
      </c>
      <c r="H321" s="175">
        <v>678322</v>
      </c>
      <c r="I321" s="175">
        <v>653722</v>
      </c>
      <c r="J321" s="175">
        <v>689543</v>
      </c>
      <c r="K321" s="175">
        <v>679397</v>
      </c>
      <c r="L321" s="175">
        <v>774347</v>
      </c>
      <c r="M321" s="175">
        <v>732396</v>
      </c>
      <c r="N321" s="161"/>
      <c r="O321" s="174" t="s">
        <v>77</v>
      </c>
      <c r="P321" s="176">
        <v>2.9</v>
      </c>
      <c r="Q321" s="176">
        <v>3.1</v>
      </c>
      <c r="R321" s="176">
        <v>3.2</v>
      </c>
      <c r="S321" s="176">
        <v>3.4</v>
      </c>
      <c r="T321" s="176">
        <v>3.9</v>
      </c>
      <c r="U321" s="176">
        <v>3.5</v>
      </c>
      <c r="V321" s="176">
        <v>4.3</v>
      </c>
      <c r="W321" s="161"/>
      <c r="X321" s="161"/>
      <c r="Y321" s="174" t="s">
        <v>77</v>
      </c>
      <c r="Z321" s="175">
        <v>29551.637999999999</v>
      </c>
      <c r="AA321" s="175">
        <v>42055.964000000007</v>
      </c>
      <c r="AB321" s="175">
        <v>41838.208000000006</v>
      </c>
      <c r="AC321" s="175">
        <v>46888.923999999992</v>
      </c>
      <c r="AD321" s="175">
        <v>52992.965999999993</v>
      </c>
      <c r="AE321" s="175">
        <v>54204.29</v>
      </c>
      <c r="AF321" s="175">
        <v>62986.055999999997</v>
      </c>
      <c r="AG321" s="161"/>
      <c r="AH321" s="174" t="s">
        <v>77</v>
      </c>
      <c r="AI321" s="177">
        <v>0.4878485720085331</v>
      </c>
      <c r="AJ321" s="177">
        <v>0.53642816698246598</v>
      </c>
      <c r="AK321" s="177">
        <v>0.51884139638799487</v>
      </c>
      <c r="AL321" s="177">
        <v>0.49337367845633395</v>
      </c>
      <c r="AM321" s="177">
        <v>0.47748487911019027</v>
      </c>
      <c r="AN321" s="177">
        <v>0.50911258180613217</v>
      </c>
      <c r="AO321" s="177">
        <v>0.49063474709797744</v>
      </c>
      <c r="AP321" s="161"/>
      <c r="AQ321" s="174" t="s">
        <v>77</v>
      </c>
      <c r="AR321" s="177">
        <v>2.829521717649492E-2</v>
      </c>
      <c r="AS321" s="177">
        <v>3.3258546352912893E-2</v>
      </c>
      <c r="AT321" s="177">
        <v>3.3205849368831669E-2</v>
      </c>
      <c r="AU321" s="177">
        <v>3.3549410135030711E-2</v>
      </c>
      <c r="AV321" s="177">
        <v>3.7243820570594839E-2</v>
      </c>
      <c r="AW321" s="177">
        <v>3.5637880726429254E-2</v>
      </c>
      <c r="AX321" s="177">
        <v>4.219458825042606E-2</v>
      </c>
      <c r="AY321" s="161"/>
      <c r="AZ321" s="161"/>
    </row>
    <row r="322" spans="3:52" x14ac:dyDescent="0.25">
      <c r="C322" s="171" t="s">
        <v>11</v>
      </c>
      <c r="D322" s="132" t="s">
        <v>4</v>
      </c>
      <c r="F322" s="134" t="s">
        <v>76</v>
      </c>
      <c r="G322" s="175">
        <v>215042</v>
      </c>
      <c r="H322" s="175">
        <v>231125</v>
      </c>
      <c r="I322" s="175">
        <v>269764</v>
      </c>
      <c r="J322" s="175">
        <v>308028</v>
      </c>
      <c r="K322" s="175">
        <v>325538</v>
      </c>
      <c r="L322" s="175">
        <v>322091</v>
      </c>
      <c r="M322" s="175">
        <v>379092</v>
      </c>
      <c r="N322" s="161"/>
      <c r="O322" s="174" t="s">
        <v>76</v>
      </c>
      <c r="P322" s="176">
        <v>4.8</v>
      </c>
      <c r="Q322" s="176">
        <v>5</v>
      </c>
      <c r="R322" s="176">
        <v>4.7</v>
      </c>
      <c r="S322" s="176">
        <v>4.5</v>
      </c>
      <c r="T322" s="176">
        <v>5.2</v>
      </c>
      <c r="U322" s="176">
        <v>5.6</v>
      </c>
      <c r="V322" s="176">
        <v>5.2</v>
      </c>
      <c r="W322" s="161"/>
      <c r="X322" s="161"/>
      <c r="Y322" s="174" t="s">
        <v>76</v>
      </c>
      <c r="Z322" s="175">
        <v>20644.031999999999</v>
      </c>
      <c r="AA322" s="175">
        <v>23112.5</v>
      </c>
      <c r="AB322" s="175">
        <v>25357.816000000003</v>
      </c>
      <c r="AC322" s="175">
        <v>27722.52</v>
      </c>
      <c r="AD322" s="175">
        <v>33855.952000000005</v>
      </c>
      <c r="AE322" s="175">
        <v>36074.191999999995</v>
      </c>
      <c r="AF322" s="175">
        <v>39425.567999999999</v>
      </c>
      <c r="AG322" s="161"/>
      <c r="AH322" s="174" t="s">
        <v>76</v>
      </c>
      <c r="AI322" s="177">
        <v>0.20589924971562729</v>
      </c>
      <c r="AJ322" s="177">
        <v>0.18277744212014715</v>
      </c>
      <c r="AK322" s="177">
        <v>0.21410436004174718</v>
      </c>
      <c r="AL322" s="177">
        <v>0.22039656327096011</v>
      </c>
      <c r="AM322" s="177">
        <v>0.22879034287135963</v>
      </c>
      <c r="AN322" s="177">
        <v>0.21176627608361484</v>
      </c>
      <c r="AO322" s="177">
        <v>0.25395511109681984</v>
      </c>
      <c r="AP322" s="161"/>
      <c r="AQ322" s="174" t="s">
        <v>76</v>
      </c>
      <c r="AR322" s="177">
        <v>1.9766327972700219E-2</v>
      </c>
      <c r="AS322" s="177">
        <v>1.8277744212014713E-2</v>
      </c>
      <c r="AT322" s="177">
        <v>2.0125809843924234E-2</v>
      </c>
      <c r="AU322" s="177">
        <v>1.9835690694386409E-2</v>
      </c>
      <c r="AV322" s="177">
        <v>2.3794195658621401E-2</v>
      </c>
      <c r="AW322" s="177">
        <v>2.3717822921364862E-2</v>
      </c>
      <c r="AX322" s="177">
        <v>2.6411331554069262E-2</v>
      </c>
      <c r="AY322" s="161"/>
      <c r="AZ322" s="161"/>
    </row>
    <row r="323" spans="3:52" x14ac:dyDescent="0.25">
      <c r="C323" s="164" t="s">
        <v>7</v>
      </c>
      <c r="D323" s="128" t="s">
        <v>6</v>
      </c>
      <c r="F323" s="130" t="s">
        <v>8</v>
      </c>
      <c r="G323" s="168">
        <v>1228257</v>
      </c>
      <c r="H323" s="168">
        <v>1367543</v>
      </c>
      <c r="I323" s="168">
        <v>1325507</v>
      </c>
      <c r="J323" s="168">
        <v>1487381</v>
      </c>
      <c r="K323" s="168">
        <v>1528582</v>
      </c>
      <c r="L323" s="168">
        <v>1606794</v>
      </c>
      <c r="M323" s="168">
        <v>1712994</v>
      </c>
      <c r="N323" s="161"/>
      <c r="O323" s="167" t="s">
        <v>8</v>
      </c>
      <c r="P323" s="169">
        <v>1.7</v>
      </c>
      <c r="Q323" s="169">
        <v>1.5</v>
      </c>
      <c r="R323" s="169">
        <v>1.5</v>
      </c>
      <c r="S323" s="169">
        <v>1.6</v>
      </c>
      <c r="T323" s="169">
        <v>1.7</v>
      </c>
      <c r="U323" s="169">
        <v>1.8</v>
      </c>
      <c r="V323" s="169">
        <v>1.4</v>
      </c>
      <c r="W323" s="161"/>
      <c r="X323" s="161"/>
      <c r="Y323" s="167" t="s">
        <v>8</v>
      </c>
      <c r="Z323" s="168">
        <v>41760.737999999998</v>
      </c>
      <c r="AA323" s="168">
        <v>41026.29</v>
      </c>
      <c r="AB323" s="168">
        <v>39765.21</v>
      </c>
      <c r="AC323" s="168">
        <v>47596.192000000003</v>
      </c>
      <c r="AD323" s="168">
        <v>51971.788</v>
      </c>
      <c r="AE323" s="168">
        <v>57844.584000000003</v>
      </c>
      <c r="AF323" s="168">
        <v>47963.831999999995</v>
      </c>
      <c r="AG323" s="161"/>
      <c r="AH323" s="167" t="s">
        <v>8</v>
      </c>
      <c r="AI323" s="170">
        <v>1</v>
      </c>
      <c r="AJ323" s="170">
        <v>1</v>
      </c>
      <c r="AK323" s="170">
        <v>1</v>
      </c>
      <c r="AL323" s="170">
        <v>1</v>
      </c>
      <c r="AM323" s="170">
        <v>1</v>
      </c>
      <c r="AN323" s="170">
        <v>1</v>
      </c>
      <c r="AO323" s="170">
        <v>1</v>
      </c>
      <c r="AP323" s="161"/>
      <c r="AQ323" s="167" t="s">
        <v>8</v>
      </c>
      <c r="AR323" s="170">
        <v>3.4000000000000002E-2</v>
      </c>
      <c r="AS323" s="170">
        <v>0.03</v>
      </c>
      <c r="AT323" s="170">
        <v>0.03</v>
      </c>
      <c r="AU323" s="170">
        <v>3.2000000000000001E-2</v>
      </c>
      <c r="AV323" s="170">
        <v>3.4000000000000002E-2</v>
      </c>
      <c r="AW323" s="170">
        <v>3.6000000000000004E-2</v>
      </c>
      <c r="AX323" s="170">
        <v>2.7999999999999997E-2</v>
      </c>
      <c r="AY323" s="161"/>
      <c r="AZ323" s="161"/>
    </row>
    <row r="324" spans="3:52" x14ac:dyDescent="0.25">
      <c r="C324" s="171" t="s">
        <v>7</v>
      </c>
      <c r="D324" s="132" t="s">
        <v>6</v>
      </c>
      <c r="F324" s="134" t="s">
        <v>1</v>
      </c>
      <c r="G324" s="175">
        <v>145753</v>
      </c>
      <c r="H324" s="175">
        <v>154444</v>
      </c>
      <c r="I324" s="175">
        <v>138977</v>
      </c>
      <c r="J324" s="175">
        <v>156409</v>
      </c>
      <c r="K324" s="175">
        <v>157881</v>
      </c>
      <c r="L324" s="175">
        <v>156143</v>
      </c>
      <c r="M324" s="175">
        <v>173120</v>
      </c>
      <c r="N324" s="161"/>
      <c r="O324" s="174" t="s">
        <v>1</v>
      </c>
      <c r="P324" s="176">
        <v>5.6</v>
      </c>
      <c r="Q324" s="176">
        <v>5.0999999999999996</v>
      </c>
      <c r="R324" s="176">
        <v>5</v>
      </c>
      <c r="S324" s="176">
        <v>4.8</v>
      </c>
      <c r="T324" s="176">
        <v>5.4</v>
      </c>
      <c r="U324" s="176">
        <v>5.2</v>
      </c>
      <c r="V324" s="176">
        <v>5.0999999999999996</v>
      </c>
      <c r="W324" s="161"/>
      <c r="X324" s="161"/>
      <c r="Y324" s="174" t="s">
        <v>1</v>
      </c>
      <c r="Z324" s="175">
        <v>16324.335999999999</v>
      </c>
      <c r="AA324" s="175">
        <v>15753.287999999999</v>
      </c>
      <c r="AB324" s="175">
        <v>13897.7</v>
      </c>
      <c r="AC324" s="175">
        <v>15015.263999999999</v>
      </c>
      <c r="AD324" s="175">
        <v>17051.148000000001</v>
      </c>
      <c r="AE324" s="175">
        <v>16238.871999999999</v>
      </c>
      <c r="AF324" s="175">
        <v>17658.239999999998</v>
      </c>
      <c r="AG324" s="161"/>
      <c r="AH324" s="174" t="s">
        <v>1</v>
      </c>
      <c r="AI324" s="177">
        <v>0.11866653314412212</v>
      </c>
      <c r="AJ324" s="177">
        <v>0.11293538850332312</v>
      </c>
      <c r="AK324" s="177">
        <v>0.10484818261993335</v>
      </c>
      <c r="AL324" s="177">
        <v>0.1051573201486371</v>
      </c>
      <c r="AM324" s="177">
        <v>0.10328592120017113</v>
      </c>
      <c r="AN324" s="177">
        <v>9.7176738275099359E-2</v>
      </c>
      <c r="AO324" s="177">
        <v>0.10106281749965265</v>
      </c>
      <c r="AP324" s="161"/>
      <c r="AQ324" s="174" t="s">
        <v>1</v>
      </c>
      <c r="AR324" s="177">
        <v>1.3290651712141676E-2</v>
      </c>
      <c r="AS324" s="177">
        <v>1.1519409627338956E-2</v>
      </c>
      <c r="AT324" s="177">
        <v>1.0484818261993337E-2</v>
      </c>
      <c r="AU324" s="177">
        <v>1.0095102734269161E-2</v>
      </c>
      <c r="AV324" s="177">
        <v>1.1154879489618484E-2</v>
      </c>
      <c r="AW324" s="177">
        <v>1.0106380780610333E-2</v>
      </c>
      <c r="AX324" s="177">
        <v>1.0308407384964571E-2</v>
      </c>
      <c r="AY324" s="161"/>
      <c r="AZ324" s="161"/>
    </row>
    <row r="325" spans="3:52" x14ac:dyDescent="0.25">
      <c r="C325" s="171" t="s">
        <v>7</v>
      </c>
      <c r="D325" s="132" t="s">
        <v>6</v>
      </c>
      <c r="F325" s="134" t="s">
        <v>77</v>
      </c>
      <c r="G325" s="175">
        <v>623588</v>
      </c>
      <c r="H325" s="175">
        <v>736678</v>
      </c>
      <c r="I325" s="175">
        <v>721072</v>
      </c>
      <c r="J325" s="175">
        <v>775145</v>
      </c>
      <c r="K325" s="175">
        <v>809950</v>
      </c>
      <c r="L325" s="175">
        <v>856836</v>
      </c>
      <c r="M325" s="175">
        <v>917760</v>
      </c>
      <c r="N325" s="161"/>
      <c r="O325" s="174" t="s">
        <v>77</v>
      </c>
      <c r="P325" s="176">
        <v>2.6</v>
      </c>
      <c r="Q325" s="176">
        <v>2.4</v>
      </c>
      <c r="R325" s="176">
        <v>2.2999999999999998</v>
      </c>
      <c r="S325" s="176">
        <v>2</v>
      </c>
      <c r="T325" s="176">
        <v>2</v>
      </c>
      <c r="U325" s="176">
        <v>2.7</v>
      </c>
      <c r="V325" s="176">
        <v>2.2000000000000002</v>
      </c>
      <c r="W325" s="161"/>
      <c r="X325" s="161"/>
      <c r="Y325" s="174" t="s">
        <v>77</v>
      </c>
      <c r="Z325" s="175">
        <v>32426.576000000001</v>
      </c>
      <c r="AA325" s="175">
        <v>35360.544000000002</v>
      </c>
      <c r="AB325" s="175">
        <v>33169.311999999998</v>
      </c>
      <c r="AC325" s="175">
        <v>31005.8</v>
      </c>
      <c r="AD325" s="175">
        <v>32398</v>
      </c>
      <c r="AE325" s="175">
        <v>46269.144</v>
      </c>
      <c r="AF325" s="175">
        <v>40381.440000000002</v>
      </c>
      <c r="AG325" s="161"/>
      <c r="AH325" s="174" t="s">
        <v>77</v>
      </c>
      <c r="AI325" s="177">
        <v>0.50770156408634348</v>
      </c>
      <c r="AJ325" s="177">
        <v>0.53868726614080875</v>
      </c>
      <c r="AK325" s="177">
        <v>0.54399712713701243</v>
      </c>
      <c r="AL325" s="177">
        <v>0.52114757415887392</v>
      </c>
      <c r="AM325" s="177">
        <v>0.52987016725304892</v>
      </c>
      <c r="AN325" s="177">
        <v>0.53325815256965114</v>
      </c>
      <c r="AO325" s="177">
        <v>0.53576369794640266</v>
      </c>
      <c r="AP325" s="161"/>
      <c r="AQ325" s="174" t="s">
        <v>77</v>
      </c>
      <c r="AR325" s="177">
        <v>2.6400481332489862E-2</v>
      </c>
      <c r="AS325" s="177">
        <v>2.585698877475882E-2</v>
      </c>
      <c r="AT325" s="177">
        <v>2.5023867848302569E-2</v>
      </c>
      <c r="AU325" s="177">
        <v>2.0845902966354957E-2</v>
      </c>
      <c r="AV325" s="177">
        <v>2.1194806690121956E-2</v>
      </c>
      <c r="AW325" s="177">
        <v>2.8795940238761163E-2</v>
      </c>
      <c r="AX325" s="177">
        <v>2.3573602709641719E-2</v>
      </c>
      <c r="AY325" s="161"/>
      <c r="AZ325" s="161"/>
    </row>
    <row r="326" spans="3:52" x14ac:dyDescent="0.25">
      <c r="C326" s="171" t="s">
        <v>7</v>
      </c>
      <c r="D326" s="132" t="s">
        <v>6</v>
      </c>
      <c r="F326" s="134" t="s">
        <v>76</v>
      </c>
      <c r="G326" s="175">
        <v>458916</v>
      </c>
      <c r="H326" s="175">
        <v>476421</v>
      </c>
      <c r="I326" s="175">
        <v>465458</v>
      </c>
      <c r="J326" s="175">
        <v>555827</v>
      </c>
      <c r="K326" s="175">
        <v>560751</v>
      </c>
      <c r="L326" s="175">
        <v>593815</v>
      </c>
      <c r="M326" s="175">
        <v>622114</v>
      </c>
      <c r="N326" s="161"/>
      <c r="O326" s="174" t="s">
        <v>76</v>
      </c>
      <c r="P326" s="176">
        <v>2.8</v>
      </c>
      <c r="Q326" s="176">
        <v>2.5</v>
      </c>
      <c r="R326" s="176">
        <v>2.6</v>
      </c>
      <c r="S326" s="176">
        <v>2.5</v>
      </c>
      <c r="T326" s="176">
        <v>2.6</v>
      </c>
      <c r="U326" s="176">
        <v>2.7</v>
      </c>
      <c r="V326" s="176">
        <v>2.7</v>
      </c>
      <c r="W326" s="161"/>
      <c r="X326" s="161"/>
      <c r="Y326" s="174" t="s">
        <v>76</v>
      </c>
      <c r="Z326" s="175">
        <v>25699.295999999995</v>
      </c>
      <c r="AA326" s="175">
        <v>23821.05</v>
      </c>
      <c r="AB326" s="175">
        <v>24203.816000000003</v>
      </c>
      <c r="AC326" s="175">
        <v>27791.35</v>
      </c>
      <c r="AD326" s="175">
        <v>29159.052000000003</v>
      </c>
      <c r="AE326" s="175">
        <v>32066.01</v>
      </c>
      <c r="AF326" s="175">
        <v>33594.156000000003</v>
      </c>
      <c r="AG326" s="161"/>
      <c r="AH326" s="174" t="s">
        <v>76</v>
      </c>
      <c r="AI326" s="177">
        <v>0.3736319027695344</v>
      </c>
      <c r="AJ326" s="177">
        <v>0.34837734535586817</v>
      </c>
      <c r="AK326" s="177">
        <v>0.35115469024305418</v>
      </c>
      <c r="AL326" s="177">
        <v>0.37369510569248904</v>
      </c>
      <c r="AM326" s="177">
        <v>0.36684391154677998</v>
      </c>
      <c r="AN326" s="177">
        <v>0.36956510915524954</v>
      </c>
      <c r="AO326" s="177">
        <v>0.36317348455394471</v>
      </c>
      <c r="AP326" s="161"/>
      <c r="AQ326" s="174" t="s">
        <v>76</v>
      </c>
      <c r="AR326" s="177">
        <v>2.0923386555093924E-2</v>
      </c>
      <c r="AS326" s="177">
        <v>1.7418867267793407E-2</v>
      </c>
      <c r="AT326" s="177">
        <v>1.8260043892638817E-2</v>
      </c>
      <c r="AU326" s="177">
        <v>1.8684755284624453E-2</v>
      </c>
      <c r="AV326" s="177">
        <v>1.9075883400432557E-2</v>
      </c>
      <c r="AW326" s="177">
        <v>1.9956515894383475E-2</v>
      </c>
      <c r="AX326" s="177">
        <v>1.9611368165913017E-2</v>
      </c>
      <c r="AY326" s="161"/>
      <c r="AZ326" s="161"/>
    </row>
    <row r="327" spans="3:52" x14ac:dyDescent="0.25">
      <c r="C327" s="164" t="s">
        <v>12</v>
      </c>
      <c r="D327" s="128" t="s">
        <v>6</v>
      </c>
      <c r="F327" s="130" t="s">
        <v>8</v>
      </c>
      <c r="G327" s="168">
        <v>704125</v>
      </c>
      <c r="H327" s="168">
        <v>784237</v>
      </c>
      <c r="I327" s="168">
        <v>741352</v>
      </c>
      <c r="J327" s="168">
        <v>830348</v>
      </c>
      <c r="K327" s="168">
        <v>836468</v>
      </c>
      <c r="L327" s="168">
        <v>875705</v>
      </c>
      <c r="M327" s="168">
        <v>919027</v>
      </c>
      <c r="N327" s="161"/>
      <c r="O327" s="167" t="s">
        <v>8</v>
      </c>
      <c r="P327" s="169">
        <v>2.6</v>
      </c>
      <c r="Q327" s="169">
        <v>1.9</v>
      </c>
      <c r="R327" s="169">
        <v>2.2999999999999998</v>
      </c>
      <c r="S327" s="169">
        <v>2</v>
      </c>
      <c r="T327" s="169">
        <v>2</v>
      </c>
      <c r="U327" s="169">
        <v>2.7</v>
      </c>
      <c r="V327" s="169">
        <v>2.2000000000000002</v>
      </c>
      <c r="W327" s="161"/>
      <c r="X327" s="161"/>
      <c r="Y327" s="167" t="s">
        <v>8</v>
      </c>
      <c r="Z327" s="168">
        <v>36614.5</v>
      </c>
      <c r="AA327" s="168">
        <v>29801.006000000001</v>
      </c>
      <c r="AB327" s="168">
        <v>34102.191999999995</v>
      </c>
      <c r="AC327" s="168">
        <v>33213.919999999998</v>
      </c>
      <c r="AD327" s="168">
        <v>33458.720000000001</v>
      </c>
      <c r="AE327" s="168">
        <v>47288.07</v>
      </c>
      <c r="AF327" s="168">
        <v>40437.188000000002</v>
      </c>
      <c r="AG327" s="161"/>
      <c r="AH327" s="167" t="s">
        <v>8</v>
      </c>
      <c r="AI327" s="170">
        <v>1</v>
      </c>
      <c r="AJ327" s="170">
        <v>1</v>
      </c>
      <c r="AK327" s="170">
        <v>1</v>
      </c>
      <c r="AL327" s="170">
        <v>1</v>
      </c>
      <c r="AM327" s="170">
        <v>1</v>
      </c>
      <c r="AN327" s="170">
        <v>1</v>
      </c>
      <c r="AO327" s="170">
        <v>1</v>
      </c>
      <c r="AP327" s="161"/>
      <c r="AQ327" s="167" t="s">
        <v>8</v>
      </c>
      <c r="AR327" s="170">
        <v>5.2000000000000005E-2</v>
      </c>
      <c r="AS327" s="170">
        <v>3.7999999999999999E-2</v>
      </c>
      <c r="AT327" s="170">
        <v>4.5999999999999999E-2</v>
      </c>
      <c r="AU327" s="170">
        <v>0.04</v>
      </c>
      <c r="AV327" s="170">
        <v>0.04</v>
      </c>
      <c r="AW327" s="170">
        <v>5.4000000000000006E-2</v>
      </c>
      <c r="AX327" s="170">
        <v>4.4000000000000004E-2</v>
      </c>
      <c r="AY327" s="161"/>
      <c r="AZ327" s="161"/>
    </row>
    <row r="328" spans="3:52" x14ac:dyDescent="0.25">
      <c r="C328" s="171" t="s">
        <v>12</v>
      </c>
      <c r="D328" s="132" t="s">
        <v>6</v>
      </c>
      <c r="F328" s="134" t="s">
        <v>1</v>
      </c>
      <c r="G328" s="175">
        <v>79265</v>
      </c>
      <c r="H328" s="175">
        <v>88285</v>
      </c>
      <c r="I328" s="175">
        <v>76607</v>
      </c>
      <c r="J328" s="175">
        <v>78890</v>
      </c>
      <c r="K328" s="175">
        <v>75491</v>
      </c>
      <c r="L328" s="175">
        <v>73220</v>
      </c>
      <c r="M328" s="175">
        <v>81769</v>
      </c>
      <c r="N328" s="161"/>
      <c r="O328" s="174" t="s">
        <v>1</v>
      </c>
      <c r="P328" s="176">
        <v>7.2</v>
      </c>
      <c r="Q328" s="176">
        <v>6.2</v>
      </c>
      <c r="R328" s="176">
        <v>6.5</v>
      </c>
      <c r="S328" s="176">
        <v>6.9</v>
      </c>
      <c r="T328" s="176">
        <v>7.1</v>
      </c>
      <c r="U328" s="176">
        <v>7.8</v>
      </c>
      <c r="V328" s="176">
        <v>7</v>
      </c>
      <c r="W328" s="161"/>
      <c r="X328" s="161"/>
      <c r="Y328" s="174" t="s">
        <v>1</v>
      </c>
      <c r="Z328" s="175">
        <v>11414.16</v>
      </c>
      <c r="AA328" s="175">
        <v>10947.34</v>
      </c>
      <c r="AB328" s="175">
        <v>9958.91</v>
      </c>
      <c r="AC328" s="175">
        <v>10886.82</v>
      </c>
      <c r="AD328" s="175">
        <v>10719.722</v>
      </c>
      <c r="AE328" s="175">
        <v>11422.32</v>
      </c>
      <c r="AF328" s="175">
        <v>11447.66</v>
      </c>
      <c r="AG328" s="161"/>
      <c r="AH328" s="174" t="s">
        <v>1</v>
      </c>
      <c r="AI328" s="177">
        <v>0.11257234155867211</v>
      </c>
      <c r="AJ328" s="177">
        <v>0.11257438758946595</v>
      </c>
      <c r="AK328" s="177">
        <v>0.10333417863578975</v>
      </c>
      <c r="AL328" s="177">
        <v>9.5008357941489596E-2</v>
      </c>
      <c r="AM328" s="177">
        <v>9.0249716665789959E-2</v>
      </c>
      <c r="AN328" s="177">
        <v>8.3612632107844531E-2</v>
      </c>
      <c r="AO328" s="177">
        <v>8.8973446917228763E-2</v>
      </c>
      <c r="AP328" s="161"/>
      <c r="AQ328" s="174" t="s">
        <v>1</v>
      </c>
      <c r="AR328" s="177">
        <v>1.6210417184448784E-2</v>
      </c>
      <c r="AS328" s="177">
        <v>1.3959224061093779E-2</v>
      </c>
      <c r="AT328" s="177">
        <v>1.3433443222652669E-2</v>
      </c>
      <c r="AU328" s="177">
        <v>1.3111153395925565E-2</v>
      </c>
      <c r="AV328" s="177">
        <v>1.2815459766542175E-2</v>
      </c>
      <c r="AW328" s="177">
        <v>1.3043570608823747E-2</v>
      </c>
      <c r="AX328" s="177">
        <v>1.2456282568412027E-2</v>
      </c>
      <c r="AY328" s="161"/>
      <c r="AZ328" s="161"/>
    </row>
    <row r="329" spans="3:52" x14ac:dyDescent="0.25">
      <c r="C329" s="171" t="s">
        <v>12</v>
      </c>
      <c r="D329" s="132" t="s">
        <v>6</v>
      </c>
      <c r="F329" s="134" t="s">
        <v>77</v>
      </c>
      <c r="G329" s="175">
        <v>266680</v>
      </c>
      <c r="H329" s="175">
        <v>327492</v>
      </c>
      <c r="I329" s="175">
        <v>313432</v>
      </c>
      <c r="J329" s="175">
        <v>330888</v>
      </c>
      <c r="K329" s="175">
        <v>346289</v>
      </c>
      <c r="L329" s="175">
        <v>374740</v>
      </c>
      <c r="M329" s="175">
        <v>393927</v>
      </c>
      <c r="N329" s="161"/>
      <c r="O329" s="174" t="s">
        <v>77</v>
      </c>
      <c r="P329" s="176">
        <v>3.8</v>
      </c>
      <c r="Q329" s="176">
        <v>3.2</v>
      </c>
      <c r="R329" s="176">
        <v>3.1</v>
      </c>
      <c r="S329" s="176">
        <v>3.3</v>
      </c>
      <c r="T329" s="176">
        <v>3.4</v>
      </c>
      <c r="U329" s="176">
        <v>3.3</v>
      </c>
      <c r="V329" s="176">
        <v>3.3</v>
      </c>
      <c r="W329" s="161"/>
      <c r="X329" s="161"/>
      <c r="Y329" s="174" t="s">
        <v>77</v>
      </c>
      <c r="Z329" s="175">
        <v>20267.68</v>
      </c>
      <c r="AA329" s="175">
        <v>20959.488000000001</v>
      </c>
      <c r="AB329" s="175">
        <v>19432.784</v>
      </c>
      <c r="AC329" s="175">
        <v>21838.607999999997</v>
      </c>
      <c r="AD329" s="175">
        <v>23547.651999999998</v>
      </c>
      <c r="AE329" s="175">
        <v>24732.84</v>
      </c>
      <c r="AF329" s="175">
        <v>25999.181999999997</v>
      </c>
      <c r="AG329" s="161"/>
      <c r="AH329" s="174" t="s">
        <v>77</v>
      </c>
      <c r="AI329" s="177">
        <v>0.37873957038878042</v>
      </c>
      <c r="AJ329" s="177">
        <v>0.41759315105000144</v>
      </c>
      <c r="AK329" s="177">
        <v>0.42278431838047242</v>
      </c>
      <c r="AL329" s="177">
        <v>0.39849316190320205</v>
      </c>
      <c r="AM329" s="177">
        <v>0.41398953695777962</v>
      </c>
      <c r="AN329" s="177">
        <v>0.42792949680543108</v>
      </c>
      <c r="AO329" s="177">
        <v>0.4286348496834152</v>
      </c>
      <c r="AP329" s="161"/>
      <c r="AQ329" s="174" t="s">
        <v>77</v>
      </c>
      <c r="AR329" s="177">
        <v>2.878420734954731E-2</v>
      </c>
      <c r="AS329" s="177">
        <v>2.6725961667200093E-2</v>
      </c>
      <c r="AT329" s="177">
        <v>2.6212627739589291E-2</v>
      </c>
      <c r="AU329" s="177">
        <v>2.6300548685611335E-2</v>
      </c>
      <c r="AV329" s="177">
        <v>2.8151288513129015E-2</v>
      </c>
      <c r="AW329" s="177">
        <v>2.8243346789158449E-2</v>
      </c>
      <c r="AX329" s="177">
        <v>2.8289900079105403E-2</v>
      </c>
      <c r="AY329" s="161"/>
      <c r="AZ329" s="161"/>
    </row>
    <row r="330" spans="3:52" x14ac:dyDescent="0.25">
      <c r="C330" s="171" t="s">
        <v>12</v>
      </c>
      <c r="D330" s="132" t="s">
        <v>6</v>
      </c>
      <c r="F330" s="134" t="s">
        <v>76</v>
      </c>
      <c r="G330" s="175">
        <v>358180</v>
      </c>
      <c r="H330" s="175">
        <v>368460</v>
      </c>
      <c r="I330" s="175">
        <v>351313</v>
      </c>
      <c r="J330" s="175">
        <v>420570</v>
      </c>
      <c r="K330" s="175">
        <v>414688</v>
      </c>
      <c r="L330" s="175">
        <v>427745</v>
      </c>
      <c r="M330" s="175">
        <v>443331</v>
      </c>
      <c r="N330" s="161"/>
      <c r="O330" s="174" t="s">
        <v>76</v>
      </c>
      <c r="P330" s="176">
        <v>3.2</v>
      </c>
      <c r="Q330" s="176">
        <v>3</v>
      </c>
      <c r="R330" s="176">
        <v>2.9</v>
      </c>
      <c r="S330" s="176">
        <v>2.9</v>
      </c>
      <c r="T330" s="176">
        <v>2.9</v>
      </c>
      <c r="U330" s="176">
        <v>3.1</v>
      </c>
      <c r="V330" s="176">
        <v>3.1</v>
      </c>
      <c r="W330" s="161"/>
      <c r="X330" s="161"/>
      <c r="Y330" s="174" t="s">
        <v>76</v>
      </c>
      <c r="Z330" s="175">
        <v>22923.52</v>
      </c>
      <c r="AA330" s="175">
        <v>22107.599999999999</v>
      </c>
      <c r="AB330" s="175">
        <v>20376.153999999999</v>
      </c>
      <c r="AC330" s="175">
        <v>24393.06</v>
      </c>
      <c r="AD330" s="175">
        <v>24051.903999999999</v>
      </c>
      <c r="AE330" s="175">
        <v>26520.19</v>
      </c>
      <c r="AF330" s="175">
        <v>27486.522000000001</v>
      </c>
      <c r="AG330" s="161"/>
      <c r="AH330" s="174" t="s">
        <v>76</v>
      </c>
      <c r="AI330" s="177">
        <v>0.5086880880525475</v>
      </c>
      <c r="AJ330" s="177">
        <v>0.46983246136053258</v>
      </c>
      <c r="AK330" s="177">
        <v>0.47388150298373782</v>
      </c>
      <c r="AL330" s="177">
        <v>0.50649848015530841</v>
      </c>
      <c r="AM330" s="177">
        <v>0.49576074637643042</v>
      </c>
      <c r="AN330" s="177">
        <v>0.48845787108672439</v>
      </c>
      <c r="AO330" s="177">
        <v>0.48239170339935605</v>
      </c>
      <c r="AP330" s="161"/>
      <c r="AQ330" s="174" t="s">
        <v>76</v>
      </c>
      <c r="AR330" s="177">
        <v>3.2556037635363043E-2</v>
      </c>
      <c r="AS330" s="177">
        <v>2.8189947681631952E-2</v>
      </c>
      <c r="AT330" s="177">
        <v>2.7485127173056793E-2</v>
      </c>
      <c r="AU330" s="177">
        <v>2.9376911849007883E-2</v>
      </c>
      <c r="AV330" s="177">
        <v>2.8754123289832966E-2</v>
      </c>
      <c r="AW330" s="177">
        <v>3.0284388007376914E-2</v>
      </c>
      <c r="AX330" s="177">
        <v>2.9908285610760074E-2</v>
      </c>
      <c r="AY330" s="161"/>
      <c r="AZ330" s="161"/>
    </row>
    <row r="331" spans="3:52" x14ac:dyDescent="0.25">
      <c r="C331" s="164" t="s">
        <v>11</v>
      </c>
      <c r="D331" s="128" t="s">
        <v>6</v>
      </c>
      <c r="F331" s="130" t="s">
        <v>8</v>
      </c>
      <c r="G331" s="168">
        <v>524132</v>
      </c>
      <c r="H331" s="168">
        <v>583306</v>
      </c>
      <c r="I331" s="168">
        <v>584155</v>
      </c>
      <c r="J331" s="168">
        <v>657033</v>
      </c>
      <c r="K331" s="168">
        <v>692114</v>
      </c>
      <c r="L331" s="168">
        <v>731089</v>
      </c>
      <c r="M331" s="168">
        <v>793967</v>
      </c>
      <c r="N331" s="161"/>
      <c r="O331" s="167" t="s">
        <v>8</v>
      </c>
      <c r="P331" s="169">
        <v>2.6</v>
      </c>
      <c r="Q331" s="169">
        <v>2.4</v>
      </c>
      <c r="R331" s="169">
        <v>2.2999999999999998</v>
      </c>
      <c r="S331" s="169">
        <v>2.5</v>
      </c>
      <c r="T331" s="169">
        <v>2.6</v>
      </c>
      <c r="U331" s="169">
        <v>2.7</v>
      </c>
      <c r="V331" s="169">
        <v>2.2000000000000002</v>
      </c>
      <c r="W331" s="161"/>
      <c r="X331" s="161"/>
      <c r="Y331" s="167" t="s">
        <v>8</v>
      </c>
      <c r="Z331" s="168">
        <v>27254.863999999998</v>
      </c>
      <c r="AA331" s="168">
        <v>27998.687999999998</v>
      </c>
      <c r="AB331" s="168">
        <v>26871.13</v>
      </c>
      <c r="AC331" s="168">
        <v>32851.65</v>
      </c>
      <c r="AD331" s="168">
        <v>35989.928</v>
      </c>
      <c r="AE331" s="168">
        <v>39478.806000000004</v>
      </c>
      <c r="AF331" s="168">
        <v>34934.548000000003</v>
      </c>
      <c r="AG331" s="161"/>
      <c r="AH331" s="167" t="s">
        <v>8</v>
      </c>
      <c r="AI331" s="170">
        <v>1</v>
      </c>
      <c r="AJ331" s="170">
        <v>1</v>
      </c>
      <c r="AK331" s="170">
        <v>1</v>
      </c>
      <c r="AL331" s="170">
        <v>1</v>
      </c>
      <c r="AM331" s="170">
        <v>1</v>
      </c>
      <c r="AN331" s="170">
        <v>1</v>
      </c>
      <c r="AO331" s="170">
        <v>1</v>
      </c>
      <c r="AP331" s="161"/>
      <c r="AQ331" s="167" t="s">
        <v>8</v>
      </c>
      <c r="AR331" s="170">
        <v>5.2000000000000005E-2</v>
      </c>
      <c r="AS331" s="170">
        <v>4.8000000000000001E-2</v>
      </c>
      <c r="AT331" s="170">
        <v>4.5999999999999999E-2</v>
      </c>
      <c r="AU331" s="170">
        <v>0.05</v>
      </c>
      <c r="AV331" s="170">
        <v>5.2000000000000005E-2</v>
      </c>
      <c r="AW331" s="170">
        <v>5.4000000000000006E-2</v>
      </c>
      <c r="AX331" s="170">
        <v>4.4000000000000004E-2</v>
      </c>
      <c r="AY331" s="161"/>
      <c r="AZ331" s="161"/>
    </row>
    <row r="332" spans="3:52" x14ac:dyDescent="0.25">
      <c r="C332" s="171" t="s">
        <v>11</v>
      </c>
      <c r="D332" s="132" t="s">
        <v>6</v>
      </c>
      <c r="F332" s="134" t="s">
        <v>1</v>
      </c>
      <c r="G332" s="175">
        <v>66488</v>
      </c>
      <c r="H332" s="175">
        <v>66159</v>
      </c>
      <c r="I332" s="175">
        <v>62370</v>
      </c>
      <c r="J332" s="175">
        <v>77519</v>
      </c>
      <c r="K332" s="175">
        <v>82390</v>
      </c>
      <c r="L332" s="175">
        <v>82923</v>
      </c>
      <c r="M332" s="175">
        <v>91351</v>
      </c>
      <c r="N332" s="161"/>
      <c r="O332" s="174" t="s">
        <v>1</v>
      </c>
      <c r="P332" s="176">
        <v>7.8</v>
      </c>
      <c r="Q332" s="176">
        <v>7.2</v>
      </c>
      <c r="R332" s="176">
        <v>7.3</v>
      </c>
      <c r="S332" s="176">
        <v>6.9</v>
      </c>
      <c r="T332" s="176">
        <v>6.8</v>
      </c>
      <c r="U332" s="176">
        <v>7.3</v>
      </c>
      <c r="V332" s="176">
        <v>6.6</v>
      </c>
      <c r="W332" s="161"/>
      <c r="X332" s="161"/>
      <c r="Y332" s="174" t="s">
        <v>1</v>
      </c>
      <c r="Z332" s="175">
        <v>10372.127999999999</v>
      </c>
      <c r="AA332" s="175">
        <v>9526.8960000000006</v>
      </c>
      <c r="AB332" s="175">
        <v>9106.02</v>
      </c>
      <c r="AC332" s="175">
        <v>10697.621999999999</v>
      </c>
      <c r="AD332" s="175">
        <v>11205.04</v>
      </c>
      <c r="AE332" s="175">
        <v>12106.758</v>
      </c>
      <c r="AF332" s="175">
        <v>12058.332</v>
      </c>
      <c r="AG332" s="161"/>
      <c r="AH332" s="174" t="s">
        <v>1</v>
      </c>
      <c r="AI332" s="177">
        <v>0.12685354071111857</v>
      </c>
      <c r="AJ332" s="177">
        <v>0.11342074314339301</v>
      </c>
      <c r="AK332" s="177">
        <v>0.10676960738160249</v>
      </c>
      <c r="AL332" s="177">
        <v>0.11798341940206961</v>
      </c>
      <c r="AM332" s="177">
        <v>0.11904108282739549</v>
      </c>
      <c r="AN332" s="177">
        <v>0.11342394701602677</v>
      </c>
      <c r="AO332" s="177">
        <v>0.11505641922145379</v>
      </c>
      <c r="AP332" s="161"/>
      <c r="AQ332" s="174" t="s">
        <v>1</v>
      </c>
      <c r="AR332" s="177">
        <v>1.9789152350934494E-2</v>
      </c>
      <c r="AS332" s="177">
        <v>1.6332587012648593E-2</v>
      </c>
      <c r="AT332" s="177">
        <v>1.5588362677713963E-2</v>
      </c>
      <c r="AU332" s="177">
        <v>1.6281711877485606E-2</v>
      </c>
      <c r="AV332" s="177">
        <v>1.6189587264525785E-2</v>
      </c>
      <c r="AW332" s="177">
        <v>1.6559896264339909E-2</v>
      </c>
      <c r="AX332" s="177">
        <v>1.51874473372319E-2</v>
      </c>
      <c r="AY332" s="161"/>
      <c r="AZ332" s="161"/>
    </row>
    <row r="333" spans="3:52" x14ac:dyDescent="0.25">
      <c r="C333" s="171" t="s">
        <v>11</v>
      </c>
      <c r="D333" s="132" t="s">
        <v>6</v>
      </c>
      <c r="F333" s="134" t="s">
        <v>77</v>
      </c>
      <c r="G333" s="175">
        <v>356908</v>
      </c>
      <c r="H333" s="175">
        <v>409186</v>
      </c>
      <c r="I333" s="175">
        <v>407640</v>
      </c>
      <c r="J333" s="175">
        <v>444257</v>
      </c>
      <c r="K333" s="175">
        <v>463661</v>
      </c>
      <c r="L333" s="175">
        <v>482096</v>
      </c>
      <c r="M333" s="175">
        <v>523833</v>
      </c>
      <c r="N333" s="161"/>
      <c r="O333" s="174" t="s">
        <v>77</v>
      </c>
      <c r="P333" s="176">
        <v>3.2</v>
      </c>
      <c r="Q333" s="176">
        <v>2.7</v>
      </c>
      <c r="R333" s="176">
        <v>2.6</v>
      </c>
      <c r="S333" s="176">
        <v>2.9</v>
      </c>
      <c r="T333" s="176">
        <v>2.7</v>
      </c>
      <c r="U333" s="176">
        <v>2.9</v>
      </c>
      <c r="V333" s="176">
        <v>2.7</v>
      </c>
      <c r="W333" s="161"/>
      <c r="X333" s="161"/>
      <c r="Y333" s="174" t="s">
        <v>77</v>
      </c>
      <c r="Z333" s="175">
        <v>22842.112000000001</v>
      </c>
      <c r="AA333" s="175">
        <v>22096.044000000005</v>
      </c>
      <c r="AB333" s="175">
        <v>21197.279999999999</v>
      </c>
      <c r="AC333" s="175">
        <v>25766.906000000003</v>
      </c>
      <c r="AD333" s="175">
        <v>25037.694000000003</v>
      </c>
      <c r="AE333" s="175">
        <v>27961.567999999999</v>
      </c>
      <c r="AF333" s="175">
        <v>28286.982000000004</v>
      </c>
      <c r="AG333" s="161"/>
      <c r="AH333" s="174" t="s">
        <v>77</v>
      </c>
      <c r="AI333" s="177">
        <v>0.68095060023047627</v>
      </c>
      <c r="AJ333" s="177">
        <v>0.7014945843176652</v>
      </c>
      <c r="AK333" s="177">
        <v>0.69782848730217151</v>
      </c>
      <c r="AL333" s="177">
        <v>0.67615629656349074</v>
      </c>
      <c r="AM333" s="177">
        <v>0.6699199842800464</v>
      </c>
      <c r="AN333" s="177">
        <v>0.6594217667069262</v>
      </c>
      <c r="AO333" s="177">
        <v>0.65976671574511281</v>
      </c>
      <c r="AP333" s="161"/>
      <c r="AQ333" s="174" t="s">
        <v>77</v>
      </c>
      <c r="AR333" s="177">
        <v>4.3580838414750488E-2</v>
      </c>
      <c r="AS333" s="177">
        <v>3.7880707553153925E-2</v>
      </c>
      <c r="AT333" s="177">
        <v>3.6287081339712916E-2</v>
      </c>
      <c r="AU333" s="177">
        <v>3.9217065200682459E-2</v>
      </c>
      <c r="AV333" s="177">
        <v>3.6175679151122506E-2</v>
      </c>
      <c r="AW333" s="177">
        <v>3.8246462469001721E-2</v>
      </c>
      <c r="AX333" s="177">
        <v>3.5627402650236097E-2</v>
      </c>
      <c r="AY333" s="161"/>
      <c r="AZ333" s="161"/>
    </row>
    <row r="334" spans="3:52" x14ac:dyDescent="0.25">
      <c r="C334" s="171" t="s">
        <v>11</v>
      </c>
      <c r="D334" s="132" t="s">
        <v>6</v>
      </c>
      <c r="F334" s="134" t="s">
        <v>76</v>
      </c>
      <c r="G334" s="175">
        <v>100736</v>
      </c>
      <c r="H334" s="175">
        <v>107961</v>
      </c>
      <c r="I334" s="175">
        <v>114145</v>
      </c>
      <c r="J334" s="175">
        <v>135257</v>
      </c>
      <c r="K334" s="175">
        <v>146063</v>
      </c>
      <c r="L334" s="175">
        <v>166070</v>
      </c>
      <c r="M334" s="175">
        <v>178783</v>
      </c>
      <c r="N334" s="161"/>
      <c r="O334" s="174" t="s">
        <v>76</v>
      </c>
      <c r="P334" s="176">
        <v>6.2</v>
      </c>
      <c r="Q334" s="176">
        <v>5.7</v>
      </c>
      <c r="R334" s="176">
        <v>5.5</v>
      </c>
      <c r="S334" s="176">
        <v>5.2</v>
      </c>
      <c r="T334" s="176">
        <v>5.4</v>
      </c>
      <c r="U334" s="176">
        <v>5.2</v>
      </c>
      <c r="V334" s="176">
        <v>5.0999999999999996</v>
      </c>
      <c r="W334" s="161"/>
      <c r="X334" s="161"/>
      <c r="Y334" s="174" t="s">
        <v>76</v>
      </c>
      <c r="Z334" s="175">
        <v>12491.264000000001</v>
      </c>
      <c r="AA334" s="175">
        <v>12307.554000000002</v>
      </c>
      <c r="AB334" s="175">
        <v>12555.95</v>
      </c>
      <c r="AC334" s="175">
        <v>14066.728000000001</v>
      </c>
      <c r="AD334" s="175">
        <v>15774.804000000002</v>
      </c>
      <c r="AE334" s="175">
        <v>17271.28</v>
      </c>
      <c r="AF334" s="175">
        <v>18235.865999999998</v>
      </c>
      <c r="AG334" s="161"/>
      <c r="AH334" s="174" t="s">
        <v>76</v>
      </c>
      <c r="AI334" s="177">
        <v>0.19219585905840514</v>
      </c>
      <c r="AJ334" s="177">
        <v>0.18508467253894181</v>
      </c>
      <c r="AK334" s="177">
        <v>0.195401905316226</v>
      </c>
      <c r="AL334" s="177">
        <v>0.20586028403443968</v>
      </c>
      <c r="AM334" s="177">
        <v>0.21103893289255815</v>
      </c>
      <c r="AN334" s="177">
        <v>0.22715428627704698</v>
      </c>
      <c r="AO334" s="177">
        <v>0.22517686503343337</v>
      </c>
      <c r="AP334" s="161"/>
      <c r="AQ334" s="174" t="s">
        <v>76</v>
      </c>
      <c r="AR334" s="177">
        <v>2.3832286523242239E-2</v>
      </c>
      <c r="AS334" s="177">
        <v>2.1099652669439365E-2</v>
      </c>
      <c r="AT334" s="177">
        <v>2.149420958478486E-2</v>
      </c>
      <c r="AU334" s="177">
        <v>2.140946953958173E-2</v>
      </c>
      <c r="AV334" s="177">
        <v>2.2792204752396281E-2</v>
      </c>
      <c r="AW334" s="177">
        <v>2.3624045772812886E-2</v>
      </c>
      <c r="AX334" s="177">
        <v>2.2968040233410199E-2</v>
      </c>
      <c r="AY334" s="161"/>
      <c r="AZ334" s="161"/>
    </row>
    <row r="335" spans="3:52" x14ac:dyDescent="0.25">
      <c r="C335" s="164" t="s">
        <v>7</v>
      </c>
      <c r="D335" s="128" t="s">
        <v>13</v>
      </c>
      <c r="F335" s="130" t="s">
        <v>8</v>
      </c>
      <c r="G335" s="168">
        <v>6841756</v>
      </c>
      <c r="H335" s="168">
        <v>7962332</v>
      </c>
      <c r="I335" s="168">
        <v>7729604</v>
      </c>
      <c r="J335" s="168">
        <v>8170654</v>
      </c>
      <c r="K335" s="168">
        <v>8106857</v>
      </c>
      <c r="L335" s="168">
        <v>8403578</v>
      </c>
      <c r="M335" s="168">
        <v>8768949</v>
      </c>
      <c r="N335" s="161"/>
      <c r="O335" s="167" t="s">
        <v>8</v>
      </c>
      <c r="P335" s="169">
        <v>0.8</v>
      </c>
      <c r="Q335" s="169">
        <v>0.9</v>
      </c>
      <c r="R335" s="169">
        <v>0.7</v>
      </c>
      <c r="S335" s="169">
        <v>0.8</v>
      </c>
      <c r="T335" s="169">
        <v>0.8</v>
      </c>
      <c r="U335" s="169">
        <v>0.9</v>
      </c>
      <c r="V335" s="169">
        <v>0.9</v>
      </c>
      <c r="W335" s="161"/>
      <c r="X335" s="161"/>
      <c r="Y335" s="167" t="s">
        <v>8</v>
      </c>
      <c r="Z335" s="168">
        <v>109468.09600000002</v>
      </c>
      <c r="AA335" s="168">
        <v>143321.976</v>
      </c>
      <c r="AB335" s="168">
        <v>108214.45599999999</v>
      </c>
      <c r="AC335" s="168">
        <v>130730.46400000001</v>
      </c>
      <c r="AD335" s="168">
        <v>129709.71200000001</v>
      </c>
      <c r="AE335" s="168">
        <v>151264.40400000001</v>
      </c>
      <c r="AF335" s="168">
        <v>157841.08200000002</v>
      </c>
      <c r="AG335" s="161"/>
      <c r="AH335" s="167" t="s">
        <v>8</v>
      </c>
      <c r="AI335" s="170">
        <v>1</v>
      </c>
      <c r="AJ335" s="170">
        <v>1</v>
      </c>
      <c r="AK335" s="170">
        <v>1</v>
      </c>
      <c r="AL335" s="170">
        <v>1</v>
      </c>
      <c r="AM335" s="170">
        <v>1</v>
      </c>
      <c r="AN335" s="170">
        <v>1</v>
      </c>
      <c r="AO335" s="170">
        <v>1</v>
      </c>
      <c r="AP335" s="161"/>
      <c r="AQ335" s="167" t="s">
        <v>8</v>
      </c>
      <c r="AR335" s="170">
        <v>1.6E-2</v>
      </c>
      <c r="AS335" s="170">
        <v>1.8000000000000002E-2</v>
      </c>
      <c r="AT335" s="170">
        <v>1.3999999999999999E-2</v>
      </c>
      <c r="AU335" s="170">
        <v>1.6E-2</v>
      </c>
      <c r="AV335" s="170">
        <v>1.6E-2</v>
      </c>
      <c r="AW335" s="170">
        <v>1.8000000000000002E-2</v>
      </c>
      <c r="AX335" s="170">
        <v>1.8000000000000002E-2</v>
      </c>
      <c r="AY335" s="161"/>
      <c r="AZ335" s="161"/>
    </row>
    <row r="336" spans="3:52" x14ac:dyDescent="0.25">
      <c r="C336" s="171" t="s">
        <v>7</v>
      </c>
      <c r="D336" s="132" t="s">
        <v>13</v>
      </c>
      <c r="F336" s="134" t="s">
        <v>1</v>
      </c>
      <c r="G336" s="175">
        <v>2014719</v>
      </c>
      <c r="H336" s="175">
        <v>2116938</v>
      </c>
      <c r="I336" s="175">
        <v>1987641</v>
      </c>
      <c r="J336" s="175">
        <v>2064118</v>
      </c>
      <c r="K336" s="175">
        <v>1978222</v>
      </c>
      <c r="L336" s="175">
        <v>1934317</v>
      </c>
      <c r="M336" s="175">
        <v>1898238</v>
      </c>
      <c r="N336" s="161"/>
      <c r="O336" s="174" t="s">
        <v>1</v>
      </c>
      <c r="P336" s="176">
        <v>1.4</v>
      </c>
      <c r="Q336" s="176">
        <v>1.6</v>
      </c>
      <c r="R336" s="176">
        <v>1.8</v>
      </c>
      <c r="S336" s="176">
        <v>1.6</v>
      </c>
      <c r="T336" s="176">
        <v>2.1</v>
      </c>
      <c r="U336" s="176">
        <v>2.2000000000000002</v>
      </c>
      <c r="V336" s="176">
        <v>2.2999999999999998</v>
      </c>
      <c r="W336" s="161"/>
      <c r="X336" s="161"/>
      <c r="Y336" s="174" t="s">
        <v>1</v>
      </c>
      <c r="Z336" s="175">
        <v>56412.131999999991</v>
      </c>
      <c r="AA336" s="175">
        <v>67742.016000000003</v>
      </c>
      <c r="AB336" s="175">
        <v>71555.076000000001</v>
      </c>
      <c r="AC336" s="175">
        <v>66051.776000000013</v>
      </c>
      <c r="AD336" s="175">
        <v>83085.324000000008</v>
      </c>
      <c r="AE336" s="175">
        <v>85109.948000000004</v>
      </c>
      <c r="AF336" s="175">
        <v>87318.947999999989</v>
      </c>
      <c r="AG336" s="161"/>
      <c r="AH336" s="174" t="s">
        <v>1</v>
      </c>
      <c r="AI336" s="177">
        <v>0.29447396253242586</v>
      </c>
      <c r="AJ336" s="177">
        <v>0.26586909463207514</v>
      </c>
      <c r="AK336" s="177">
        <v>0.25714654981031371</v>
      </c>
      <c r="AL336" s="177">
        <v>0.25262579959939557</v>
      </c>
      <c r="AM336" s="177">
        <v>0.24401836618062955</v>
      </c>
      <c r="AN336" s="177">
        <v>0.23017778855625545</v>
      </c>
      <c r="AO336" s="177">
        <v>0.21647269245151271</v>
      </c>
      <c r="AP336" s="161"/>
      <c r="AQ336" s="174" t="s">
        <v>1</v>
      </c>
      <c r="AR336" s="177">
        <v>8.2452709509079243E-3</v>
      </c>
      <c r="AS336" s="177">
        <v>8.5078110282264044E-3</v>
      </c>
      <c r="AT336" s="177">
        <v>9.2572757931712931E-3</v>
      </c>
      <c r="AU336" s="177">
        <v>8.0840255871806582E-3</v>
      </c>
      <c r="AV336" s="177">
        <v>1.0248771379586441E-2</v>
      </c>
      <c r="AW336" s="177">
        <v>1.0127822696475242E-2</v>
      </c>
      <c r="AX336" s="177">
        <v>9.9577438527695839E-3</v>
      </c>
      <c r="AY336" s="161"/>
      <c r="AZ336" s="161"/>
    </row>
    <row r="337" spans="3:52" x14ac:dyDescent="0.25">
      <c r="C337" s="171" t="s">
        <v>7</v>
      </c>
      <c r="D337" s="132" t="s">
        <v>13</v>
      </c>
      <c r="F337" s="134" t="s">
        <v>77</v>
      </c>
      <c r="G337" s="175">
        <v>2466026</v>
      </c>
      <c r="H337" s="175">
        <v>3072392</v>
      </c>
      <c r="I337" s="175">
        <v>2884852</v>
      </c>
      <c r="J337" s="175">
        <v>2983531</v>
      </c>
      <c r="K337" s="175">
        <v>2905316</v>
      </c>
      <c r="L337" s="175">
        <v>3155408</v>
      </c>
      <c r="M337" s="175">
        <v>3210697</v>
      </c>
      <c r="N337" s="161"/>
      <c r="O337" s="174" t="s">
        <v>77</v>
      </c>
      <c r="P337" s="176">
        <v>1.4</v>
      </c>
      <c r="Q337" s="176">
        <v>1.2</v>
      </c>
      <c r="R337" s="176">
        <v>1.5</v>
      </c>
      <c r="S337" s="176">
        <v>1.6</v>
      </c>
      <c r="T337" s="176">
        <v>1.8</v>
      </c>
      <c r="U337" s="176">
        <v>1.5</v>
      </c>
      <c r="V337" s="176">
        <v>1.6</v>
      </c>
      <c r="W337" s="161"/>
      <c r="X337" s="161"/>
      <c r="Y337" s="174" t="s">
        <v>77</v>
      </c>
      <c r="Z337" s="175">
        <v>69048.728000000003</v>
      </c>
      <c r="AA337" s="175">
        <v>73737.407999999996</v>
      </c>
      <c r="AB337" s="175">
        <v>86545.56</v>
      </c>
      <c r="AC337" s="175">
        <v>95472.992000000013</v>
      </c>
      <c r="AD337" s="175">
        <v>104591.37599999999</v>
      </c>
      <c r="AE337" s="175">
        <v>94662.24</v>
      </c>
      <c r="AF337" s="175">
        <v>102742.304</v>
      </c>
      <c r="AG337" s="161"/>
      <c r="AH337" s="174" t="s">
        <v>77</v>
      </c>
      <c r="AI337" s="177">
        <v>0.36043758356772737</v>
      </c>
      <c r="AJ337" s="177">
        <v>0.38586584935167234</v>
      </c>
      <c r="AK337" s="177">
        <v>0.3732211895978112</v>
      </c>
      <c r="AL337" s="177">
        <v>0.36515204290868269</v>
      </c>
      <c r="AM337" s="177">
        <v>0.35837760552579129</v>
      </c>
      <c r="AN337" s="177">
        <v>0.37548387127483079</v>
      </c>
      <c r="AO337" s="177">
        <v>0.36614387881603599</v>
      </c>
      <c r="AP337" s="161"/>
      <c r="AQ337" s="174" t="s">
        <v>77</v>
      </c>
      <c r="AR337" s="177">
        <v>1.0092252339896366E-2</v>
      </c>
      <c r="AS337" s="177">
        <v>9.2607803844401357E-3</v>
      </c>
      <c r="AT337" s="177">
        <v>1.1196635687934336E-2</v>
      </c>
      <c r="AU337" s="177">
        <v>1.1684865373077846E-2</v>
      </c>
      <c r="AV337" s="177">
        <v>1.2901593798928485E-2</v>
      </c>
      <c r="AW337" s="177">
        <v>1.1264516138244925E-2</v>
      </c>
      <c r="AX337" s="177">
        <v>1.1716604122113151E-2</v>
      </c>
      <c r="AY337" s="161"/>
      <c r="AZ337" s="161"/>
    </row>
    <row r="338" spans="3:52" x14ac:dyDescent="0.25">
      <c r="C338" s="171" t="s">
        <v>7</v>
      </c>
      <c r="D338" s="132" t="s">
        <v>13</v>
      </c>
      <c r="F338" s="134" t="s">
        <v>76</v>
      </c>
      <c r="G338" s="175">
        <v>2361011</v>
      </c>
      <c r="H338" s="175">
        <v>2773002</v>
      </c>
      <c r="I338" s="175">
        <v>2857111</v>
      </c>
      <c r="J338" s="175">
        <v>3123005</v>
      </c>
      <c r="K338" s="175">
        <v>3223319</v>
      </c>
      <c r="L338" s="175">
        <v>3313853</v>
      </c>
      <c r="M338" s="175">
        <v>3660014</v>
      </c>
      <c r="N338" s="161"/>
      <c r="O338" s="174" t="s">
        <v>76</v>
      </c>
      <c r="P338" s="176">
        <v>1.4</v>
      </c>
      <c r="Q338" s="176">
        <v>1.6</v>
      </c>
      <c r="R338" s="176">
        <v>1.5</v>
      </c>
      <c r="S338" s="176">
        <v>1.3</v>
      </c>
      <c r="T338" s="176">
        <v>1.4</v>
      </c>
      <c r="U338" s="176">
        <v>1.5</v>
      </c>
      <c r="V338" s="176">
        <v>1.6</v>
      </c>
      <c r="W338" s="161"/>
      <c r="X338" s="161"/>
      <c r="Y338" s="174" t="s">
        <v>76</v>
      </c>
      <c r="Z338" s="175">
        <v>66108.308000000005</v>
      </c>
      <c r="AA338" s="175">
        <v>88736.063999999998</v>
      </c>
      <c r="AB338" s="175">
        <v>85713.33</v>
      </c>
      <c r="AC338" s="175">
        <v>81198.13</v>
      </c>
      <c r="AD338" s="175">
        <v>90252.931999999986</v>
      </c>
      <c r="AE338" s="175">
        <v>99415.59</v>
      </c>
      <c r="AF338" s="175">
        <v>117120.448</v>
      </c>
      <c r="AG338" s="161"/>
      <c r="AH338" s="174" t="s">
        <v>76</v>
      </c>
      <c r="AI338" s="177">
        <v>0.34508845389984677</v>
      </c>
      <c r="AJ338" s="177">
        <v>0.34826505601625252</v>
      </c>
      <c r="AK338" s="177">
        <v>0.36963226059187509</v>
      </c>
      <c r="AL338" s="177">
        <v>0.38222215749192168</v>
      </c>
      <c r="AM338" s="177">
        <v>0.3976040282935791</v>
      </c>
      <c r="AN338" s="177">
        <v>0.39433834016891378</v>
      </c>
      <c r="AO338" s="177">
        <v>0.41738342873245127</v>
      </c>
      <c r="AP338" s="161"/>
      <c r="AQ338" s="174" t="s">
        <v>76</v>
      </c>
      <c r="AR338" s="177">
        <v>9.6624767091957088E-3</v>
      </c>
      <c r="AS338" s="177">
        <v>1.114448179252008E-2</v>
      </c>
      <c r="AT338" s="177">
        <v>1.1088967817756252E-2</v>
      </c>
      <c r="AU338" s="177">
        <v>9.9377760947899647E-3</v>
      </c>
      <c r="AV338" s="177">
        <v>1.1132912792220213E-2</v>
      </c>
      <c r="AW338" s="177">
        <v>1.1830150205067414E-2</v>
      </c>
      <c r="AX338" s="177">
        <v>1.335626971943844E-2</v>
      </c>
      <c r="AY338" s="161"/>
      <c r="AZ338" s="161"/>
    </row>
    <row r="339" spans="3:52" x14ac:dyDescent="0.25">
      <c r="C339" s="164" t="s">
        <v>12</v>
      </c>
      <c r="D339" s="128" t="s">
        <v>13</v>
      </c>
      <c r="F339" s="130" t="s">
        <v>8</v>
      </c>
      <c r="G339" s="168">
        <v>3577516</v>
      </c>
      <c r="H339" s="168">
        <v>4041989</v>
      </c>
      <c r="I339" s="168">
        <v>3918092</v>
      </c>
      <c r="J339" s="168">
        <v>4154013</v>
      </c>
      <c r="K339" s="168">
        <v>4070272</v>
      </c>
      <c r="L339" s="168">
        <v>4221339</v>
      </c>
      <c r="M339" s="168">
        <v>4458108</v>
      </c>
      <c r="N339" s="161"/>
      <c r="O339" s="167" t="s">
        <v>8</v>
      </c>
      <c r="P339" s="169">
        <v>1.1000000000000001</v>
      </c>
      <c r="Q339" s="169">
        <v>1</v>
      </c>
      <c r="R339" s="169">
        <v>1.2</v>
      </c>
      <c r="S339" s="169">
        <v>1.1000000000000001</v>
      </c>
      <c r="T339" s="169">
        <v>1.2</v>
      </c>
      <c r="U339" s="169">
        <v>1.3</v>
      </c>
      <c r="V339" s="169">
        <v>1.4</v>
      </c>
      <c r="W339" s="161"/>
      <c r="X339" s="161"/>
      <c r="Y339" s="167" t="s">
        <v>8</v>
      </c>
      <c r="Z339" s="168">
        <v>78705.351999999999</v>
      </c>
      <c r="AA339" s="168">
        <v>80839.78</v>
      </c>
      <c r="AB339" s="168">
        <v>94034.207999999984</v>
      </c>
      <c r="AC339" s="168">
        <v>91388.286000000022</v>
      </c>
      <c r="AD339" s="168">
        <v>97686.527999999991</v>
      </c>
      <c r="AE339" s="168">
        <v>109754.814</v>
      </c>
      <c r="AF339" s="168">
        <v>124827.02399999999</v>
      </c>
      <c r="AG339" s="161"/>
      <c r="AH339" s="167" t="s">
        <v>8</v>
      </c>
      <c r="AI339" s="170">
        <v>1</v>
      </c>
      <c r="AJ339" s="170">
        <v>1</v>
      </c>
      <c r="AK339" s="170">
        <v>1</v>
      </c>
      <c r="AL339" s="170">
        <v>1</v>
      </c>
      <c r="AM339" s="170">
        <v>1</v>
      </c>
      <c r="AN339" s="170">
        <v>1</v>
      </c>
      <c r="AO339" s="170">
        <v>1</v>
      </c>
      <c r="AP339" s="161"/>
      <c r="AQ339" s="167" t="s">
        <v>8</v>
      </c>
      <c r="AR339" s="170">
        <v>2.2000000000000002E-2</v>
      </c>
      <c r="AS339" s="170">
        <v>0.02</v>
      </c>
      <c r="AT339" s="170">
        <v>2.4E-2</v>
      </c>
      <c r="AU339" s="170">
        <v>2.2000000000000002E-2</v>
      </c>
      <c r="AV339" s="170">
        <v>2.4E-2</v>
      </c>
      <c r="AW339" s="170">
        <v>2.6000000000000002E-2</v>
      </c>
      <c r="AX339" s="170">
        <v>2.7999999999999997E-2</v>
      </c>
      <c r="AY339" s="161"/>
      <c r="AZ339" s="161"/>
    </row>
    <row r="340" spans="3:52" x14ac:dyDescent="0.25">
      <c r="C340" s="171" t="s">
        <v>12</v>
      </c>
      <c r="D340" s="132" t="s">
        <v>13</v>
      </c>
      <c r="F340" s="134" t="s">
        <v>1</v>
      </c>
      <c r="G340" s="175">
        <v>945097</v>
      </c>
      <c r="H340" s="175">
        <v>952524</v>
      </c>
      <c r="I340" s="175">
        <v>903539</v>
      </c>
      <c r="J340" s="175">
        <v>910700</v>
      </c>
      <c r="K340" s="175">
        <v>834486</v>
      </c>
      <c r="L340" s="175">
        <v>829748</v>
      </c>
      <c r="M340" s="175">
        <v>802862</v>
      </c>
      <c r="N340" s="161"/>
      <c r="O340" s="174" t="s">
        <v>1</v>
      </c>
      <c r="P340" s="176">
        <v>2.4</v>
      </c>
      <c r="Q340" s="176">
        <v>2.6</v>
      </c>
      <c r="R340" s="176">
        <v>3.2</v>
      </c>
      <c r="S340" s="176">
        <v>2.7</v>
      </c>
      <c r="T340" s="176">
        <v>3</v>
      </c>
      <c r="U340" s="176">
        <v>3.2</v>
      </c>
      <c r="V340" s="176">
        <v>3.3</v>
      </c>
      <c r="W340" s="161"/>
      <c r="X340" s="161"/>
      <c r="Y340" s="174" t="s">
        <v>1</v>
      </c>
      <c r="Z340" s="175">
        <v>45364.655999999995</v>
      </c>
      <c r="AA340" s="175">
        <v>49531.248</v>
      </c>
      <c r="AB340" s="175">
        <v>57826.496000000006</v>
      </c>
      <c r="AC340" s="175">
        <v>49177.8</v>
      </c>
      <c r="AD340" s="175">
        <v>50069.16</v>
      </c>
      <c r="AE340" s="175">
        <v>53103.872000000003</v>
      </c>
      <c r="AF340" s="175">
        <v>52988.891999999993</v>
      </c>
      <c r="AG340" s="161"/>
      <c r="AH340" s="174" t="s">
        <v>1</v>
      </c>
      <c r="AI340" s="177">
        <v>0.26417687579873855</v>
      </c>
      <c r="AJ340" s="177">
        <v>0.23565724696430396</v>
      </c>
      <c r="AK340" s="177">
        <v>0.23060688722980471</v>
      </c>
      <c r="AL340" s="177">
        <v>0.21923378670216007</v>
      </c>
      <c r="AM340" s="177">
        <v>0.20501971367024122</v>
      </c>
      <c r="AN340" s="177">
        <v>0.19656038048590743</v>
      </c>
      <c r="AO340" s="177">
        <v>0.18009029839564228</v>
      </c>
      <c r="AP340" s="161"/>
      <c r="AQ340" s="174" t="s">
        <v>1</v>
      </c>
      <c r="AR340" s="177">
        <v>1.2680490038339449E-2</v>
      </c>
      <c r="AS340" s="177">
        <v>1.2254176842143806E-2</v>
      </c>
      <c r="AT340" s="177">
        <v>1.4758840782707503E-2</v>
      </c>
      <c r="AU340" s="177">
        <v>1.1838624481916644E-2</v>
      </c>
      <c r="AV340" s="177">
        <v>1.2301182820214474E-2</v>
      </c>
      <c r="AW340" s="177">
        <v>1.2579864351098076E-2</v>
      </c>
      <c r="AX340" s="177">
        <v>1.1885959694112389E-2</v>
      </c>
      <c r="AY340" s="161"/>
      <c r="AZ340" s="161"/>
    </row>
    <row r="341" spans="3:52" x14ac:dyDescent="0.25">
      <c r="C341" s="171" t="s">
        <v>12</v>
      </c>
      <c r="D341" s="132" t="s">
        <v>13</v>
      </c>
      <c r="F341" s="134" t="s">
        <v>77</v>
      </c>
      <c r="G341" s="175">
        <v>1151754</v>
      </c>
      <c r="H341" s="175">
        <v>1395748</v>
      </c>
      <c r="I341" s="175">
        <v>1313239</v>
      </c>
      <c r="J341" s="175">
        <v>1328105</v>
      </c>
      <c r="K341" s="175">
        <v>1274695</v>
      </c>
      <c r="L341" s="175">
        <v>1371883</v>
      </c>
      <c r="M341" s="175">
        <v>1443954</v>
      </c>
      <c r="N341" s="161"/>
      <c r="O341" s="174" t="s">
        <v>77</v>
      </c>
      <c r="P341" s="176">
        <v>2.1</v>
      </c>
      <c r="Q341" s="176">
        <v>2.2999999999999998</v>
      </c>
      <c r="R341" s="176">
        <v>2.2000000000000002</v>
      </c>
      <c r="S341" s="176">
        <v>2.4</v>
      </c>
      <c r="T341" s="176">
        <v>2.6</v>
      </c>
      <c r="U341" s="176">
        <v>2.8</v>
      </c>
      <c r="V341" s="176">
        <v>2.8</v>
      </c>
      <c r="W341" s="161"/>
      <c r="X341" s="161"/>
      <c r="Y341" s="174" t="s">
        <v>77</v>
      </c>
      <c r="Z341" s="175">
        <v>48373.667999999998</v>
      </c>
      <c r="AA341" s="175">
        <v>64204.407999999996</v>
      </c>
      <c r="AB341" s="175">
        <v>57782.516000000003</v>
      </c>
      <c r="AC341" s="175">
        <v>63749.04</v>
      </c>
      <c r="AD341" s="175">
        <v>66284.14</v>
      </c>
      <c r="AE341" s="175">
        <v>76825.448000000004</v>
      </c>
      <c r="AF341" s="175">
        <v>80861.423999999999</v>
      </c>
      <c r="AG341" s="161"/>
      <c r="AH341" s="174" t="s">
        <v>77</v>
      </c>
      <c r="AI341" s="177">
        <v>0.32194237565953582</v>
      </c>
      <c r="AJ341" s="177">
        <v>0.34531217180452495</v>
      </c>
      <c r="AK341" s="177">
        <v>0.33517308935063289</v>
      </c>
      <c r="AL341" s="177">
        <v>0.31971613954987621</v>
      </c>
      <c r="AM341" s="177">
        <v>0.3131719452655744</v>
      </c>
      <c r="AN341" s="177">
        <v>0.32498764017767823</v>
      </c>
      <c r="AO341" s="177">
        <v>0.32389390297408677</v>
      </c>
      <c r="AP341" s="161"/>
      <c r="AQ341" s="174" t="s">
        <v>77</v>
      </c>
      <c r="AR341" s="177">
        <v>1.3521579777700505E-2</v>
      </c>
      <c r="AS341" s="177">
        <v>1.5884359903008148E-2</v>
      </c>
      <c r="AT341" s="177">
        <v>1.4747615931427848E-2</v>
      </c>
      <c r="AU341" s="177">
        <v>1.5346374698394059E-2</v>
      </c>
      <c r="AV341" s="177">
        <v>1.6284941153809868E-2</v>
      </c>
      <c r="AW341" s="177">
        <v>1.819930784994998E-2</v>
      </c>
      <c r="AX341" s="177">
        <v>1.8138058566548858E-2</v>
      </c>
      <c r="AY341" s="161"/>
      <c r="AZ341" s="161"/>
    </row>
    <row r="342" spans="3:52" x14ac:dyDescent="0.25">
      <c r="C342" s="171" t="s">
        <v>12</v>
      </c>
      <c r="D342" s="132" t="s">
        <v>13</v>
      </c>
      <c r="F342" s="134" t="s">
        <v>76</v>
      </c>
      <c r="G342" s="175">
        <v>1480665</v>
      </c>
      <c r="H342" s="175">
        <v>1693717</v>
      </c>
      <c r="I342" s="175">
        <v>1701314</v>
      </c>
      <c r="J342" s="175">
        <v>1915208</v>
      </c>
      <c r="K342" s="175">
        <v>1961091</v>
      </c>
      <c r="L342" s="175">
        <v>2019708</v>
      </c>
      <c r="M342" s="175">
        <v>2211292</v>
      </c>
      <c r="N342" s="161"/>
      <c r="O342" s="174" t="s">
        <v>76</v>
      </c>
      <c r="P342" s="176">
        <v>2.1</v>
      </c>
      <c r="Q342" s="176">
        <v>1.8</v>
      </c>
      <c r="R342" s="176">
        <v>1.8</v>
      </c>
      <c r="S342" s="176">
        <v>1.9</v>
      </c>
      <c r="T342" s="176">
        <v>2.1</v>
      </c>
      <c r="U342" s="176">
        <v>1.9</v>
      </c>
      <c r="V342" s="176">
        <v>2</v>
      </c>
      <c r="W342" s="161"/>
      <c r="X342" s="161"/>
      <c r="Y342" s="174" t="s">
        <v>76</v>
      </c>
      <c r="Z342" s="175">
        <v>62187.93</v>
      </c>
      <c r="AA342" s="175">
        <v>60973.812000000005</v>
      </c>
      <c r="AB342" s="175">
        <v>61247.304000000004</v>
      </c>
      <c r="AC342" s="175">
        <v>72777.903999999995</v>
      </c>
      <c r="AD342" s="175">
        <v>82365.822</v>
      </c>
      <c r="AE342" s="175">
        <v>76748.903999999995</v>
      </c>
      <c r="AF342" s="175">
        <v>88451.68</v>
      </c>
      <c r="AG342" s="161"/>
      <c r="AH342" s="174" t="s">
        <v>76</v>
      </c>
      <c r="AI342" s="177">
        <v>0.41388074854172557</v>
      </c>
      <c r="AJ342" s="177">
        <v>0.4190305812311711</v>
      </c>
      <c r="AK342" s="177">
        <v>0.4342200234195624</v>
      </c>
      <c r="AL342" s="177">
        <v>0.4610500737479637</v>
      </c>
      <c r="AM342" s="177">
        <v>0.48180834106418441</v>
      </c>
      <c r="AN342" s="177">
        <v>0.47845197933641437</v>
      </c>
      <c r="AO342" s="177">
        <v>0.49601579863027095</v>
      </c>
      <c r="AP342" s="161"/>
      <c r="AQ342" s="174" t="s">
        <v>76</v>
      </c>
      <c r="AR342" s="177">
        <v>1.7382991438752476E-2</v>
      </c>
      <c r="AS342" s="177">
        <v>1.5085100924322159E-2</v>
      </c>
      <c r="AT342" s="177">
        <v>1.5631920843104247E-2</v>
      </c>
      <c r="AU342" s="177">
        <v>1.7519902802422618E-2</v>
      </c>
      <c r="AV342" s="177">
        <v>2.0235950324695745E-2</v>
      </c>
      <c r="AW342" s="177">
        <v>1.8181175214783744E-2</v>
      </c>
      <c r="AX342" s="177">
        <v>1.9840631945210838E-2</v>
      </c>
      <c r="AY342" s="161"/>
      <c r="AZ342" s="161"/>
    </row>
    <row r="343" spans="3:52" x14ac:dyDescent="0.25">
      <c r="C343" s="164" t="s">
        <v>11</v>
      </c>
      <c r="D343" s="128" t="s">
        <v>13</v>
      </c>
      <c r="F343" s="130" t="s">
        <v>8</v>
      </c>
      <c r="G343" s="168">
        <v>3264240</v>
      </c>
      <c r="H343" s="168">
        <v>3920343</v>
      </c>
      <c r="I343" s="168">
        <v>3811512</v>
      </c>
      <c r="J343" s="168">
        <v>4016641</v>
      </c>
      <c r="K343" s="168">
        <v>4036585</v>
      </c>
      <c r="L343" s="168">
        <v>4182239</v>
      </c>
      <c r="M343" s="168">
        <v>4310841</v>
      </c>
      <c r="N343" s="161"/>
      <c r="O343" s="167" t="s">
        <v>8</v>
      </c>
      <c r="P343" s="169">
        <v>1.1000000000000001</v>
      </c>
      <c r="Q343" s="169">
        <v>1.2</v>
      </c>
      <c r="R343" s="169">
        <v>1.2</v>
      </c>
      <c r="S343" s="169">
        <v>1.1000000000000001</v>
      </c>
      <c r="T343" s="169">
        <v>1.2</v>
      </c>
      <c r="U343" s="169">
        <v>1.3</v>
      </c>
      <c r="V343" s="169">
        <v>1.4</v>
      </c>
      <c r="W343" s="161"/>
      <c r="X343" s="161"/>
      <c r="Y343" s="167" t="s">
        <v>8</v>
      </c>
      <c r="Z343" s="168">
        <v>71813.280000000013</v>
      </c>
      <c r="AA343" s="168">
        <v>94088.231999999989</v>
      </c>
      <c r="AB343" s="168">
        <v>91476.287999999986</v>
      </c>
      <c r="AC343" s="168">
        <v>88366.102000000014</v>
      </c>
      <c r="AD343" s="168">
        <v>96878.04</v>
      </c>
      <c r="AE343" s="168">
        <v>108738.21400000001</v>
      </c>
      <c r="AF343" s="168">
        <v>120703.548</v>
      </c>
      <c r="AG343" s="161"/>
      <c r="AH343" s="167" t="s">
        <v>8</v>
      </c>
      <c r="AI343" s="170">
        <v>1</v>
      </c>
      <c r="AJ343" s="170">
        <v>1</v>
      </c>
      <c r="AK343" s="170">
        <v>1</v>
      </c>
      <c r="AL343" s="170">
        <v>1</v>
      </c>
      <c r="AM343" s="170">
        <v>1</v>
      </c>
      <c r="AN343" s="170">
        <v>1</v>
      </c>
      <c r="AO343" s="170">
        <v>1</v>
      </c>
      <c r="AP343" s="161"/>
      <c r="AQ343" s="167" t="s">
        <v>8</v>
      </c>
      <c r="AR343" s="170">
        <v>2.2000000000000002E-2</v>
      </c>
      <c r="AS343" s="170">
        <v>2.4E-2</v>
      </c>
      <c r="AT343" s="170">
        <v>2.4E-2</v>
      </c>
      <c r="AU343" s="170">
        <v>2.2000000000000002E-2</v>
      </c>
      <c r="AV343" s="170">
        <v>2.4E-2</v>
      </c>
      <c r="AW343" s="170">
        <v>2.6000000000000002E-2</v>
      </c>
      <c r="AX343" s="170">
        <v>2.7999999999999997E-2</v>
      </c>
      <c r="AY343" s="161"/>
      <c r="AZ343" s="161"/>
    </row>
    <row r="344" spans="3:52" x14ac:dyDescent="0.25">
      <c r="C344" s="171" t="s">
        <v>11</v>
      </c>
      <c r="D344" s="132" t="s">
        <v>13</v>
      </c>
      <c r="F344" s="134" t="s">
        <v>1</v>
      </c>
      <c r="G344" s="175">
        <v>1069622</v>
      </c>
      <c r="H344" s="175">
        <v>1164414</v>
      </c>
      <c r="I344" s="175">
        <v>1084102</v>
      </c>
      <c r="J344" s="175">
        <v>1153418</v>
      </c>
      <c r="K344" s="175">
        <v>1143736</v>
      </c>
      <c r="L344" s="175">
        <v>1104569</v>
      </c>
      <c r="M344" s="175">
        <v>1095376</v>
      </c>
      <c r="N344" s="161"/>
      <c r="O344" s="174" t="s">
        <v>1</v>
      </c>
      <c r="P344" s="176">
        <v>2.1</v>
      </c>
      <c r="Q344" s="176">
        <v>2.2999999999999998</v>
      </c>
      <c r="R344" s="176">
        <v>2.2000000000000002</v>
      </c>
      <c r="S344" s="176">
        <v>2.4</v>
      </c>
      <c r="T344" s="176">
        <v>2.6</v>
      </c>
      <c r="U344" s="176">
        <v>2.8</v>
      </c>
      <c r="V344" s="176">
        <v>2.8</v>
      </c>
      <c r="W344" s="161"/>
      <c r="X344" s="161"/>
      <c r="Y344" s="174" t="s">
        <v>1</v>
      </c>
      <c r="Z344" s="175">
        <v>44924.124000000003</v>
      </c>
      <c r="AA344" s="175">
        <v>53563.043999999994</v>
      </c>
      <c r="AB344" s="175">
        <v>47700.488000000005</v>
      </c>
      <c r="AC344" s="175">
        <v>55364.063999999991</v>
      </c>
      <c r="AD344" s="175">
        <v>59474.272000000004</v>
      </c>
      <c r="AE344" s="175">
        <v>61855.863999999994</v>
      </c>
      <c r="AF344" s="175">
        <v>61341.055999999997</v>
      </c>
      <c r="AG344" s="161"/>
      <c r="AH344" s="174" t="s">
        <v>1</v>
      </c>
      <c r="AI344" s="177">
        <v>0.32767872460358305</v>
      </c>
      <c r="AJ344" s="177">
        <v>0.29701839864522056</v>
      </c>
      <c r="AK344" s="177">
        <v>0.28442833185360561</v>
      </c>
      <c r="AL344" s="177">
        <v>0.287159843262069</v>
      </c>
      <c r="AM344" s="177">
        <v>0.28334247885279262</v>
      </c>
      <c r="AN344" s="177">
        <v>0.2641094877648073</v>
      </c>
      <c r="AO344" s="177">
        <v>0.25409798227306457</v>
      </c>
      <c r="AP344" s="161"/>
      <c r="AQ344" s="174" t="s">
        <v>1</v>
      </c>
      <c r="AR344" s="177">
        <v>1.3762506433350488E-2</v>
      </c>
      <c r="AS344" s="177">
        <v>1.3662846337680145E-2</v>
      </c>
      <c r="AT344" s="177">
        <v>1.2514846601558646E-2</v>
      </c>
      <c r="AU344" s="177">
        <v>1.3783672476579311E-2</v>
      </c>
      <c r="AV344" s="177">
        <v>1.4733808900345218E-2</v>
      </c>
      <c r="AW344" s="177">
        <v>1.4790131314829209E-2</v>
      </c>
      <c r="AX344" s="177">
        <v>1.4229487007291614E-2</v>
      </c>
      <c r="AY344" s="161"/>
      <c r="AZ344" s="161"/>
    </row>
    <row r="345" spans="3:52" x14ac:dyDescent="0.25">
      <c r="C345" s="171" t="s">
        <v>11</v>
      </c>
      <c r="D345" s="132" t="s">
        <v>13</v>
      </c>
      <c r="F345" s="134" t="s">
        <v>77</v>
      </c>
      <c r="G345" s="175">
        <v>1314272</v>
      </c>
      <c r="H345" s="175">
        <v>1676644</v>
      </c>
      <c r="I345" s="175">
        <v>1571613</v>
      </c>
      <c r="J345" s="175">
        <v>1655426</v>
      </c>
      <c r="K345" s="175">
        <v>1630621</v>
      </c>
      <c r="L345" s="175">
        <v>1783525</v>
      </c>
      <c r="M345" s="175">
        <v>1766743</v>
      </c>
      <c r="N345" s="161"/>
      <c r="O345" s="174" t="s">
        <v>77</v>
      </c>
      <c r="P345" s="176">
        <v>2.1</v>
      </c>
      <c r="Q345" s="176">
        <v>1.8</v>
      </c>
      <c r="R345" s="176">
        <v>1.8</v>
      </c>
      <c r="S345" s="176">
        <v>1.9</v>
      </c>
      <c r="T345" s="176">
        <v>2.1</v>
      </c>
      <c r="U345" s="176">
        <v>2.2000000000000002</v>
      </c>
      <c r="V345" s="176">
        <v>2.2999999999999998</v>
      </c>
      <c r="W345" s="161"/>
      <c r="X345" s="161"/>
      <c r="Y345" s="174" t="s">
        <v>77</v>
      </c>
      <c r="Z345" s="175">
        <v>55199.424000000006</v>
      </c>
      <c r="AA345" s="175">
        <v>60359.184000000001</v>
      </c>
      <c r="AB345" s="175">
        <v>56578.067999999999</v>
      </c>
      <c r="AC345" s="175">
        <v>62906.187999999995</v>
      </c>
      <c r="AD345" s="175">
        <v>68486.081999999995</v>
      </c>
      <c r="AE345" s="175">
        <v>78475.100000000006</v>
      </c>
      <c r="AF345" s="175">
        <v>81270.178</v>
      </c>
      <c r="AG345" s="161"/>
      <c r="AH345" s="174" t="s">
        <v>77</v>
      </c>
      <c r="AI345" s="177">
        <v>0.40262725779967157</v>
      </c>
      <c r="AJ345" s="177">
        <v>0.42767788430757209</v>
      </c>
      <c r="AK345" s="177">
        <v>0.41233321579467674</v>
      </c>
      <c r="AL345" s="177">
        <v>0.41214188671579061</v>
      </c>
      <c r="AM345" s="177">
        <v>0.40396052603871835</v>
      </c>
      <c r="AN345" s="177">
        <v>0.42645219462589296</v>
      </c>
      <c r="AO345" s="177">
        <v>0.4098371988203694</v>
      </c>
      <c r="AP345" s="161"/>
      <c r="AQ345" s="174" t="s">
        <v>77</v>
      </c>
      <c r="AR345" s="177">
        <v>1.6910344827586205E-2</v>
      </c>
      <c r="AS345" s="177">
        <v>1.5396403835072596E-2</v>
      </c>
      <c r="AT345" s="177">
        <v>1.4843995768608363E-2</v>
      </c>
      <c r="AU345" s="177">
        <v>1.5661391695200044E-2</v>
      </c>
      <c r="AV345" s="177">
        <v>1.6966342093626172E-2</v>
      </c>
      <c r="AW345" s="177">
        <v>1.876389656353929E-2</v>
      </c>
      <c r="AX345" s="177">
        <v>1.8852511145736991E-2</v>
      </c>
      <c r="AY345" s="161"/>
      <c r="AZ345" s="161"/>
    </row>
    <row r="346" spans="3:52" x14ac:dyDescent="0.25">
      <c r="C346" s="171" t="s">
        <v>11</v>
      </c>
      <c r="D346" s="132" t="s">
        <v>13</v>
      </c>
      <c r="F346" s="134" t="s">
        <v>76</v>
      </c>
      <c r="G346" s="175">
        <v>880346</v>
      </c>
      <c r="H346" s="175">
        <v>1079285</v>
      </c>
      <c r="I346" s="175">
        <v>1155797</v>
      </c>
      <c r="J346" s="175">
        <v>1207797</v>
      </c>
      <c r="K346" s="175">
        <v>1262228</v>
      </c>
      <c r="L346" s="175">
        <v>1294145</v>
      </c>
      <c r="M346" s="175">
        <v>1448722</v>
      </c>
      <c r="N346" s="161"/>
      <c r="O346" s="174" t="s">
        <v>76</v>
      </c>
      <c r="P346" s="176">
        <v>2.4</v>
      </c>
      <c r="Q346" s="176">
        <v>2.2999999999999998</v>
      </c>
      <c r="R346" s="176">
        <v>2.2000000000000002</v>
      </c>
      <c r="S346" s="176">
        <v>2.4</v>
      </c>
      <c r="T346" s="176">
        <v>2.6</v>
      </c>
      <c r="U346" s="176">
        <v>2.8</v>
      </c>
      <c r="V346" s="176">
        <v>2.8</v>
      </c>
      <c r="W346" s="161"/>
      <c r="X346" s="161"/>
      <c r="Y346" s="174" t="s">
        <v>76</v>
      </c>
      <c r="Z346" s="175">
        <v>42256.608</v>
      </c>
      <c r="AA346" s="175">
        <v>49647.11</v>
      </c>
      <c r="AB346" s="175">
        <v>50855.068000000007</v>
      </c>
      <c r="AC346" s="175">
        <v>57974.255999999994</v>
      </c>
      <c r="AD346" s="175">
        <v>65635.856</v>
      </c>
      <c r="AE346" s="175">
        <v>72472.12</v>
      </c>
      <c r="AF346" s="175">
        <v>81128.431999999986</v>
      </c>
      <c r="AG346" s="161"/>
      <c r="AH346" s="174" t="s">
        <v>76</v>
      </c>
      <c r="AI346" s="177">
        <v>0.26969401759674533</v>
      </c>
      <c r="AJ346" s="177">
        <v>0.27530371704720735</v>
      </c>
      <c r="AK346" s="177">
        <v>0.30323845235171765</v>
      </c>
      <c r="AL346" s="177">
        <v>0.30069827002214039</v>
      </c>
      <c r="AM346" s="177">
        <v>0.31269699510848897</v>
      </c>
      <c r="AN346" s="177">
        <v>0.30943831760929968</v>
      </c>
      <c r="AO346" s="177">
        <v>0.33606481890656603</v>
      </c>
      <c r="AP346" s="161"/>
      <c r="AQ346" s="174" t="s">
        <v>76</v>
      </c>
      <c r="AR346" s="177">
        <v>1.2945312844643776E-2</v>
      </c>
      <c r="AS346" s="177">
        <v>1.2663970984171538E-2</v>
      </c>
      <c r="AT346" s="177">
        <v>1.3342491903475577E-2</v>
      </c>
      <c r="AU346" s="177">
        <v>1.4433516961062738E-2</v>
      </c>
      <c r="AV346" s="177">
        <v>1.6260243745641428E-2</v>
      </c>
      <c r="AW346" s="177">
        <v>1.732854578612078E-2</v>
      </c>
      <c r="AX346" s="177">
        <v>1.8819629858767697E-2</v>
      </c>
      <c r="AY346" s="161"/>
      <c r="AZ346" s="161"/>
    </row>
    <row r="350" spans="3:52" s="126" customFormat="1" ht="23.25" x14ac:dyDescent="0.25">
      <c r="E350" s="126" t="s">
        <v>95</v>
      </c>
      <c r="G350" s="18" t="s">
        <v>98</v>
      </c>
      <c r="N350" s="134"/>
      <c r="O350" s="137"/>
      <c r="P350" s="137"/>
      <c r="Q350" s="137"/>
      <c r="R350" s="137"/>
      <c r="S350" s="137"/>
      <c r="T350" s="137"/>
    </row>
    <row r="352" spans="3:52" x14ac:dyDescent="0.25">
      <c r="G352" t="s">
        <v>25</v>
      </c>
      <c r="O352" t="s">
        <v>26</v>
      </c>
      <c r="Y352" t="s">
        <v>27</v>
      </c>
      <c r="AH352" t="s">
        <v>28</v>
      </c>
      <c r="AQ352" t="s">
        <v>29</v>
      </c>
    </row>
    <row r="353" spans="3:54" s="161" customFormat="1" ht="12" x14ac:dyDescent="0.2">
      <c r="F353" s="162" t="s">
        <v>24</v>
      </c>
      <c r="G353" s="163" t="s">
        <v>15</v>
      </c>
      <c r="H353" s="163" t="s">
        <v>16</v>
      </c>
      <c r="I353" s="163" t="s">
        <v>17</v>
      </c>
      <c r="J353" s="163" t="s">
        <v>18</v>
      </c>
      <c r="K353" s="163" t="s">
        <v>19</v>
      </c>
      <c r="L353" s="163" t="s">
        <v>14</v>
      </c>
      <c r="M353" s="163" t="s">
        <v>20</v>
      </c>
      <c r="O353" s="162" t="s">
        <v>24</v>
      </c>
      <c r="P353" s="162" t="s">
        <v>15</v>
      </c>
      <c r="Q353" s="162" t="s">
        <v>16</v>
      </c>
      <c r="R353" s="162" t="s">
        <v>17</v>
      </c>
      <c r="S353" s="162" t="s">
        <v>18</v>
      </c>
      <c r="T353" s="162" t="s">
        <v>19</v>
      </c>
      <c r="U353" s="162" t="s">
        <v>14</v>
      </c>
      <c r="V353" s="162" t="s">
        <v>99</v>
      </c>
      <c r="Y353" s="162" t="s">
        <v>24</v>
      </c>
      <c r="Z353" s="163" t="s">
        <v>15</v>
      </c>
      <c r="AA353" s="163" t="s">
        <v>16</v>
      </c>
      <c r="AB353" s="163" t="s">
        <v>17</v>
      </c>
      <c r="AC353" s="163" t="s">
        <v>18</v>
      </c>
      <c r="AD353" s="163" t="s">
        <v>19</v>
      </c>
      <c r="AE353" s="163" t="s">
        <v>14</v>
      </c>
      <c r="AF353" s="163" t="s">
        <v>20</v>
      </c>
      <c r="AH353" s="162" t="s">
        <v>24</v>
      </c>
      <c r="AI353" s="163" t="s">
        <v>15</v>
      </c>
      <c r="AJ353" s="163" t="s">
        <v>16</v>
      </c>
      <c r="AK353" s="163" t="s">
        <v>17</v>
      </c>
      <c r="AL353" s="163" t="s">
        <v>18</v>
      </c>
      <c r="AM353" s="163" t="s">
        <v>19</v>
      </c>
      <c r="AN353" s="163" t="s">
        <v>14</v>
      </c>
      <c r="AO353" s="163" t="s">
        <v>20</v>
      </c>
      <c r="AQ353" s="162" t="s">
        <v>24</v>
      </c>
      <c r="AR353" s="163" t="s">
        <v>15</v>
      </c>
      <c r="AS353" s="163" t="s">
        <v>16</v>
      </c>
      <c r="AT353" s="163" t="s">
        <v>17</v>
      </c>
      <c r="AU353" s="163" t="s">
        <v>18</v>
      </c>
      <c r="AV353" s="163" t="s">
        <v>19</v>
      </c>
      <c r="AW353" s="163" t="s">
        <v>14</v>
      </c>
      <c r="AX353" s="163" t="s">
        <v>20</v>
      </c>
    </row>
    <row r="354" spans="3:54" x14ac:dyDescent="0.25">
      <c r="C354" s="164" t="s">
        <v>7</v>
      </c>
      <c r="D354" s="128" t="s">
        <v>0</v>
      </c>
      <c r="F354" s="130" t="s">
        <v>8</v>
      </c>
      <c r="G354" s="168">
        <v>141821</v>
      </c>
      <c r="H354" s="168">
        <v>145405</v>
      </c>
      <c r="I354" s="168">
        <v>140044</v>
      </c>
      <c r="J354" s="168">
        <v>148459</v>
      </c>
      <c r="K354" s="168">
        <v>139627</v>
      </c>
      <c r="L354" s="168">
        <v>147377</v>
      </c>
      <c r="M354" s="168">
        <v>140750</v>
      </c>
      <c r="N354" s="161"/>
      <c r="O354" s="167" t="s">
        <v>8</v>
      </c>
      <c r="P354" s="169">
        <v>5.5</v>
      </c>
      <c r="Q354" s="169">
        <v>5.8</v>
      </c>
      <c r="R354" s="169">
        <v>5.8</v>
      </c>
      <c r="S354" s="169">
        <v>6.3</v>
      </c>
      <c r="T354" s="169">
        <v>6.6</v>
      </c>
      <c r="U354" s="169">
        <v>6.8</v>
      </c>
      <c r="V354" s="169">
        <v>6.8</v>
      </c>
      <c r="W354" s="161"/>
      <c r="X354" s="161"/>
      <c r="Y354" s="167" t="s">
        <v>8</v>
      </c>
      <c r="Z354" s="168">
        <v>15600.31</v>
      </c>
      <c r="AA354" s="168">
        <v>16866.98</v>
      </c>
      <c r="AB354" s="168">
        <v>16245.103999999999</v>
      </c>
      <c r="AC354" s="168">
        <v>18705.833999999999</v>
      </c>
      <c r="AD354" s="168">
        <v>18430.763999999999</v>
      </c>
      <c r="AE354" s="168">
        <v>20043.272000000001</v>
      </c>
      <c r="AF354" s="168">
        <v>19142</v>
      </c>
      <c r="AG354" s="161"/>
      <c r="AH354" s="167" t="s">
        <v>8</v>
      </c>
      <c r="AI354" s="170">
        <v>1</v>
      </c>
      <c r="AJ354" s="170">
        <v>1</v>
      </c>
      <c r="AK354" s="170">
        <v>1</v>
      </c>
      <c r="AL354" s="170">
        <v>1</v>
      </c>
      <c r="AM354" s="170">
        <v>1</v>
      </c>
      <c r="AN354" s="170">
        <v>1</v>
      </c>
      <c r="AO354" s="170">
        <v>1</v>
      </c>
      <c r="AP354" s="161"/>
      <c r="AQ354" s="167" t="s">
        <v>8</v>
      </c>
      <c r="AR354" s="170">
        <v>0.11</v>
      </c>
      <c r="AS354" s="170">
        <v>0.11599999999999999</v>
      </c>
      <c r="AT354" s="170">
        <v>0.11599999999999999</v>
      </c>
      <c r="AU354" s="170">
        <v>0.126</v>
      </c>
      <c r="AV354" s="170">
        <v>0.13200000000000001</v>
      </c>
      <c r="AW354" s="170">
        <v>0.13600000000000001</v>
      </c>
      <c r="AX354" s="170">
        <v>0.13600000000000001</v>
      </c>
      <c r="AY354" s="161"/>
      <c r="AZ354" s="161"/>
      <c r="BA354" s="161"/>
      <c r="BB354" s="161"/>
    </row>
    <row r="355" spans="3:54" x14ac:dyDescent="0.25">
      <c r="C355" s="171" t="s">
        <v>7</v>
      </c>
      <c r="D355" s="132" t="s">
        <v>0</v>
      </c>
      <c r="F355" s="134" t="s">
        <v>1</v>
      </c>
      <c r="G355" s="175">
        <v>48939</v>
      </c>
      <c r="H355" s="175">
        <v>52434</v>
      </c>
      <c r="I355" s="175">
        <v>36421</v>
      </c>
      <c r="J355" s="175">
        <v>41060</v>
      </c>
      <c r="K355" s="175">
        <v>31365</v>
      </c>
      <c r="L355" s="175">
        <v>34825</v>
      </c>
      <c r="M355" s="175">
        <v>30234</v>
      </c>
      <c r="N355" s="161"/>
      <c r="O355" s="174" t="s">
        <v>1</v>
      </c>
      <c r="P355" s="176">
        <v>9.3000000000000007</v>
      </c>
      <c r="Q355" s="176">
        <v>9.4</v>
      </c>
      <c r="R355" s="176">
        <v>11.2</v>
      </c>
      <c r="S355" s="176">
        <v>11.3</v>
      </c>
      <c r="T355" s="176">
        <v>13.8</v>
      </c>
      <c r="U355" s="176">
        <v>14.3</v>
      </c>
      <c r="V355" s="176">
        <v>14</v>
      </c>
      <c r="W355" s="161"/>
      <c r="X355" s="161"/>
      <c r="Y355" s="174" t="s">
        <v>1</v>
      </c>
      <c r="Z355" s="175">
        <v>9102.6540000000005</v>
      </c>
      <c r="AA355" s="175">
        <v>9857.5920000000006</v>
      </c>
      <c r="AB355" s="175">
        <v>8158.3039999999992</v>
      </c>
      <c r="AC355" s="175">
        <v>9279.5600000000013</v>
      </c>
      <c r="AD355" s="175">
        <v>8656.74</v>
      </c>
      <c r="AE355" s="175">
        <v>9959.9500000000007</v>
      </c>
      <c r="AF355" s="175">
        <v>8465.52</v>
      </c>
      <c r="AG355" s="161"/>
      <c r="AH355" s="174" t="s">
        <v>1</v>
      </c>
      <c r="AI355" s="177">
        <v>0.34507583503148337</v>
      </c>
      <c r="AJ355" s="177">
        <v>0.36060658161686326</v>
      </c>
      <c r="AK355" s="177">
        <v>0.26006826425980406</v>
      </c>
      <c r="AL355" s="177">
        <v>0.27657467718359952</v>
      </c>
      <c r="AM355" s="177">
        <v>0.22463420398633502</v>
      </c>
      <c r="AN355" s="177">
        <v>0.23629874403740067</v>
      </c>
      <c r="AO355" s="177">
        <v>0.21480639431616341</v>
      </c>
      <c r="AP355" s="161"/>
      <c r="AQ355" s="174" t="s">
        <v>1</v>
      </c>
      <c r="AR355" s="177">
        <v>6.4184105315855916E-2</v>
      </c>
      <c r="AS355" s="177">
        <v>6.7794037343970298E-2</v>
      </c>
      <c r="AT355" s="177">
        <v>5.8255291194196104E-2</v>
      </c>
      <c r="AU355" s="177">
        <v>6.2505877043493502E-2</v>
      </c>
      <c r="AV355" s="177">
        <v>6.1999040300228465E-2</v>
      </c>
      <c r="AW355" s="177">
        <v>6.7581440794696593E-2</v>
      </c>
      <c r="AX355" s="177">
        <v>6.0145790408525759E-2</v>
      </c>
      <c r="AY355" s="161"/>
      <c r="AZ355" s="161"/>
      <c r="BA355" s="161"/>
      <c r="BB355" s="161"/>
    </row>
    <row r="356" spans="3:54" x14ac:dyDescent="0.25">
      <c r="C356" s="171" t="s">
        <v>7</v>
      </c>
      <c r="D356" s="132" t="s">
        <v>0</v>
      </c>
      <c r="F356" s="134" t="s">
        <v>77</v>
      </c>
      <c r="G356" s="175">
        <v>22207</v>
      </c>
      <c r="H356" s="175">
        <v>23826</v>
      </c>
      <c r="I356" s="175">
        <v>21442</v>
      </c>
      <c r="J356" s="175">
        <v>18494</v>
      </c>
      <c r="K356" s="175">
        <v>13069</v>
      </c>
      <c r="L356" s="175">
        <v>12836</v>
      </c>
      <c r="M356" s="175">
        <v>12738</v>
      </c>
      <c r="N356" s="161"/>
      <c r="O356" s="174" t="s">
        <v>77</v>
      </c>
      <c r="P356" s="176">
        <v>13.3</v>
      </c>
      <c r="Q356" s="176">
        <v>13.9</v>
      </c>
      <c r="R356" s="176">
        <v>14.5</v>
      </c>
      <c r="S356" s="176">
        <v>17</v>
      </c>
      <c r="T356" s="176">
        <v>21</v>
      </c>
      <c r="U356" s="176">
        <v>22.5</v>
      </c>
      <c r="V356" s="176">
        <v>22.2</v>
      </c>
      <c r="W356" s="161"/>
      <c r="X356" s="161"/>
      <c r="Y356" s="174" t="s">
        <v>77</v>
      </c>
      <c r="Z356" s="175">
        <v>5907.0620000000008</v>
      </c>
      <c r="AA356" s="175">
        <v>6623.6280000000006</v>
      </c>
      <c r="AB356" s="175">
        <v>6218.18</v>
      </c>
      <c r="AC356" s="175">
        <v>6287.96</v>
      </c>
      <c r="AD356" s="175">
        <v>5488.98</v>
      </c>
      <c r="AE356" s="175">
        <v>5776.2</v>
      </c>
      <c r="AF356" s="175">
        <v>5655.6719999999996</v>
      </c>
      <c r="AG356" s="161"/>
      <c r="AH356" s="174" t="s">
        <v>77</v>
      </c>
      <c r="AI356" s="177">
        <v>0.15658470889360532</v>
      </c>
      <c r="AJ356" s="177">
        <v>0.16385956466421375</v>
      </c>
      <c r="AK356" s="177">
        <v>0.1531090228785239</v>
      </c>
      <c r="AL356" s="177">
        <v>0.12457311446257889</v>
      </c>
      <c r="AM356" s="177">
        <v>9.3599375478954638E-2</v>
      </c>
      <c r="AN356" s="177">
        <v>8.7096358319140713E-2</v>
      </c>
      <c r="AO356" s="177">
        <v>9.0500888099467144E-2</v>
      </c>
      <c r="AP356" s="161"/>
      <c r="AQ356" s="174" t="s">
        <v>77</v>
      </c>
      <c r="AR356" s="177">
        <v>4.1651532565699013E-2</v>
      </c>
      <c r="AS356" s="177">
        <v>4.5552958976651424E-2</v>
      </c>
      <c r="AT356" s="177">
        <v>4.4401616634771927E-2</v>
      </c>
      <c r="AU356" s="177">
        <v>4.2354858917276826E-2</v>
      </c>
      <c r="AV356" s="177">
        <v>3.9311737701160948E-2</v>
      </c>
      <c r="AW356" s="177">
        <v>3.919336124361332E-2</v>
      </c>
      <c r="AX356" s="177">
        <v>4.0182394316163411E-2</v>
      </c>
      <c r="AY356" s="161"/>
      <c r="AZ356" s="161"/>
      <c r="BA356" s="161"/>
      <c r="BB356" s="161"/>
    </row>
    <row r="357" spans="3:54" x14ac:dyDescent="0.25">
      <c r="C357" s="171" t="s">
        <v>7</v>
      </c>
      <c r="D357" s="132" t="s">
        <v>0</v>
      </c>
      <c r="F357" s="134" t="s">
        <v>76</v>
      </c>
      <c r="G357" s="175">
        <v>70679</v>
      </c>
      <c r="H357" s="175">
        <v>69149</v>
      </c>
      <c r="I357" s="175">
        <v>82185</v>
      </c>
      <c r="J357" s="175">
        <v>88909</v>
      </c>
      <c r="K357" s="175">
        <v>95197</v>
      </c>
      <c r="L357" s="175">
        <v>99720</v>
      </c>
      <c r="M357" s="175">
        <v>97778</v>
      </c>
      <c r="N357" s="161"/>
      <c r="O357" s="174" t="s">
        <v>76</v>
      </c>
      <c r="P357" s="176">
        <v>7.3</v>
      </c>
      <c r="Q357" s="176">
        <v>8.1999999999999993</v>
      </c>
      <c r="R357" s="176">
        <v>7.3</v>
      </c>
      <c r="S357" s="176">
        <v>7.9</v>
      </c>
      <c r="T357" s="176">
        <v>7.6</v>
      </c>
      <c r="U357" s="176">
        <v>7.5</v>
      </c>
      <c r="V357" s="176">
        <v>7.8</v>
      </c>
      <c r="W357" s="161"/>
      <c r="X357" s="161"/>
      <c r="Y357" s="174" t="s">
        <v>76</v>
      </c>
      <c r="Z357" s="175">
        <v>10319.134</v>
      </c>
      <c r="AA357" s="175">
        <v>11340.435999999998</v>
      </c>
      <c r="AB357" s="175">
        <v>11999.01</v>
      </c>
      <c r="AC357" s="175">
        <v>14047.621999999999</v>
      </c>
      <c r="AD357" s="175">
        <v>14469.944</v>
      </c>
      <c r="AE357" s="175">
        <v>14958</v>
      </c>
      <c r="AF357" s="175">
        <v>15253.368</v>
      </c>
      <c r="AG357" s="161"/>
      <c r="AH357" s="174" t="s">
        <v>76</v>
      </c>
      <c r="AI357" s="177">
        <v>0.4983676606426411</v>
      </c>
      <c r="AJ357" s="177">
        <v>0.4755613630893023</v>
      </c>
      <c r="AK357" s="177">
        <v>0.58685127531347292</v>
      </c>
      <c r="AL357" s="177">
        <v>0.59887915181969431</v>
      </c>
      <c r="AM357" s="177">
        <v>0.68179506828908454</v>
      </c>
      <c r="AN357" s="177">
        <v>0.67663203892059143</v>
      </c>
      <c r="AO357" s="177">
        <v>0.69469271758436946</v>
      </c>
      <c r="AP357" s="161"/>
      <c r="AQ357" s="174" t="s">
        <v>76</v>
      </c>
      <c r="AR357" s="177">
        <v>7.2761678453825598E-2</v>
      </c>
      <c r="AS357" s="177">
        <v>7.7992063546645576E-2</v>
      </c>
      <c r="AT357" s="177">
        <v>8.568028619576705E-2</v>
      </c>
      <c r="AU357" s="177">
        <v>9.4622905987511705E-2</v>
      </c>
      <c r="AV357" s="177">
        <v>0.10363285037994084</v>
      </c>
      <c r="AW357" s="177">
        <v>0.10149480583808872</v>
      </c>
      <c r="AX357" s="177">
        <v>0.10837206394316164</v>
      </c>
      <c r="AY357" s="161"/>
      <c r="AZ357" s="161"/>
      <c r="BA357" s="161"/>
      <c r="BB357" s="161"/>
    </row>
    <row r="358" spans="3:54" x14ac:dyDescent="0.25">
      <c r="C358" s="164" t="s">
        <v>12</v>
      </c>
      <c r="D358" s="128" t="s">
        <v>0</v>
      </c>
      <c r="F358" s="130" t="s">
        <v>8</v>
      </c>
      <c r="G358" s="168">
        <v>77729</v>
      </c>
      <c r="H358" s="168">
        <v>79277</v>
      </c>
      <c r="I358" s="168">
        <v>75693</v>
      </c>
      <c r="J358" s="168">
        <v>70815</v>
      </c>
      <c r="K358" s="168">
        <v>61692</v>
      </c>
      <c r="L358" s="168">
        <v>69873</v>
      </c>
      <c r="M358" s="168">
        <v>58718</v>
      </c>
      <c r="N358" s="161"/>
      <c r="O358" s="167" t="s">
        <v>8</v>
      </c>
      <c r="P358" s="169">
        <v>7.1</v>
      </c>
      <c r="Q358" s="169">
        <v>7.5</v>
      </c>
      <c r="R358" s="169">
        <v>7.5</v>
      </c>
      <c r="S358" s="169">
        <v>8.4</v>
      </c>
      <c r="T358" s="169">
        <v>9.6999999999999993</v>
      </c>
      <c r="U358" s="169">
        <v>9.5</v>
      </c>
      <c r="V358" s="169">
        <v>10.3</v>
      </c>
      <c r="W358" s="161"/>
      <c r="X358" s="161"/>
      <c r="Y358" s="167" t="s">
        <v>8</v>
      </c>
      <c r="Z358" s="168">
        <v>11037.518</v>
      </c>
      <c r="AA358" s="168">
        <v>11891.55</v>
      </c>
      <c r="AB358" s="168">
        <v>11353.95</v>
      </c>
      <c r="AC358" s="168">
        <v>11896.92</v>
      </c>
      <c r="AD358" s="168">
        <v>11968.247999999998</v>
      </c>
      <c r="AE358" s="168">
        <v>13275.87</v>
      </c>
      <c r="AF358" s="168">
        <v>12095.908000000001</v>
      </c>
      <c r="AG358" s="161"/>
      <c r="AH358" s="167" t="s">
        <v>8</v>
      </c>
      <c r="AI358" s="170">
        <v>1</v>
      </c>
      <c r="AJ358" s="170">
        <v>1</v>
      </c>
      <c r="AK358" s="170">
        <v>1</v>
      </c>
      <c r="AL358" s="170">
        <v>1</v>
      </c>
      <c r="AM358" s="170">
        <v>1</v>
      </c>
      <c r="AN358" s="170">
        <v>1</v>
      </c>
      <c r="AO358" s="170">
        <v>1</v>
      </c>
      <c r="AP358" s="161"/>
      <c r="AQ358" s="167" t="s">
        <v>8</v>
      </c>
      <c r="AR358" s="170">
        <v>0.14199999999999999</v>
      </c>
      <c r="AS358" s="170">
        <v>0.15</v>
      </c>
      <c r="AT358" s="170">
        <v>0.15</v>
      </c>
      <c r="AU358" s="170">
        <v>0.16800000000000001</v>
      </c>
      <c r="AV358" s="170">
        <v>0.19399999999999998</v>
      </c>
      <c r="AW358" s="170">
        <v>0.19</v>
      </c>
      <c r="AX358" s="170">
        <v>0.20600000000000002</v>
      </c>
      <c r="AY358" s="161"/>
      <c r="AZ358" s="161"/>
      <c r="BA358" s="161"/>
      <c r="BB358" s="161"/>
    </row>
    <row r="359" spans="3:54" x14ac:dyDescent="0.25">
      <c r="C359" s="171" t="s">
        <v>12</v>
      </c>
      <c r="D359" s="132" t="s">
        <v>0</v>
      </c>
      <c r="F359" s="134" t="s">
        <v>1</v>
      </c>
      <c r="G359" s="175">
        <v>31853</v>
      </c>
      <c r="H359" s="175">
        <v>29818</v>
      </c>
      <c r="I359" s="175">
        <v>19872</v>
      </c>
      <c r="J359" s="175">
        <v>23709</v>
      </c>
      <c r="K359" s="175">
        <v>15145</v>
      </c>
      <c r="L359" s="175">
        <v>18419</v>
      </c>
      <c r="M359" s="175">
        <v>9875</v>
      </c>
      <c r="N359" s="161"/>
      <c r="O359" s="174" t="s">
        <v>1</v>
      </c>
      <c r="P359" s="176">
        <v>11.4</v>
      </c>
      <c r="Q359" s="176">
        <v>13.3</v>
      </c>
      <c r="R359" s="176">
        <v>15.3</v>
      </c>
      <c r="S359" s="176">
        <v>15</v>
      </c>
      <c r="T359" s="176">
        <v>19.600000000000001</v>
      </c>
      <c r="U359" s="176">
        <v>18.399999999999999</v>
      </c>
      <c r="V359" s="176">
        <v>25.6</v>
      </c>
      <c r="W359" s="161"/>
      <c r="X359" s="161"/>
      <c r="Y359" s="174" t="s">
        <v>1</v>
      </c>
      <c r="Z359" s="175">
        <v>7262.4840000000004</v>
      </c>
      <c r="AA359" s="175">
        <v>7931.5880000000006</v>
      </c>
      <c r="AB359" s="175">
        <v>6080.8320000000003</v>
      </c>
      <c r="AC359" s="175">
        <v>7112.7</v>
      </c>
      <c r="AD359" s="175">
        <v>5936.84</v>
      </c>
      <c r="AE359" s="175">
        <v>6778.1919999999991</v>
      </c>
      <c r="AF359" s="175">
        <v>5056</v>
      </c>
      <c r="AG359" s="161"/>
      <c r="AH359" s="174" t="s">
        <v>1</v>
      </c>
      <c r="AI359" s="177">
        <v>0.40979557179431103</v>
      </c>
      <c r="AJ359" s="177">
        <v>0.37612422266231066</v>
      </c>
      <c r="AK359" s="177">
        <v>0.26253418413855972</v>
      </c>
      <c r="AL359" s="177">
        <v>0.33480194873967378</v>
      </c>
      <c r="AM359" s="177">
        <v>0.24549374311093822</v>
      </c>
      <c r="AN359" s="177">
        <v>0.26360682953358233</v>
      </c>
      <c r="AO359" s="177">
        <v>0.16817670901597465</v>
      </c>
      <c r="AP359" s="161"/>
      <c r="AQ359" s="174" t="s">
        <v>1</v>
      </c>
      <c r="AR359" s="177">
        <v>9.343339036910292E-2</v>
      </c>
      <c r="AS359" s="177">
        <v>0.10004904322817464</v>
      </c>
      <c r="AT359" s="177">
        <v>8.0335460346399282E-2</v>
      </c>
      <c r="AU359" s="177">
        <v>0.10044058462190213</v>
      </c>
      <c r="AV359" s="177">
        <v>9.6233547299487798E-2</v>
      </c>
      <c r="AW359" s="177">
        <v>9.7007313268358292E-2</v>
      </c>
      <c r="AX359" s="177">
        <v>8.6106475016179032E-2</v>
      </c>
      <c r="AY359" s="161"/>
      <c r="AZ359" s="161"/>
      <c r="BA359" s="161"/>
      <c r="BB359" s="161"/>
    </row>
    <row r="360" spans="3:54" x14ac:dyDescent="0.25">
      <c r="C360" s="171" t="s">
        <v>12</v>
      </c>
      <c r="D360" s="132" t="s">
        <v>0</v>
      </c>
      <c r="F360" s="134" t="s">
        <v>77</v>
      </c>
      <c r="G360" s="175">
        <v>12822</v>
      </c>
      <c r="H360" s="175">
        <v>12814</v>
      </c>
      <c r="I360" s="175">
        <v>10479</v>
      </c>
      <c r="J360" s="175">
        <v>9313</v>
      </c>
      <c r="K360" s="175">
        <v>5226</v>
      </c>
      <c r="L360" s="175">
        <v>6598</v>
      </c>
      <c r="M360" s="175">
        <v>7543</v>
      </c>
      <c r="N360" s="161"/>
      <c r="O360" s="174" t="s">
        <v>77</v>
      </c>
      <c r="P360" s="176">
        <v>18</v>
      </c>
      <c r="Q360" s="176">
        <v>19.2</v>
      </c>
      <c r="R360" s="176">
        <v>21.1</v>
      </c>
      <c r="S360" s="176">
        <v>24</v>
      </c>
      <c r="T360" s="176">
        <v>33.9</v>
      </c>
      <c r="U360" s="176">
        <v>31.9</v>
      </c>
      <c r="V360" s="176">
        <v>29</v>
      </c>
      <c r="W360" s="161"/>
      <c r="X360" s="161"/>
      <c r="Y360" s="174" t="s">
        <v>77</v>
      </c>
      <c r="Z360" s="175">
        <v>4615.92</v>
      </c>
      <c r="AA360" s="175">
        <v>4920.576</v>
      </c>
      <c r="AB360" s="175">
        <v>4422.1380000000008</v>
      </c>
      <c r="AC360" s="175">
        <v>4470.24</v>
      </c>
      <c r="AD360" s="175">
        <v>3543.2280000000001</v>
      </c>
      <c r="AE360" s="175">
        <v>4209.5239999999994</v>
      </c>
      <c r="AF360" s="175">
        <v>4374.9399999999996</v>
      </c>
      <c r="AG360" s="161"/>
      <c r="AH360" s="174" t="s">
        <v>77</v>
      </c>
      <c r="AI360" s="177">
        <v>0.16495773778126568</v>
      </c>
      <c r="AJ360" s="177">
        <v>0.16163578339240889</v>
      </c>
      <c r="AK360" s="177">
        <v>0.13844080694383892</v>
      </c>
      <c r="AL360" s="177">
        <v>0.1315116853773918</v>
      </c>
      <c r="AM360" s="177">
        <v>8.4711145691499706E-2</v>
      </c>
      <c r="AN360" s="177">
        <v>9.4428463068710375E-2</v>
      </c>
      <c r="AO360" s="177">
        <v>0.12846145985898702</v>
      </c>
      <c r="AP360" s="161"/>
      <c r="AQ360" s="174" t="s">
        <v>77</v>
      </c>
      <c r="AR360" s="177">
        <v>5.9384785601255645E-2</v>
      </c>
      <c r="AS360" s="177">
        <v>6.2068140822685011E-2</v>
      </c>
      <c r="AT360" s="177">
        <v>5.8422020530300031E-2</v>
      </c>
      <c r="AU360" s="177">
        <v>6.3125608981148065E-2</v>
      </c>
      <c r="AV360" s="177">
        <v>5.7434156778836794E-2</v>
      </c>
      <c r="AW360" s="177">
        <v>6.0245359437837216E-2</v>
      </c>
      <c r="AX360" s="177">
        <v>7.4507646718212472E-2</v>
      </c>
      <c r="AY360" s="161"/>
      <c r="AZ360" s="161"/>
      <c r="BA360" s="161"/>
      <c r="BB360" s="161"/>
    </row>
    <row r="361" spans="3:54" x14ac:dyDescent="0.25">
      <c r="C361" s="171" t="s">
        <v>12</v>
      </c>
      <c r="D361" s="132" t="s">
        <v>0</v>
      </c>
      <c r="F361" s="134" t="s">
        <v>76</v>
      </c>
      <c r="G361" s="175">
        <v>33058</v>
      </c>
      <c r="H361" s="175">
        <v>36649</v>
      </c>
      <c r="I361" s="175">
        <v>45346</v>
      </c>
      <c r="J361" s="175">
        <v>37797</v>
      </c>
      <c r="K361" s="175">
        <v>41325</v>
      </c>
      <c r="L361" s="175">
        <v>44860</v>
      </c>
      <c r="M361" s="175">
        <v>41300</v>
      </c>
      <c r="N361" s="161"/>
      <c r="O361" s="174" t="s">
        <v>76</v>
      </c>
      <c r="P361" s="176">
        <v>11.4</v>
      </c>
      <c r="Q361" s="176">
        <v>11.2</v>
      </c>
      <c r="R361" s="176">
        <v>9.9</v>
      </c>
      <c r="S361" s="176">
        <v>12.1</v>
      </c>
      <c r="T361" s="176">
        <v>11.9</v>
      </c>
      <c r="U361" s="176">
        <v>12.3</v>
      </c>
      <c r="V361" s="176">
        <v>12.1</v>
      </c>
      <c r="W361" s="161"/>
      <c r="X361" s="161"/>
      <c r="Y361" s="174" t="s">
        <v>76</v>
      </c>
      <c r="Z361" s="175">
        <v>7537.2240000000002</v>
      </c>
      <c r="AA361" s="175">
        <v>8209.3760000000002</v>
      </c>
      <c r="AB361" s="175">
        <v>8978.5079999999998</v>
      </c>
      <c r="AC361" s="175">
        <v>9146.8739999999998</v>
      </c>
      <c r="AD361" s="175">
        <v>9835.35</v>
      </c>
      <c r="AE361" s="175">
        <v>11035.56</v>
      </c>
      <c r="AF361" s="175">
        <v>9994.6</v>
      </c>
      <c r="AG361" s="161"/>
      <c r="AH361" s="174" t="s">
        <v>76</v>
      </c>
      <c r="AI361" s="177">
        <v>0.4252981512691531</v>
      </c>
      <c r="AJ361" s="177">
        <v>0.46229044994134488</v>
      </c>
      <c r="AK361" s="177">
        <v>0.59907785396271784</v>
      </c>
      <c r="AL361" s="177">
        <v>0.53374285109087061</v>
      </c>
      <c r="AM361" s="177">
        <v>0.66985994942618166</v>
      </c>
      <c r="AN361" s="177">
        <v>0.64202195411675467</v>
      </c>
      <c r="AO361" s="177">
        <v>0.70336183112503836</v>
      </c>
      <c r="AP361" s="161"/>
      <c r="AQ361" s="174" t="s">
        <v>76</v>
      </c>
      <c r="AR361" s="177">
        <v>9.6967978489366918E-2</v>
      </c>
      <c r="AS361" s="177">
        <v>0.10355306078686125</v>
      </c>
      <c r="AT361" s="177">
        <v>0.11861741508461814</v>
      </c>
      <c r="AU361" s="177">
        <v>0.12916576996399068</v>
      </c>
      <c r="AV361" s="177">
        <v>0.15942666796343125</v>
      </c>
      <c r="AW361" s="177">
        <v>0.15793740071272167</v>
      </c>
      <c r="AX361" s="177">
        <v>0.1702135631322593</v>
      </c>
      <c r="AY361" s="161"/>
      <c r="AZ361" s="161"/>
      <c r="BA361" s="161"/>
      <c r="BB361" s="161"/>
    </row>
    <row r="362" spans="3:54" x14ac:dyDescent="0.25">
      <c r="C362" s="164" t="s">
        <v>11</v>
      </c>
      <c r="D362" s="128" t="s">
        <v>0</v>
      </c>
      <c r="F362" s="130" t="s">
        <v>8</v>
      </c>
      <c r="G362" s="168">
        <v>64094</v>
      </c>
      <c r="H362" s="168">
        <v>66130</v>
      </c>
      <c r="I362" s="168">
        <v>64353</v>
      </c>
      <c r="J362" s="168">
        <v>77646</v>
      </c>
      <c r="K362" s="168">
        <v>77937</v>
      </c>
      <c r="L362" s="168">
        <v>77506</v>
      </c>
      <c r="M362" s="168">
        <v>82032</v>
      </c>
      <c r="N362" s="161"/>
      <c r="O362" s="167" t="s">
        <v>8</v>
      </c>
      <c r="P362" s="169">
        <v>8</v>
      </c>
      <c r="Q362" s="169">
        <v>8.1999999999999993</v>
      </c>
      <c r="R362" s="169">
        <v>8.6</v>
      </c>
      <c r="S362" s="169">
        <v>8.1</v>
      </c>
      <c r="T362" s="169">
        <v>8.6</v>
      </c>
      <c r="U362" s="169">
        <v>8.8000000000000007</v>
      </c>
      <c r="V362" s="169">
        <v>8.5</v>
      </c>
      <c r="W362" s="161"/>
      <c r="X362" s="161"/>
      <c r="Y362" s="167" t="s">
        <v>8</v>
      </c>
      <c r="Z362" s="168">
        <v>10255.040000000001</v>
      </c>
      <c r="AA362" s="168">
        <v>10845.32</v>
      </c>
      <c r="AB362" s="168">
        <v>11068.715999999999</v>
      </c>
      <c r="AC362" s="168">
        <v>12578.652</v>
      </c>
      <c r="AD362" s="168">
        <v>13405.163999999999</v>
      </c>
      <c r="AE362" s="168">
        <v>13641.056</v>
      </c>
      <c r="AF362" s="168">
        <v>13945.44</v>
      </c>
      <c r="AG362" s="161"/>
      <c r="AH362" s="167" t="s">
        <v>8</v>
      </c>
      <c r="AI362" s="170">
        <v>1</v>
      </c>
      <c r="AJ362" s="170">
        <v>1</v>
      </c>
      <c r="AK362" s="170">
        <v>1</v>
      </c>
      <c r="AL362" s="170">
        <v>1</v>
      </c>
      <c r="AM362" s="170">
        <v>1</v>
      </c>
      <c r="AN362" s="170">
        <v>1</v>
      </c>
      <c r="AO362" s="170">
        <v>1</v>
      </c>
      <c r="AP362" s="161"/>
      <c r="AQ362" s="167" t="s">
        <v>8</v>
      </c>
      <c r="AR362" s="170">
        <v>0.16</v>
      </c>
      <c r="AS362" s="170">
        <v>0.16399999999999998</v>
      </c>
      <c r="AT362" s="170">
        <v>0.17199999999999999</v>
      </c>
      <c r="AU362" s="170">
        <v>0.16200000000000001</v>
      </c>
      <c r="AV362" s="170">
        <v>0.17199999999999999</v>
      </c>
      <c r="AW362" s="170">
        <v>0.17600000000000002</v>
      </c>
      <c r="AX362" s="170">
        <v>0.17</v>
      </c>
      <c r="AY362" s="161"/>
      <c r="AZ362" s="161"/>
      <c r="BA362" s="161"/>
      <c r="BB362" s="161"/>
    </row>
    <row r="363" spans="3:54" x14ac:dyDescent="0.25">
      <c r="C363" s="171" t="s">
        <v>11</v>
      </c>
      <c r="D363" s="132" t="s">
        <v>0</v>
      </c>
      <c r="F363" s="134" t="s">
        <v>1</v>
      </c>
      <c r="G363" s="175">
        <v>17088</v>
      </c>
      <c r="H363" s="175">
        <v>22618</v>
      </c>
      <c r="I363" s="175">
        <v>16551</v>
      </c>
      <c r="J363" s="175">
        <v>17353</v>
      </c>
      <c r="K363" s="175">
        <v>16222</v>
      </c>
      <c r="L363" s="175">
        <v>16408</v>
      </c>
      <c r="M363" s="175">
        <v>20359</v>
      </c>
      <c r="N363" s="161"/>
      <c r="O363" s="174" t="s">
        <v>1</v>
      </c>
      <c r="P363" s="176">
        <v>15.1</v>
      </c>
      <c r="Q363" s="176">
        <v>14.2</v>
      </c>
      <c r="R363" s="176">
        <v>16.7</v>
      </c>
      <c r="S363" s="176">
        <v>17.5</v>
      </c>
      <c r="T363" s="176">
        <v>18.899999999999999</v>
      </c>
      <c r="U363" s="176">
        <v>19.5</v>
      </c>
      <c r="V363" s="176">
        <v>16.8</v>
      </c>
      <c r="W363" s="161"/>
      <c r="X363" s="161"/>
      <c r="Y363" s="174" t="s">
        <v>1</v>
      </c>
      <c r="Z363" s="175">
        <v>5160.576</v>
      </c>
      <c r="AA363" s="175">
        <v>6423.5119999999997</v>
      </c>
      <c r="AB363" s="175">
        <v>5528.0340000000006</v>
      </c>
      <c r="AC363" s="175">
        <v>6073.55</v>
      </c>
      <c r="AD363" s="175">
        <v>6131.9160000000002</v>
      </c>
      <c r="AE363" s="175">
        <v>6399.12</v>
      </c>
      <c r="AF363" s="175">
        <v>6840.6239999999998</v>
      </c>
      <c r="AG363" s="161"/>
      <c r="AH363" s="174" t="s">
        <v>1</v>
      </c>
      <c r="AI363" s="177">
        <v>0.266608418884763</v>
      </c>
      <c r="AJ363" s="177">
        <v>0.34202328746408589</v>
      </c>
      <c r="AK363" s="177">
        <v>0.25719080695538671</v>
      </c>
      <c r="AL363" s="177">
        <v>0.22348865363315559</v>
      </c>
      <c r="AM363" s="177">
        <v>0.20814247404955286</v>
      </c>
      <c r="AN363" s="177">
        <v>0.21169973937501613</v>
      </c>
      <c r="AO363" s="177">
        <v>0.24818363565437879</v>
      </c>
      <c r="AP363" s="161"/>
      <c r="AQ363" s="174" t="s">
        <v>1</v>
      </c>
      <c r="AR363" s="177">
        <v>8.0515742503198415E-2</v>
      </c>
      <c r="AS363" s="177">
        <v>9.7134613639800402E-2</v>
      </c>
      <c r="AT363" s="177">
        <v>8.5901729523099157E-2</v>
      </c>
      <c r="AU363" s="177">
        <v>7.8221028771604459E-2</v>
      </c>
      <c r="AV363" s="177">
        <v>7.8677855190730964E-2</v>
      </c>
      <c r="AW363" s="177">
        <v>8.2562898356256298E-2</v>
      </c>
      <c r="AX363" s="177">
        <v>8.3389701579871273E-2</v>
      </c>
      <c r="AY363" s="161"/>
      <c r="AZ363" s="161"/>
      <c r="BA363" s="161"/>
      <c r="BB363" s="161"/>
    </row>
    <row r="364" spans="3:54" x14ac:dyDescent="0.25">
      <c r="C364" s="171" t="s">
        <v>11</v>
      </c>
      <c r="D364" s="132" t="s">
        <v>0</v>
      </c>
      <c r="F364" s="134" t="s">
        <v>77</v>
      </c>
      <c r="G364" s="175">
        <v>9387</v>
      </c>
      <c r="H364" s="175">
        <v>11014</v>
      </c>
      <c r="I364" s="175">
        <v>10965</v>
      </c>
      <c r="J364" s="175">
        <v>9183</v>
      </c>
      <c r="K364" s="175">
        <v>7845</v>
      </c>
      <c r="L364" s="175">
        <v>6240</v>
      </c>
      <c r="M364" s="175">
        <v>5195</v>
      </c>
      <c r="N364" s="161"/>
      <c r="O364" s="174" t="s">
        <v>77</v>
      </c>
      <c r="P364" s="176">
        <v>20.8</v>
      </c>
      <c r="Q364" s="176">
        <v>20.100000000000001</v>
      </c>
      <c r="R364" s="176">
        <v>21.1</v>
      </c>
      <c r="S364" s="176">
        <v>24</v>
      </c>
      <c r="T364" s="176">
        <v>28.6</v>
      </c>
      <c r="U364" s="176">
        <v>31.9</v>
      </c>
      <c r="V364" s="176">
        <v>34.4</v>
      </c>
      <c r="W364" s="161"/>
      <c r="X364" s="161"/>
      <c r="Y364" s="174" t="s">
        <v>77</v>
      </c>
      <c r="Z364" s="175">
        <v>3904.9920000000002</v>
      </c>
      <c r="AA364" s="175">
        <v>4427.6280000000006</v>
      </c>
      <c r="AB364" s="175">
        <v>4627.2300000000005</v>
      </c>
      <c r="AC364" s="175">
        <v>4407.84</v>
      </c>
      <c r="AD364" s="175">
        <v>4487.34</v>
      </c>
      <c r="AE364" s="175">
        <v>3981.12</v>
      </c>
      <c r="AF364" s="175">
        <v>3574.16</v>
      </c>
      <c r="AG364" s="161"/>
      <c r="AH364" s="174" t="s">
        <v>77</v>
      </c>
      <c r="AI364" s="177">
        <v>0.14645676662402096</v>
      </c>
      <c r="AJ364" s="177">
        <v>0.16655073340390142</v>
      </c>
      <c r="AK364" s="177">
        <v>0.17038832688452754</v>
      </c>
      <c r="AL364" s="177">
        <v>0.11826752182984314</v>
      </c>
      <c r="AM364" s="177">
        <v>0.10065822395011355</v>
      </c>
      <c r="AN364" s="177">
        <v>8.0509896008050988E-2</v>
      </c>
      <c r="AO364" s="177">
        <v>6.3328944802028483E-2</v>
      </c>
      <c r="AP364" s="161"/>
      <c r="AQ364" s="174" t="s">
        <v>77</v>
      </c>
      <c r="AR364" s="177">
        <v>6.0926014915592727E-2</v>
      </c>
      <c r="AS364" s="177">
        <v>6.6953394828368373E-2</v>
      </c>
      <c r="AT364" s="177">
        <v>7.1903873945270633E-2</v>
      </c>
      <c r="AU364" s="177">
        <v>5.6768410478324711E-2</v>
      </c>
      <c r="AV364" s="177">
        <v>5.7576504099464951E-2</v>
      </c>
      <c r="AW364" s="177">
        <v>5.1365313653136527E-2</v>
      </c>
      <c r="AX364" s="177">
        <v>4.3570314023795589E-2</v>
      </c>
      <c r="AY364" s="161"/>
      <c r="AZ364" s="161"/>
      <c r="BA364" s="161"/>
      <c r="BB364" s="161"/>
    </row>
    <row r="365" spans="3:54" x14ac:dyDescent="0.25">
      <c r="C365" s="171" t="s">
        <v>11</v>
      </c>
      <c r="D365" s="132" t="s">
        <v>0</v>
      </c>
      <c r="F365" s="134" t="s">
        <v>76</v>
      </c>
      <c r="G365" s="175">
        <v>37623</v>
      </c>
      <c r="H365" s="175">
        <v>32502</v>
      </c>
      <c r="I365" s="175">
        <v>36841</v>
      </c>
      <c r="J365" s="175">
        <v>51114</v>
      </c>
      <c r="K365" s="175">
        <v>53874</v>
      </c>
      <c r="L365" s="175">
        <v>54862</v>
      </c>
      <c r="M365" s="175">
        <v>56478</v>
      </c>
      <c r="N365" s="161"/>
      <c r="O365" s="174" t="s">
        <v>76</v>
      </c>
      <c r="P365" s="176">
        <v>10.5</v>
      </c>
      <c r="Q365" s="176">
        <v>12.2</v>
      </c>
      <c r="R365" s="176">
        <v>11.2</v>
      </c>
      <c r="S365" s="176">
        <v>10.1</v>
      </c>
      <c r="T365" s="176">
        <v>10.7</v>
      </c>
      <c r="U365" s="176">
        <v>11</v>
      </c>
      <c r="V365" s="176">
        <v>10.3</v>
      </c>
      <c r="W365" s="161"/>
      <c r="X365" s="161"/>
      <c r="Y365" s="174" t="s">
        <v>76</v>
      </c>
      <c r="Z365" s="175">
        <v>7900.83</v>
      </c>
      <c r="AA365" s="175">
        <v>7930.4879999999994</v>
      </c>
      <c r="AB365" s="175">
        <v>8252.3839999999982</v>
      </c>
      <c r="AC365" s="175">
        <v>10325.027999999998</v>
      </c>
      <c r="AD365" s="175">
        <v>11529.035999999998</v>
      </c>
      <c r="AE365" s="175">
        <v>12069.64</v>
      </c>
      <c r="AF365" s="175">
        <v>11634.468000000001</v>
      </c>
      <c r="AG365" s="161"/>
      <c r="AH365" s="174" t="s">
        <v>76</v>
      </c>
      <c r="AI365" s="177">
        <v>0.58699722282896993</v>
      </c>
      <c r="AJ365" s="177">
        <v>0.49148646605171631</v>
      </c>
      <c r="AK365" s="177">
        <v>0.57248302332447598</v>
      </c>
      <c r="AL365" s="177">
        <v>0.65829534039100535</v>
      </c>
      <c r="AM365" s="177">
        <v>0.69125062550521577</v>
      </c>
      <c r="AN365" s="177">
        <v>0.7078419735246303</v>
      </c>
      <c r="AO365" s="177">
        <v>0.68848741954359272</v>
      </c>
      <c r="AP365" s="161"/>
      <c r="AQ365" s="174" t="s">
        <v>76</v>
      </c>
      <c r="AR365" s="177">
        <v>0.12326941679408369</v>
      </c>
      <c r="AS365" s="177">
        <v>0.11992269771661877</v>
      </c>
      <c r="AT365" s="177">
        <v>0.12823619722468263</v>
      </c>
      <c r="AU365" s="177">
        <v>0.13297565875898307</v>
      </c>
      <c r="AV365" s="177">
        <v>0.14792763385811616</v>
      </c>
      <c r="AW365" s="177">
        <v>0.15572523417541867</v>
      </c>
      <c r="AX365" s="177">
        <v>0.1418284084259801</v>
      </c>
      <c r="AY365" s="161"/>
      <c r="AZ365" s="161"/>
      <c r="BA365" s="161"/>
      <c r="BB365" s="161"/>
    </row>
    <row r="366" spans="3:54" x14ac:dyDescent="0.25">
      <c r="C366" s="164" t="s">
        <v>7</v>
      </c>
      <c r="D366" s="128" t="s">
        <v>2</v>
      </c>
      <c r="F366" s="130" t="s">
        <v>8</v>
      </c>
      <c r="G366" s="168">
        <v>170686</v>
      </c>
      <c r="H366" s="168">
        <v>184997</v>
      </c>
      <c r="I366" s="168">
        <v>184949</v>
      </c>
      <c r="J366" s="168">
        <v>212794</v>
      </c>
      <c r="K366" s="168">
        <v>195109</v>
      </c>
      <c r="L366" s="168">
        <v>247311</v>
      </c>
      <c r="M366" s="168">
        <v>275964</v>
      </c>
      <c r="N366" s="161"/>
      <c r="O366" s="167" t="s">
        <v>8</v>
      </c>
      <c r="P366" s="169">
        <v>5.9</v>
      </c>
      <c r="Q366" s="169">
        <v>6.8</v>
      </c>
      <c r="R366" s="169">
        <v>5.9</v>
      </c>
      <c r="S366" s="169">
        <v>5.7</v>
      </c>
      <c r="T366" s="169">
        <v>7</v>
      </c>
      <c r="U366" s="169">
        <v>6.6</v>
      </c>
      <c r="V366" s="169">
        <v>5.9</v>
      </c>
      <c r="W366" s="161"/>
      <c r="X366" s="161"/>
      <c r="Y366" s="167" t="s">
        <v>8</v>
      </c>
      <c r="Z366" s="168">
        <v>20140.948</v>
      </c>
      <c r="AA366" s="168">
        <v>25159.591999999997</v>
      </c>
      <c r="AB366" s="168">
        <v>21823.982000000004</v>
      </c>
      <c r="AC366" s="168">
        <v>24258.516</v>
      </c>
      <c r="AD366" s="168">
        <v>27315.26</v>
      </c>
      <c r="AE366" s="168">
        <v>32645.051999999996</v>
      </c>
      <c r="AF366" s="168">
        <v>32563.752</v>
      </c>
      <c r="AG366" s="161"/>
      <c r="AH366" s="167" t="s">
        <v>8</v>
      </c>
      <c r="AI366" s="170">
        <v>1</v>
      </c>
      <c r="AJ366" s="170">
        <v>1</v>
      </c>
      <c r="AK366" s="170">
        <v>1</v>
      </c>
      <c r="AL366" s="170">
        <v>1</v>
      </c>
      <c r="AM366" s="170">
        <v>1</v>
      </c>
      <c r="AN366" s="170">
        <v>1</v>
      </c>
      <c r="AO366" s="170">
        <v>1</v>
      </c>
      <c r="AP366" s="161"/>
      <c r="AQ366" s="167" t="s">
        <v>8</v>
      </c>
      <c r="AR366" s="170">
        <v>0.11800000000000001</v>
      </c>
      <c r="AS366" s="170">
        <v>0.13600000000000001</v>
      </c>
      <c r="AT366" s="170">
        <v>0.11800000000000001</v>
      </c>
      <c r="AU366" s="170">
        <v>0.114</v>
      </c>
      <c r="AV366" s="170">
        <v>0.14000000000000001</v>
      </c>
      <c r="AW366" s="170">
        <v>0.13200000000000001</v>
      </c>
      <c r="AX366" s="170">
        <v>0.11800000000000001</v>
      </c>
      <c r="AY366" s="161"/>
      <c r="AZ366" s="161"/>
      <c r="BA366" s="161"/>
      <c r="BB366" s="161"/>
    </row>
    <row r="367" spans="3:54" x14ac:dyDescent="0.25">
      <c r="C367" s="171" t="s">
        <v>7</v>
      </c>
      <c r="D367" s="132" t="s">
        <v>2</v>
      </c>
      <c r="F367" s="134" t="s">
        <v>1</v>
      </c>
      <c r="G367" s="175">
        <v>84199</v>
      </c>
      <c r="H367" s="175">
        <v>91789</v>
      </c>
      <c r="I367" s="175">
        <v>87657</v>
      </c>
      <c r="J367" s="175">
        <v>92258</v>
      </c>
      <c r="K367" s="175">
        <v>88718</v>
      </c>
      <c r="L367" s="175">
        <v>106290</v>
      </c>
      <c r="M367" s="175">
        <v>114097</v>
      </c>
      <c r="N367" s="161"/>
      <c r="O367" s="174" t="s">
        <v>1</v>
      </c>
      <c r="P367" s="176">
        <v>8.3000000000000007</v>
      </c>
      <c r="Q367" s="176">
        <v>8.8000000000000007</v>
      </c>
      <c r="R367" s="176">
        <v>8</v>
      </c>
      <c r="S367" s="176">
        <v>8.5</v>
      </c>
      <c r="T367" s="176">
        <v>9.4</v>
      </c>
      <c r="U367" s="176">
        <v>9.3000000000000007</v>
      </c>
      <c r="V367" s="176">
        <v>9.5</v>
      </c>
      <c r="W367" s="161"/>
      <c r="X367" s="161"/>
      <c r="Y367" s="174" t="s">
        <v>1</v>
      </c>
      <c r="Z367" s="175">
        <v>13977.034000000001</v>
      </c>
      <c r="AA367" s="175">
        <v>16154.864000000001</v>
      </c>
      <c r="AB367" s="175">
        <v>14025.12</v>
      </c>
      <c r="AC367" s="175">
        <v>15683.86</v>
      </c>
      <c r="AD367" s="175">
        <v>16678.984</v>
      </c>
      <c r="AE367" s="175">
        <v>19769.940000000002</v>
      </c>
      <c r="AF367" s="175">
        <v>21678.43</v>
      </c>
      <c r="AG367" s="161"/>
      <c r="AH367" s="174" t="s">
        <v>1</v>
      </c>
      <c r="AI367" s="177">
        <v>0.49329763425236983</v>
      </c>
      <c r="AJ367" s="177">
        <v>0.49616480267247576</v>
      </c>
      <c r="AK367" s="177">
        <v>0.4739522787363003</v>
      </c>
      <c r="AL367" s="177">
        <v>0.43355545739071588</v>
      </c>
      <c r="AM367" s="177">
        <v>0.4547099313716948</v>
      </c>
      <c r="AN367" s="177">
        <v>0.42978274318570547</v>
      </c>
      <c r="AO367" s="177">
        <v>0.41344885564783812</v>
      </c>
      <c r="AP367" s="161"/>
      <c r="AQ367" s="174" t="s">
        <v>1</v>
      </c>
      <c r="AR367" s="177">
        <v>8.1887407285893388E-2</v>
      </c>
      <c r="AS367" s="177">
        <v>8.7325005270355749E-2</v>
      </c>
      <c r="AT367" s="177">
        <v>7.5832364597808052E-2</v>
      </c>
      <c r="AU367" s="177">
        <v>7.3704427756421692E-2</v>
      </c>
      <c r="AV367" s="177">
        <v>8.5485467097878617E-2</v>
      </c>
      <c r="AW367" s="177">
        <v>7.9939590232541227E-2</v>
      </c>
      <c r="AX367" s="177">
        <v>7.8555282573089247E-2</v>
      </c>
      <c r="AY367" s="161"/>
      <c r="AZ367" s="161"/>
      <c r="BA367" s="161"/>
      <c r="BB367" s="161"/>
    </row>
    <row r="368" spans="3:54" x14ac:dyDescent="0.25">
      <c r="C368" s="171" t="s">
        <v>7</v>
      </c>
      <c r="D368" s="132" t="s">
        <v>2</v>
      </c>
      <c r="F368" s="134" t="s">
        <v>77</v>
      </c>
      <c r="G368" s="175">
        <v>33381</v>
      </c>
      <c r="H368" s="175">
        <v>41128</v>
      </c>
      <c r="I368" s="175">
        <v>44419</v>
      </c>
      <c r="J368" s="175">
        <v>44705</v>
      </c>
      <c r="K368" s="175">
        <v>41990</v>
      </c>
      <c r="L368" s="175">
        <v>50508</v>
      </c>
      <c r="M368" s="175">
        <v>63589</v>
      </c>
      <c r="N368" s="161"/>
      <c r="O368" s="174" t="s">
        <v>77</v>
      </c>
      <c r="P368" s="176">
        <v>13.6</v>
      </c>
      <c r="Q368" s="176">
        <v>13.4</v>
      </c>
      <c r="R368" s="176">
        <v>11.7</v>
      </c>
      <c r="S368" s="176">
        <v>13.1</v>
      </c>
      <c r="T368" s="176">
        <v>13.8</v>
      </c>
      <c r="U368" s="176">
        <v>13.4</v>
      </c>
      <c r="V368" s="176">
        <v>12.3</v>
      </c>
      <c r="W368" s="161"/>
      <c r="X368" s="161"/>
      <c r="Y368" s="174" t="s">
        <v>77</v>
      </c>
      <c r="Z368" s="175">
        <v>9079.6319999999996</v>
      </c>
      <c r="AA368" s="175">
        <v>11022.304000000002</v>
      </c>
      <c r="AB368" s="175">
        <v>10394.046</v>
      </c>
      <c r="AC368" s="175">
        <v>11712.71</v>
      </c>
      <c r="AD368" s="175">
        <v>11589.24</v>
      </c>
      <c r="AE368" s="175">
        <v>13536.144000000002</v>
      </c>
      <c r="AF368" s="175">
        <v>15642.894000000002</v>
      </c>
      <c r="AG368" s="161"/>
      <c r="AH368" s="174" t="s">
        <v>77</v>
      </c>
      <c r="AI368" s="177">
        <v>0.19556964250143538</v>
      </c>
      <c r="AJ368" s="177">
        <v>0.2223171186559782</v>
      </c>
      <c r="AK368" s="177">
        <v>0.24016891142963737</v>
      </c>
      <c r="AL368" s="177">
        <v>0.21008581069015103</v>
      </c>
      <c r="AM368" s="177">
        <v>0.21521303476518253</v>
      </c>
      <c r="AN368" s="177">
        <v>0.20422868372211506</v>
      </c>
      <c r="AO368" s="177">
        <v>0.23042498296879302</v>
      </c>
      <c r="AP368" s="161"/>
      <c r="AQ368" s="174" t="s">
        <v>77</v>
      </c>
      <c r="AR368" s="177">
        <v>5.3194942760390419E-2</v>
      </c>
      <c r="AS368" s="177">
        <v>5.9580987799802164E-2</v>
      </c>
      <c r="AT368" s="177">
        <v>5.6199525274535145E-2</v>
      </c>
      <c r="AU368" s="177">
        <v>5.5042482400819569E-2</v>
      </c>
      <c r="AV368" s="177">
        <v>5.9398797595190379E-2</v>
      </c>
      <c r="AW368" s="177">
        <v>5.4733287237526837E-2</v>
      </c>
      <c r="AX368" s="177">
        <v>5.6684545810323082E-2</v>
      </c>
      <c r="AY368" s="161"/>
      <c r="AZ368" s="161"/>
      <c r="BA368" s="161"/>
      <c r="BB368" s="161"/>
    </row>
    <row r="369" spans="3:54" x14ac:dyDescent="0.25">
      <c r="C369" s="171" t="s">
        <v>7</v>
      </c>
      <c r="D369" s="132" t="s">
        <v>2</v>
      </c>
      <c r="F369" s="134" t="s">
        <v>76</v>
      </c>
      <c r="G369" s="175">
        <v>53110</v>
      </c>
      <c r="H369" s="175">
        <v>52084</v>
      </c>
      <c r="I369" s="175">
        <v>52877</v>
      </c>
      <c r="J369" s="175">
        <v>75835</v>
      </c>
      <c r="K369" s="175">
        <v>64405</v>
      </c>
      <c r="L369" s="175">
        <v>90517</v>
      </c>
      <c r="M369" s="175">
        <v>98278</v>
      </c>
      <c r="N369" s="161"/>
      <c r="O369" s="174" t="s">
        <v>76</v>
      </c>
      <c r="P369" s="176">
        <v>10.5</v>
      </c>
      <c r="Q369" s="176">
        <v>12</v>
      </c>
      <c r="R369" s="176">
        <v>10.4</v>
      </c>
      <c r="S369" s="176">
        <v>9.5</v>
      </c>
      <c r="T369" s="176">
        <v>11.2</v>
      </c>
      <c r="U369" s="176">
        <v>10</v>
      </c>
      <c r="V369" s="176">
        <v>9.8000000000000007</v>
      </c>
      <c r="W369" s="161"/>
      <c r="X369" s="161"/>
      <c r="Y369" s="174" t="s">
        <v>76</v>
      </c>
      <c r="Z369" s="175">
        <v>11153.1</v>
      </c>
      <c r="AA369" s="175">
        <v>12500.16</v>
      </c>
      <c r="AB369" s="175">
        <v>10998.416000000001</v>
      </c>
      <c r="AC369" s="175">
        <v>14408.65</v>
      </c>
      <c r="AD369" s="175">
        <v>14426.72</v>
      </c>
      <c r="AE369" s="175">
        <v>18103.400000000001</v>
      </c>
      <c r="AF369" s="175">
        <v>19262.488000000001</v>
      </c>
      <c r="AG369" s="161"/>
      <c r="AH369" s="174" t="s">
        <v>76</v>
      </c>
      <c r="AI369" s="177">
        <v>0.31115615809146618</v>
      </c>
      <c r="AJ369" s="177">
        <v>0.28153970064379424</v>
      </c>
      <c r="AK369" s="177">
        <v>0.28590043741788279</v>
      </c>
      <c r="AL369" s="177">
        <v>0.3563775294416196</v>
      </c>
      <c r="AM369" s="177">
        <v>0.33009753522390051</v>
      </c>
      <c r="AN369" s="177">
        <v>0.36600474705937058</v>
      </c>
      <c r="AO369" s="177">
        <v>0.35612616138336883</v>
      </c>
      <c r="AP369" s="161"/>
      <c r="AQ369" s="174" t="s">
        <v>76</v>
      </c>
      <c r="AR369" s="177">
        <v>6.5342793199207896E-2</v>
      </c>
      <c r="AS369" s="177">
        <v>6.7569528154510616E-2</v>
      </c>
      <c r="AT369" s="177">
        <v>5.9467290982919627E-2</v>
      </c>
      <c r="AU369" s="177">
        <v>6.7711730593907726E-2</v>
      </c>
      <c r="AV369" s="177">
        <v>7.3941847890153706E-2</v>
      </c>
      <c r="AW369" s="177">
        <v>7.3200949411874119E-2</v>
      </c>
      <c r="AX369" s="177">
        <v>6.98007276311403E-2</v>
      </c>
      <c r="AY369" s="161"/>
      <c r="AZ369" s="161"/>
      <c r="BA369" s="161"/>
      <c r="BB369" s="161"/>
    </row>
    <row r="370" spans="3:54" x14ac:dyDescent="0.25">
      <c r="C370" s="164" t="s">
        <v>12</v>
      </c>
      <c r="D370" s="128" t="s">
        <v>2</v>
      </c>
      <c r="F370" s="130" t="s">
        <v>8</v>
      </c>
      <c r="G370" s="168">
        <v>89993</v>
      </c>
      <c r="H370" s="168">
        <v>100601</v>
      </c>
      <c r="I370" s="168">
        <v>88829</v>
      </c>
      <c r="J370" s="168">
        <v>106611</v>
      </c>
      <c r="K370" s="168">
        <v>96644</v>
      </c>
      <c r="L370" s="168">
        <v>111773</v>
      </c>
      <c r="M370" s="168">
        <v>141393</v>
      </c>
      <c r="N370" s="161"/>
      <c r="O370" s="167" t="s">
        <v>8</v>
      </c>
      <c r="P370" s="169">
        <v>7.9</v>
      </c>
      <c r="Q370" s="169">
        <v>8.3000000000000007</v>
      </c>
      <c r="R370" s="169">
        <v>8</v>
      </c>
      <c r="S370" s="169">
        <v>8.1</v>
      </c>
      <c r="T370" s="169">
        <v>8.8000000000000007</v>
      </c>
      <c r="U370" s="169">
        <v>9.3000000000000007</v>
      </c>
      <c r="V370" s="169">
        <v>8.5</v>
      </c>
      <c r="W370" s="161"/>
      <c r="X370" s="161"/>
      <c r="Y370" s="167" t="s">
        <v>8</v>
      </c>
      <c r="Z370" s="168">
        <v>14218.894000000002</v>
      </c>
      <c r="AA370" s="168">
        <v>16699.766</v>
      </c>
      <c r="AB370" s="168">
        <v>14212.64</v>
      </c>
      <c r="AC370" s="168">
        <v>17270.982</v>
      </c>
      <c r="AD370" s="168">
        <v>17009.344000000001</v>
      </c>
      <c r="AE370" s="168">
        <v>20789.778000000002</v>
      </c>
      <c r="AF370" s="168">
        <v>24036.81</v>
      </c>
      <c r="AG370" s="161"/>
      <c r="AH370" s="167" t="s">
        <v>8</v>
      </c>
      <c r="AI370" s="170">
        <v>1</v>
      </c>
      <c r="AJ370" s="170">
        <v>1</v>
      </c>
      <c r="AK370" s="170">
        <v>1</v>
      </c>
      <c r="AL370" s="170">
        <v>1</v>
      </c>
      <c r="AM370" s="170">
        <v>1</v>
      </c>
      <c r="AN370" s="170">
        <v>1</v>
      </c>
      <c r="AO370" s="170">
        <v>1</v>
      </c>
      <c r="AP370" s="161"/>
      <c r="AQ370" s="167" t="s">
        <v>8</v>
      </c>
      <c r="AR370" s="170">
        <v>0.158</v>
      </c>
      <c r="AS370" s="170">
        <v>0.16600000000000001</v>
      </c>
      <c r="AT370" s="170">
        <v>0.16</v>
      </c>
      <c r="AU370" s="170">
        <v>0.16200000000000001</v>
      </c>
      <c r="AV370" s="170">
        <v>0.17600000000000002</v>
      </c>
      <c r="AW370" s="170">
        <v>0.18600000000000003</v>
      </c>
      <c r="AX370" s="170">
        <v>0.17</v>
      </c>
      <c r="AY370" s="161"/>
      <c r="AZ370" s="161"/>
      <c r="BA370" s="161"/>
      <c r="BB370" s="161"/>
    </row>
    <row r="371" spans="3:54" x14ac:dyDescent="0.25">
      <c r="C371" s="171" t="s">
        <v>12</v>
      </c>
      <c r="D371" s="132" t="s">
        <v>2</v>
      </c>
      <c r="F371" s="134" t="s">
        <v>1</v>
      </c>
      <c r="G371" s="175">
        <v>41647</v>
      </c>
      <c r="H371" s="175">
        <v>45318</v>
      </c>
      <c r="I371" s="175">
        <v>40246</v>
      </c>
      <c r="J371" s="175">
        <v>41304</v>
      </c>
      <c r="K371" s="175">
        <v>40398</v>
      </c>
      <c r="L371" s="175">
        <v>49913</v>
      </c>
      <c r="M371" s="175">
        <v>50601</v>
      </c>
      <c r="N371" s="161"/>
      <c r="O371" s="174" t="s">
        <v>1</v>
      </c>
      <c r="P371" s="176">
        <v>11.7</v>
      </c>
      <c r="Q371" s="176">
        <v>12.6</v>
      </c>
      <c r="R371" s="176">
        <v>11.7</v>
      </c>
      <c r="S371" s="176">
        <v>13.1</v>
      </c>
      <c r="T371" s="176">
        <v>13.8</v>
      </c>
      <c r="U371" s="176">
        <v>14.2</v>
      </c>
      <c r="V371" s="176">
        <v>13.5</v>
      </c>
      <c r="W371" s="161"/>
      <c r="X371" s="161"/>
      <c r="Y371" s="174" t="s">
        <v>1</v>
      </c>
      <c r="Z371" s="175">
        <v>9745.3979999999992</v>
      </c>
      <c r="AA371" s="175">
        <v>11420.135999999999</v>
      </c>
      <c r="AB371" s="175">
        <v>9417.5639999999985</v>
      </c>
      <c r="AC371" s="175">
        <v>10821.648000000001</v>
      </c>
      <c r="AD371" s="175">
        <v>11149.848</v>
      </c>
      <c r="AE371" s="175">
        <v>14175.291999999999</v>
      </c>
      <c r="AF371" s="175">
        <v>13662.27</v>
      </c>
      <c r="AG371" s="161"/>
      <c r="AH371" s="174" t="s">
        <v>1</v>
      </c>
      <c r="AI371" s="177">
        <v>0.46278043847854833</v>
      </c>
      <c r="AJ371" s="177">
        <v>0.4504726593175018</v>
      </c>
      <c r="AK371" s="177">
        <v>0.4530727577705479</v>
      </c>
      <c r="AL371" s="177">
        <v>0.38742718856403185</v>
      </c>
      <c r="AM371" s="177">
        <v>0.4180083605811018</v>
      </c>
      <c r="AN371" s="177">
        <v>0.44655686078033158</v>
      </c>
      <c r="AO371" s="177">
        <v>0.35787485943434255</v>
      </c>
      <c r="AP371" s="161"/>
      <c r="AQ371" s="174" t="s">
        <v>1</v>
      </c>
      <c r="AR371" s="177">
        <v>0.10829062260398031</v>
      </c>
      <c r="AS371" s="177">
        <v>0.11351911014801046</v>
      </c>
      <c r="AT371" s="177">
        <v>0.1060190253183082</v>
      </c>
      <c r="AU371" s="177">
        <v>0.10150592340377634</v>
      </c>
      <c r="AV371" s="177">
        <v>0.1153703075203841</v>
      </c>
      <c r="AW371" s="177">
        <v>0.12682214846161416</v>
      </c>
      <c r="AX371" s="177">
        <v>9.6626212047272481E-2</v>
      </c>
      <c r="AY371" s="161"/>
      <c r="AZ371" s="161"/>
      <c r="BA371" s="161"/>
      <c r="BB371" s="161"/>
    </row>
    <row r="372" spans="3:54" x14ac:dyDescent="0.25">
      <c r="C372" s="171" t="s">
        <v>12</v>
      </c>
      <c r="D372" s="132" t="s">
        <v>2</v>
      </c>
      <c r="F372" s="134" t="s">
        <v>77</v>
      </c>
      <c r="G372" s="175">
        <v>16385</v>
      </c>
      <c r="H372" s="175">
        <v>24352</v>
      </c>
      <c r="I372" s="175">
        <v>20867</v>
      </c>
      <c r="J372" s="175">
        <v>23232</v>
      </c>
      <c r="K372" s="175">
        <v>21723</v>
      </c>
      <c r="L372" s="175">
        <v>19753</v>
      </c>
      <c r="M372" s="175">
        <v>29694</v>
      </c>
      <c r="N372" s="161"/>
      <c r="O372" s="174" t="s">
        <v>77</v>
      </c>
      <c r="P372" s="176">
        <v>18.600000000000001</v>
      </c>
      <c r="Q372" s="176">
        <v>17.399999999999999</v>
      </c>
      <c r="R372" s="176">
        <v>16.600000000000001</v>
      </c>
      <c r="S372" s="176">
        <v>17.2</v>
      </c>
      <c r="T372" s="176">
        <v>19.100000000000001</v>
      </c>
      <c r="U372" s="176">
        <v>21.9</v>
      </c>
      <c r="V372" s="176">
        <v>19.2</v>
      </c>
      <c r="W372" s="161"/>
      <c r="X372" s="161"/>
      <c r="Y372" s="174" t="s">
        <v>77</v>
      </c>
      <c r="Z372" s="175">
        <v>6095.22</v>
      </c>
      <c r="AA372" s="175">
        <v>8474.4959999999992</v>
      </c>
      <c r="AB372" s="175">
        <v>6927.8440000000001</v>
      </c>
      <c r="AC372" s="175">
        <v>7991.8079999999991</v>
      </c>
      <c r="AD372" s="175">
        <v>8298.1860000000015</v>
      </c>
      <c r="AE372" s="175">
        <v>8651.8139999999985</v>
      </c>
      <c r="AF372" s="175">
        <v>11402.495999999999</v>
      </c>
      <c r="AG372" s="161"/>
      <c r="AH372" s="174" t="s">
        <v>77</v>
      </c>
      <c r="AI372" s="177">
        <v>0.18206971653350817</v>
      </c>
      <c r="AJ372" s="177">
        <v>0.24206518821880499</v>
      </c>
      <c r="AK372" s="177">
        <v>0.23491202197480551</v>
      </c>
      <c r="AL372" s="177">
        <v>0.21791372372456877</v>
      </c>
      <c r="AM372" s="177">
        <v>0.22477339514092959</v>
      </c>
      <c r="AN372" s="177">
        <v>0.17672425362117863</v>
      </c>
      <c r="AO372" s="177">
        <v>0.21001039655428486</v>
      </c>
      <c r="AP372" s="161"/>
      <c r="AQ372" s="174" t="s">
        <v>77</v>
      </c>
      <c r="AR372" s="177">
        <v>6.7729934550465054E-2</v>
      </c>
      <c r="AS372" s="177">
        <v>8.4238685500144128E-2</v>
      </c>
      <c r="AT372" s="177">
        <v>7.7990791295635437E-2</v>
      </c>
      <c r="AU372" s="177">
        <v>7.4962320961251661E-2</v>
      </c>
      <c r="AV372" s="177">
        <v>8.5863436943835095E-2</v>
      </c>
      <c r="AW372" s="177">
        <v>7.7405223086076239E-2</v>
      </c>
      <c r="AX372" s="177">
        <v>8.0643992276845378E-2</v>
      </c>
      <c r="AY372" s="161"/>
      <c r="AZ372" s="161"/>
      <c r="BA372" s="161"/>
      <c r="BB372" s="161"/>
    </row>
    <row r="373" spans="3:54" x14ac:dyDescent="0.25">
      <c r="C373" s="171" t="s">
        <v>12</v>
      </c>
      <c r="D373" s="132" t="s">
        <v>2</v>
      </c>
      <c r="F373" s="134" t="s">
        <v>76</v>
      </c>
      <c r="G373" s="175">
        <v>31965</v>
      </c>
      <c r="H373" s="175">
        <v>30935</v>
      </c>
      <c r="I373" s="175">
        <v>27720</v>
      </c>
      <c r="J373" s="175">
        <v>42079</v>
      </c>
      <c r="K373" s="175">
        <v>34527</v>
      </c>
      <c r="L373" s="175">
        <v>42111</v>
      </c>
      <c r="M373" s="175">
        <v>61098</v>
      </c>
      <c r="N373" s="161"/>
      <c r="O373" s="174" t="s">
        <v>76</v>
      </c>
      <c r="P373" s="176">
        <v>13.6</v>
      </c>
      <c r="Q373" s="176">
        <v>15.5</v>
      </c>
      <c r="R373" s="176">
        <v>14.8</v>
      </c>
      <c r="S373" s="176">
        <v>13.1</v>
      </c>
      <c r="T373" s="176">
        <v>16</v>
      </c>
      <c r="U373" s="176">
        <v>15.1</v>
      </c>
      <c r="V373" s="176">
        <v>12.3</v>
      </c>
      <c r="W373" s="161"/>
      <c r="X373" s="161"/>
      <c r="Y373" s="174" t="s">
        <v>76</v>
      </c>
      <c r="Z373" s="175">
        <v>8694.48</v>
      </c>
      <c r="AA373" s="175">
        <v>9589.85</v>
      </c>
      <c r="AB373" s="175">
        <v>8205.1200000000008</v>
      </c>
      <c r="AC373" s="175">
        <v>11024.698</v>
      </c>
      <c r="AD373" s="175">
        <v>11048.64</v>
      </c>
      <c r="AE373" s="175">
        <v>12717.521999999999</v>
      </c>
      <c r="AF373" s="175">
        <v>15030.108</v>
      </c>
      <c r="AG373" s="161"/>
      <c r="AH373" s="174" t="s">
        <v>76</v>
      </c>
      <c r="AI373" s="177">
        <v>0.35519429288944698</v>
      </c>
      <c r="AJ373" s="177">
        <v>0.30750191349986583</v>
      </c>
      <c r="AK373" s="177">
        <v>0.31206025059383757</v>
      </c>
      <c r="AL373" s="177">
        <v>0.39469660729193046</v>
      </c>
      <c r="AM373" s="177">
        <v>0.35725963329332394</v>
      </c>
      <c r="AN373" s="177">
        <v>0.37675467241641541</v>
      </c>
      <c r="AO373" s="177">
        <v>0.43211474401137256</v>
      </c>
      <c r="AP373" s="161"/>
      <c r="AQ373" s="174" t="s">
        <v>76</v>
      </c>
      <c r="AR373" s="177">
        <v>9.6612847665929577E-2</v>
      </c>
      <c r="AS373" s="177">
        <v>9.532559318495841E-2</v>
      </c>
      <c r="AT373" s="177">
        <v>9.2369834175775919E-2</v>
      </c>
      <c r="AU373" s="177">
        <v>0.10341051111048578</v>
      </c>
      <c r="AV373" s="177">
        <v>0.11432308265386366</v>
      </c>
      <c r="AW373" s="177">
        <v>0.11377991106975745</v>
      </c>
      <c r="AX373" s="177">
        <v>0.10630022702679766</v>
      </c>
      <c r="AY373" s="161"/>
      <c r="AZ373" s="161"/>
      <c r="BA373" s="161"/>
      <c r="BB373" s="161"/>
    </row>
    <row r="374" spans="3:54" x14ac:dyDescent="0.25">
      <c r="C374" s="164" t="s">
        <v>11</v>
      </c>
      <c r="D374" s="128" t="s">
        <v>2</v>
      </c>
      <c r="F374" s="130" t="s">
        <v>8</v>
      </c>
      <c r="G374" s="168">
        <v>80695</v>
      </c>
      <c r="H374" s="168">
        <v>84398</v>
      </c>
      <c r="I374" s="168">
        <v>96122</v>
      </c>
      <c r="J374" s="168">
        <v>106185</v>
      </c>
      <c r="K374" s="168">
        <v>98467</v>
      </c>
      <c r="L374" s="168">
        <v>135540</v>
      </c>
      <c r="M374" s="168">
        <v>134571</v>
      </c>
      <c r="N374" s="161"/>
      <c r="O374" s="167" t="s">
        <v>8</v>
      </c>
      <c r="P374" s="169">
        <v>8.3000000000000007</v>
      </c>
      <c r="Q374" s="169">
        <v>9.5</v>
      </c>
      <c r="R374" s="169">
        <v>7.7</v>
      </c>
      <c r="S374" s="169">
        <v>8.1</v>
      </c>
      <c r="T374" s="169">
        <v>8.8000000000000007</v>
      </c>
      <c r="U374" s="169">
        <v>8.3000000000000007</v>
      </c>
      <c r="V374" s="169">
        <v>8.5</v>
      </c>
      <c r="W374" s="161"/>
      <c r="X374" s="161"/>
      <c r="Y374" s="167" t="s">
        <v>8</v>
      </c>
      <c r="Z374" s="168">
        <v>13395.37</v>
      </c>
      <c r="AA374" s="168">
        <v>16035.62</v>
      </c>
      <c r="AB374" s="168">
        <v>14802.788</v>
      </c>
      <c r="AC374" s="168">
        <v>17201.97</v>
      </c>
      <c r="AD374" s="168">
        <v>17330.192000000003</v>
      </c>
      <c r="AE374" s="168">
        <v>22499.64</v>
      </c>
      <c r="AF374" s="168">
        <v>22877.07</v>
      </c>
      <c r="AG374" s="161"/>
      <c r="AH374" s="167" t="s">
        <v>8</v>
      </c>
      <c r="AI374" s="170">
        <v>1</v>
      </c>
      <c r="AJ374" s="170">
        <v>1</v>
      </c>
      <c r="AK374" s="170">
        <v>1</v>
      </c>
      <c r="AL374" s="170">
        <v>1</v>
      </c>
      <c r="AM374" s="170">
        <v>1</v>
      </c>
      <c r="AN374" s="170">
        <v>1</v>
      </c>
      <c r="AO374" s="170">
        <v>1</v>
      </c>
      <c r="AP374" s="161"/>
      <c r="AQ374" s="167" t="s">
        <v>8</v>
      </c>
      <c r="AR374" s="170">
        <v>0.16600000000000001</v>
      </c>
      <c r="AS374" s="170">
        <v>0.19</v>
      </c>
      <c r="AT374" s="170">
        <v>0.154</v>
      </c>
      <c r="AU374" s="170">
        <v>0.16200000000000001</v>
      </c>
      <c r="AV374" s="170">
        <v>0.17600000000000002</v>
      </c>
      <c r="AW374" s="170">
        <v>0.16600000000000001</v>
      </c>
      <c r="AX374" s="170">
        <v>0.17</v>
      </c>
      <c r="AY374" s="161"/>
      <c r="AZ374" s="161"/>
      <c r="BA374" s="161"/>
      <c r="BB374" s="161"/>
    </row>
    <row r="375" spans="3:54" x14ac:dyDescent="0.25">
      <c r="C375" s="171" t="s">
        <v>11</v>
      </c>
      <c r="D375" s="132" t="s">
        <v>2</v>
      </c>
      <c r="F375" s="134" t="s">
        <v>1</v>
      </c>
      <c r="G375" s="175">
        <v>42554</v>
      </c>
      <c r="H375" s="175">
        <v>46473</v>
      </c>
      <c r="I375" s="175">
        <v>47413</v>
      </c>
      <c r="J375" s="175">
        <v>50956</v>
      </c>
      <c r="K375" s="175">
        <v>48322</v>
      </c>
      <c r="L375" s="175">
        <v>56379</v>
      </c>
      <c r="M375" s="175">
        <v>63496</v>
      </c>
      <c r="N375" s="161"/>
      <c r="O375" s="174" t="s">
        <v>1</v>
      </c>
      <c r="P375" s="176">
        <v>11.7</v>
      </c>
      <c r="Q375" s="176">
        <v>12.6</v>
      </c>
      <c r="R375" s="176">
        <v>11</v>
      </c>
      <c r="S375" s="176">
        <v>11.6</v>
      </c>
      <c r="T375" s="176">
        <v>13</v>
      </c>
      <c r="U375" s="176">
        <v>12.8</v>
      </c>
      <c r="V375" s="176">
        <v>12.3</v>
      </c>
      <c r="W375" s="161"/>
      <c r="X375" s="161"/>
      <c r="Y375" s="174" t="s">
        <v>1</v>
      </c>
      <c r="Z375" s="175">
        <v>9957.6360000000004</v>
      </c>
      <c r="AA375" s="175">
        <v>11711.195999999998</v>
      </c>
      <c r="AB375" s="175">
        <v>10430.86</v>
      </c>
      <c r="AC375" s="175">
        <v>11821.791999999999</v>
      </c>
      <c r="AD375" s="175">
        <v>12563.72</v>
      </c>
      <c r="AE375" s="175">
        <v>14433.024000000001</v>
      </c>
      <c r="AF375" s="175">
        <v>15620.016000000001</v>
      </c>
      <c r="AG375" s="161"/>
      <c r="AH375" s="174" t="s">
        <v>1</v>
      </c>
      <c r="AI375" s="177">
        <v>0.52734370159241584</v>
      </c>
      <c r="AJ375" s="177">
        <v>0.55064101045048464</v>
      </c>
      <c r="AK375" s="177">
        <v>0.49325856723746903</v>
      </c>
      <c r="AL375" s="177">
        <v>0.4798794556669963</v>
      </c>
      <c r="AM375" s="177">
        <v>0.49074309159413815</v>
      </c>
      <c r="AN375" s="177">
        <v>0.41595838866755203</v>
      </c>
      <c r="AO375" s="177">
        <v>0.47184014386457707</v>
      </c>
      <c r="AP375" s="161"/>
      <c r="AQ375" s="174" t="s">
        <v>1</v>
      </c>
      <c r="AR375" s="177">
        <v>0.12339842617262529</v>
      </c>
      <c r="AS375" s="177">
        <v>0.13876153463352212</v>
      </c>
      <c r="AT375" s="177">
        <v>0.10851688479224318</v>
      </c>
      <c r="AU375" s="177">
        <v>0.11133203371474315</v>
      </c>
      <c r="AV375" s="177">
        <v>0.12759320381447592</v>
      </c>
      <c r="AW375" s="177">
        <v>0.10648534749889332</v>
      </c>
      <c r="AX375" s="177">
        <v>0.11607267539068596</v>
      </c>
      <c r="AY375" s="161"/>
      <c r="AZ375" s="161"/>
      <c r="BA375" s="161"/>
      <c r="BB375" s="161"/>
    </row>
    <row r="376" spans="3:54" x14ac:dyDescent="0.25">
      <c r="C376" s="171" t="s">
        <v>11</v>
      </c>
      <c r="D376" s="132" t="s">
        <v>2</v>
      </c>
      <c r="F376" s="134" t="s">
        <v>77</v>
      </c>
      <c r="G376" s="175">
        <v>16998</v>
      </c>
      <c r="H376" s="175">
        <v>16778</v>
      </c>
      <c r="I376" s="175">
        <v>23554</v>
      </c>
      <c r="J376" s="175">
        <v>21475</v>
      </c>
      <c r="K376" s="175">
        <v>20269</v>
      </c>
      <c r="L376" s="175">
        <v>30757</v>
      </c>
      <c r="M376" s="175">
        <v>33895</v>
      </c>
      <c r="N376" s="161"/>
      <c r="O376" s="174" t="s">
        <v>77</v>
      </c>
      <c r="P376" s="176">
        <v>18.7</v>
      </c>
      <c r="Q376" s="176">
        <v>21.3</v>
      </c>
      <c r="R376" s="176">
        <v>15.5</v>
      </c>
      <c r="S376" s="176">
        <v>18</v>
      </c>
      <c r="T376" s="176">
        <v>19.600000000000001</v>
      </c>
      <c r="U376" s="176">
        <v>17.399999999999999</v>
      </c>
      <c r="V376" s="176">
        <v>17.5</v>
      </c>
      <c r="W376" s="161"/>
      <c r="X376" s="161"/>
      <c r="Y376" s="174" t="s">
        <v>77</v>
      </c>
      <c r="Z376" s="175">
        <v>6357.2519999999995</v>
      </c>
      <c r="AA376" s="175">
        <v>7147.4280000000008</v>
      </c>
      <c r="AB376" s="175">
        <v>7301.74</v>
      </c>
      <c r="AC376" s="175">
        <v>7731</v>
      </c>
      <c r="AD376" s="175">
        <v>7945.4480000000003</v>
      </c>
      <c r="AE376" s="175">
        <v>10703.435999999998</v>
      </c>
      <c r="AF376" s="175">
        <v>11863.25</v>
      </c>
      <c r="AG376" s="161"/>
      <c r="AH376" s="174" t="s">
        <v>77</v>
      </c>
      <c r="AI376" s="177">
        <v>0.21064502137678914</v>
      </c>
      <c r="AJ376" s="177">
        <v>0.19879618000426549</v>
      </c>
      <c r="AK376" s="177">
        <v>0.24504275816150309</v>
      </c>
      <c r="AL376" s="177">
        <v>0.20224137119178792</v>
      </c>
      <c r="AM376" s="177">
        <v>0.20584561325113998</v>
      </c>
      <c r="AN376" s="177">
        <v>0.2269219418621809</v>
      </c>
      <c r="AO376" s="177">
        <v>0.25187447518410355</v>
      </c>
      <c r="AP376" s="161"/>
      <c r="AQ376" s="174" t="s">
        <v>77</v>
      </c>
      <c r="AR376" s="177">
        <v>7.8781237994919137E-2</v>
      </c>
      <c r="AS376" s="177">
        <v>8.4687172681817094E-2</v>
      </c>
      <c r="AT376" s="177">
        <v>7.5963255030065957E-2</v>
      </c>
      <c r="AU376" s="177">
        <v>7.2806893629043648E-2</v>
      </c>
      <c r="AV376" s="177">
        <v>8.0691480394446874E-2</v>
      </c>
      <c r="AW376" s="177">
        <v>7.8968835768038939E-2</v>
      </c>
      <c r="AX376" s="177">
        <v>8.8156066314436246E-2</v>
      </c>
      <c r="AY376" s="161"/>
      <c r="AZ376" s="161"/>
      <c r="BA376" s="161"/>
      <c r="BB376" s="161"/>
    </row>
    <row r="377" spans="3:54" x14ac:dyDescent="0.25">
      <c r="C377" s="171" t="s">
        <v>11</v>
      </c>
      <c r="D377" s="132" t="s">
        <v>2</v>
      </c>
      <c r="F377" s="134" t="s">
        <v>76</v>
      </c>
      <c r="G377" s="175">
        <v>21147</v>
      </c>
      <c r="H377" s="175">
        <v>21151</v>
      </c>
      <c r="I377" s="175">
        <v>25159</v>
      </c>
      <c r="J377" s="175">
        <v>33758</v>
      </c>
      <c r="K377" s="175">
        <v>29880</v>
      </c>
      <c r="L377" s="175">
        <v>48408</v>
      </c>
      <c r="M377" s="175">
        <v>37180</v>
      </c>
      <c r="N377" s="161"/>
      <c r="O377" s="174" t="s">
        <v>76</v>
      </c>
      <c r="P377" s="176">
        <v>16.2</v>
      </c>
      <c r="Q377" s="176">
        <v>18.600000000000001</v>
      </c>
      <c r="R377" s="176">
        <v>14.8</v>
      </c>
      <c r="S377" s="176">
        <v>15.1</v>
      </c>
      <c r="T377" s="176">
        <v>17.5</v>
      </c>
      <c r="U377" s="176">
        <v>14.2</v>
      </c>
      <c r="V377" s="176">
        <v>16.2</v>
      </c>
      <c r="W377" s="161"/>
      <c r="X377" s="161"/>
      <c r="Y377" s="174" t="s">
        <v>76</v>
      </c>
      <c r="Z377" s="175">
        <v>6851.6279999999997</v>
      </c>
      <c r="AA377" s="175">
        <v>7868.1720000000005</v>
      </c>
      <c r="AB377" s="175">
        <v>7447.0640000000003</v>
      </c>
      <c r="AC377" s="175">
        <v>10194.915999999999</v>
      </c>
      <c r="AD377" s="175">
        <v>10458</v>
      </c>
      <c r="AE377" s="175">
        <v>13747.871999999999</v>
      </c>
      <c r="AF377" s="175">
        <v>12046.32</v>
      </c>
      <c r="AG377" s="161"/>
      <c r="AH377" s="174" t="s">
        <v>76</v>
      </c>
      <c r="AI377" s="177">
        <v>0.26206084639692667</v>
      </c>
      <c r="AJ377" s="177">
        <v>0.25061020403327094</v>
      </c>
      <c r="AK377" s="177">
        <v>0.2617402883835126</v>
      </c>
      <c r="AL377" s="177">
        <v>0.31791684324527947</v>
      </c>
      <c r="AM377" s="177">
        <v>0.30345191790142889</v>
      </c>
      <c r="AN377" s="177">
        <v>0.35714918105356352</v>
      </c>
      <c r="AO377" s="177">
        <v>0.27628538095131938</v>
      </c>
      <c r="AP377" s="161"/>
      <c r="AQ377" s="174" t="s">
        <v>76</v>
      </c>
      <c r="AR377" s="177">
        <v>8.4907714232604251E-2</v>
      </c>
      <c r="AS377" s="177">
        <v>9.3226995900376794E-2</v>
      </c>
      <c r="AT377" s="177">
        <v>7.7475125361519737E-2</v>
      </c>
      <c r="AU377" s="177">
        <v>9.6010886660074402E-2</v>
      </c>
      <c r="AV377" s="177">
        <v>0.10620817126550013</v>
      </c>
      <c r="AW377" s="177">
        <v>0.10143036741921203</v>
      </c>
      <c r="AX377" s="177">
        <v>8.9516463428227486E-2</v>
      </c>
      <c r="AY377" s="161"/>
      <c r="AZ377" s="161"/>
      <c r="BA377" s="161"/>
      <c r="BB377" s="161"/>
    </row>
    <row r="378" spans="3:54" x14ac:dyDescent="0.25">
      <c r="C378" s="164" t="s">
        <v>7</v>
      </c>
      <c r="D378" s="128" t="s">
        <v>3</v>
      </c>
      <c r="F378" s="130" t="s">
        <v>8</v>
      </c>
      <c r="G378" s="168">
        <v>413283</v>
      </c>
      <c r="H378" s="168">
        <v>395040</v>
      </c>
      <c r="I378" s="168">
        <v>370823</v>
      </c>
      <c r="J378" s="168">
        <v>370588</v>
      </c>
      <c r="K378" s="168">
        <v>398195</v>
      </c>
      <c r="L378" s="168">
        <v>396601</v>
      </c>
      <c r="M378" s="168">
        <v>508578</v>
      </c>
      <c r="N378" s="161"/>
      <c r="O378" s="167" t="s">
        <v>8</v>
      </c>
      <c r="P378" s="169">
        <v>3.2</v>
      </c>
      <c r="Q378" s="169">
        <v>4.0999999999999996</v>
      </c>
      <c r="R378" s="169">
        <v>3.7</v>
      </c>
      <c r="S378" s="169">
        <v>4.0999999999999996</v>
      </c>
      <c r="T378" s="169">
        <v>4.5999999999999996</v>
      </c>
      <c r="U378" s="169">
        <v>4.9000000000000004</v>
      </c>
      <c r="V378" s="169">
        <v>4.2</v>
      </c>
      <c r="W378" s="161"/>
      <c r="X378" s="161"/>
      <c r="Y378" s="167" t="s">
        <v>8</v>
      </c>
      <c r="Z378" s="168">
        <v>26450.112000000001</v>
      </c>
      <c r="AA378" s="168">
        <v>32393.279999999995</v>
      </c>
      <c r="AB378" s="168">
        <v>27440.902000000002</v>
      </c>
      <c r="AC378" s="168">
        <v>30388.215999999997</v>
      </c>
      <c r="AD378" s="168">
        <v>36633.939999999995</v>
      </c>
      <c r="AE378" s="168">
        <v>38866.898000000001</v>
      </c>
      <c r="AF378" s="168">
        <v>42720.552000000003</v>
      </c>
      <c r="AG378" s="161"/>
      <c r="AH378" s="167" t="s">
        <v>8</v>
      </c>
      <c r="AI378" s="170">
        <v>1</v>
      </c>
      <c r="AJ378" s="170">
        <v>1</v>
      </c>
      <c r="AK378" s="170">
        <v>1</v>
      </c>
      <c r="AL378" s="170">
        <v>1</v>
      </c>
      <c r="AM378" s="170">
        <v>1</v>
      </c>
      <c r="AN378" s="170">
        <v>1</v>
      </c>
      <c r="AO378" s="170">
        <v>1</v>
      </c>
      <c r="AP378" s="161"/>
      <c r="AQ378" s="167" t="s">
        <v>8</v>
      </c>
      <c r="AR378" s="170">
        <v>6.4000000000000001E-2</v>
      </c>
      <c r="AS378" s="170">
        <v>8.199999999999999E-2</v>
      </c>
      <c r="AT378" s="170">
        <v>7.400000000000001E-2</v>
      </c>
      <c r="AU378" s="170">
        <v>8.199999999999999E-2</v>
      </c>
      <c r="AV378" s="170">
        <v>9.1999999999999998E-2</v>
      </c>
      <c r="AW378" s="170">
        <v>9.8000000000000004E-2</v>
      </c>
      <c r="AX378" s="170">
        <v>8.4000000000000005E-2</v>
      </c>
      <c r="AY378" s="161"/>
      <c r="AZ378" s="161"/>
      <c r="BA378" s="161"/>
      <c r="BB378" s="161"/>
    </row>
    <row r="379" spans="3:54" x14ac:dyDescent="0.25">
      <c r="C379" s="171" t="s">
        <v>7</v>
      </c>
      <c r="D379" s="132" t="s">
        <v>3</v>
      </c>
      <c r="F379" s="134" t="s">
        <v>1</v>
      </c>
      <c r="G379" s="175">
        <v>196047</v>
      </c>
      <c r="H379" s="175">
        <v>155448</v>
      </c>
      <c r="I379" s="175">
        <v>154898</v>
      </c>
      <c r="J379" s="175">
        <v>146827</v>
      </c>
      <c r="K379" s="175">
        <v>148848</v>
      </c>
      <c r="L379" s="175">
        <v>158709</v>
      </c>
      <c r="M379" s="175">
        <v>181003</v>
      </c>
      <c r="N379" s="161"/>
      <c r="O379" s="174" t="s">
        <v>1</v>
      </c>
      <c r="P379" s="176">
        <v>5.4</v>
      </c>
      <c r="Q379" s="176">
        <v>6.2</v>
      </c>
      <c r="R379" s="176">
        <v>5.6</v>
      </c>
      <c r="S379" s="176">
        <v>7</v>
      </c>
      <c r="T379" s="176">
        <v>8</v>
      </c>
      <c r="U379" s="176">
        <v>7.7</v>
      </c>
      <c r="V379" s="176">
        <v>7.9</v>
      </c>
      <c r="W379" s="161"/>
      <c r="X379" s="161"/>
      <c r="Y379" s="174" t="s">
        <v>1</v>
      </c>
      <c r="Z379" s="175">
        <v>21173.076000000001</v>
      </c>
      <c r="AA379" s="175">
        <v>19275.552</v>
      </c>
      <c r="AB379" s="175">
        <v>17348.575999999997</v>
      </c>
      <c r="AC379" s="175">
        <v>20555.78</v>
      </c>
      <c r="AD379" s="175">
        <v>23815.68</v>
      </c>
      <c r="AE379" s="175">
        <v>24441.186000000002</v>
      </c>
      <c r="AF379" s="175">
        <v>28598.473999999998</v>
      </c>
      <c r="AG379" s="161"/>
      <c r="AH379" s="174" t="s">
        <v>1</v>
      </c>
      <c r="AI379" s="177">
        <v>0.47436502348269832</v>
      </c>
      <c r="AJ379" s="177">
        <v>0.39349939246658566</v>
      </c>
      <c r="AK379" s="177">
        <v>0.41771411158423288</v>
      </c>
      <c r="AL379" s="177">
        <v>0.39620009282545576</v>
      </c>
      <c r="AM379" s="177">
        <v>0.37380680319943749</v>
      </c>
      <c r="AN379" s="177">
        <v>0.40017296981096873</v>
      </c>
      <c r="AO379" s="177">
        <v>0.35590017657075218</v>
      </c>
      <c r="AP379" s="161"/>
      <c r="AQ379" s="174" t="s">
        <v>1</v>
      </c>
      <c r="AR379" s="177">
        <v>5.1231422536131423E-2</v>
      </c>
      <c r="AS379" s="177">
        <v>4.8793924665856629E-2</v>
      </c>
      <c r="AT379" s="177">
        <v>4.6783980497434083E-2</v>
      </c>
      <c r="AU379" s="177">
        <v>5.5468012995563809E-2</v>
      </c>
      <c r="AV379" s="177">
        <v>5.9809088511909997E-2</v>
      </c>
      <c r="AW379" s="177">
        <v>6.1626637350889191E-2</v>
      </c>
      <c r="AX379" s="177">
        <v>5.6232227898178853E-2</v>
      </c>
      <c r="AY379" s="161"/>
      <c r="AZ379" s="161"/>
      <c r="BA379" s="161"/>
      <c r="BB379" s="161"/>
    </row>
    <row r="380" spans="3:54" x14ac:dyDescent="0.25">
      <c r="C380" s="171" t="s">
        <v>7</v>
      </c>
      <c r="D380" s="132" t="s">
        <v>3</v>
      </c>
      <c r="F380" s="134" t="s">
        <v>77</v>
      </c>
      <c r="G380" s="175">
        <v>112102</v>
      </c>
      <c r="H380" s="175">
        <v>124546</v>
      </c>
      <c r="I380" s="175">
        <v>112388</v>
      </c>
      <c r="J380" s="175">
        <v>109669</v>
      </c>
      <c r="K380" s="175">
        <v>108145</v>
      </c>
      <c r="L380" s="175">
        <v>113986</v>
      </c>
      <c r="M380" s="175">
        <v>150185</v>
      </c>
      <c r="N380" s="161"/>
      <c r="O380" s="174" t="s">
        <v>77</v>
      </c>
      <c r="P380" s="176">
        <v>6.7</v>
      </c>
      <c r="Q380" s="176">
        <v>6.9</v>
      </c>
      <c r="R380" s="176">
        <v>7</v>
      </c>
      <c r="S380" s="176">
        <v>7.8</v>
      </c>
      <c r="T380" s="176">
        <v>9</v>
      </c>
      <c r="U380" s="176">
        <v>9.5</v>
      </c>
      <c r="V380" s="176">
        <v>7.9</v>
      </c>
      <c r="W380" s="161"/>
      <c r="X380" s="161"/>
      <c r="Y380" s="174" t="s">
        <v>77</v>
      </c>
      <c r="Z380" s="175">
        <v>15021.668</v>
      </c>
      <c r="AA380" s="175">
        <v>17187.348000000002</v>
      </c>
      <c r="AB380" s="175">
        <v>15734.32</v>
      </c>
      <c r="AC380" s="175">
        <v>17108.363999999998</v>
      </c>
      <c r="AD380" s="175">
        <v>19466.099999999999</v>
      </c>
      <c r="AE380" s="175">
        <v>21657.34</v>
      </c>
      <c r="AF380" s="175">
        <v>23729.23</v>
      </c>
      <c r="AG380" s="161"/>
      <c r="AH380" s="174" t="s">
        <v>77</v>
      </c>
      <c r="AI380" s="177">
        <v>0.27124754708032994</v>
      </c>
      <c r="AJ380" s="177">
        <v>0.31527440259214257</v>
      </c>
      <c r="AK380" s="177">
        <v>0.30307720934246257</v>
      </c>
      <c r="AL380" s="177">
        <v>0.29593241011581595</v>
      </c>
      <c r="AM380" s="177">
        <v>0.2715880410351712</v>
      </c>
      <c r="AN380" s="177">
        <v>0.28740724304779869</v>
      </c>
      <c r="AO380" s="177">
        <v>0.2953037685468109</v>
      </c>
      <c r="AP380" s="161"/>
      <c r="AQ380" s="174" t="s">
        <v>77</v>
      </c>
      <c r="AR380" s="177">
        <v>3.6347171308764213E-2</v>
      </c>
      <c r="AS380" s="177">
        <v>4.3507867557715671E-2</v>
      </c>
      <c r="AT380" s="177">
        <v>4.243080930794476E-2</v>
      </c>
      <c r="AU380" s="177">
        <v>4.6165455978067288E-2</v>
      </c>
      <c r="AV380" s="177">
        <v>4.8885847386330818E-2</v>
      </c>
      <c r="AW380" s="177">
        <v>5.4607376179081756E-2</v>
      </c>
      <c r="AX380" s="177">
        <v>4.6657995430396122E-2</v>
      </c>
      <c r="AY380" s="161"/>
      <c r="AZ380" s="161"/>
      <c r="BA380" s="161"/>
      <c r="BB380" s="161"/>
    </row>
    <row r="381" spans="3:54" x14ac:dyDescent="0.25">
      <c r="C381" s="171" t="s">
        <v>7</v>
      </c>
      <c r="D381" s="132" t="s">
        <v>3</v>
      </c>
      <c r="F381" s="134" t="s">
        <v>76</v>
      </c>
      <c r="G381" s="175">
        <v>105138</v>
      </c>
      <c r="H381" s="175">
        <v>115050</v>
      </c>
      <c r="I381" s="175">
        <v>103541</v>
      </c>
      <c r="J381" s="175">
        <v>114096</v>
      </c>
      <c r="K381" s="175">
        <v>141206</v>
      </c>
      <c r="L381" s="175">
        <v>123910</v>
      </c>
      <c r="M381" s="175">
        <v>177390</v>
      </c>
      <c r="N381" s="161"/>
      <c r="O381" s="174" t="s">
        <v>76</v>
      </c>
      <c r="P381" s="176">
        <v>6.7</v>
      </c>
      <c r="Q381" s="176">
        <v>7.7</v>
      </c>
      <c r="R381" s="176">
        <v>7</v>
      </c>
      <c r="S381" s="176">
        <v>7.8</v>
      </c>
      <c r="T381" s="176">
        <v>8</v>
      </c>
      <c r="U381" s="176">
        <v>9.5</v>
      </c>
      <c r="V381" s="176">
        <v>7.9</v>
      </c>
      <c r="W381" s="161"/>
      <c r="X381" s="161"/>
      <c r="Y381" s="174" t="s">
        <v>76</v>
      </c>
      <c r="Z381" s="175">
        <v>14088.492</v>
      </c>
      <c r="AA381" s="175">
        <v>17717.7</v>
      </c>
      <c r="AB381" s="175">
        <v>14495.74</v>
      </c>
      <c r="AC381" s="175">
        <v>17798.975999999999</v>
      </c>
      <c r="AD381" s="175">
        <v>22592.959999999999</v>
      </c>
      <c r="AE381" s="175">
        <v>23542.9</v>
      </c>
      <c r="AF381" s="175">
        <v>28027.62</v>
      </c>
      <c r="AG381" s="161"/>
      <c r="AH381" s="174" t="s">
        <v>76</v>
      </c>
      <c r="AI381" s="177">
        <v>0.25439710803493004</v>
      </c>
      <c r="AJ381" s="177">
        <v>0.29123633049817738</v>
      </c>
      <c r="AK381" s="177">
        <v>0.27921946589073493</v>
      </c>
      <c r="AL381" s="177">
        <v>0.30787829071637507</v>
      </c>
      <c r="AM381" s="177">
        <v>0.35461520109494094</v>
      </c>
      <c r="AN381" s="177">
        <v>0.31242987284449608</v>
      </c>
      <c r="AO381" s="177">
        <v>0.34879605488243692</v>
      </c>
      <c r="AP381" s="161"/>
      <c r="AQ381" s="174" t="s">
        <v>76</v>
      </c>
      <c r="AR381" s="177">
        <v>3.4089212476680626E-2</v>
      </c>
      <c r="AS381" s="177">
        <v>4.4850394896719319E-2</v>
      </c>
      <c r="AT381" s="177">
        <v>3.9090725224702888E-2</v>
      </c>
      <c r="AU381" s="177">
        <v>4.802901335175451E-2</v>
      </c>
      <c r="AV381" s="177">
        <v>5.6738432175190548E-2</v>
      </c>
      <c r="AW381" s="177">
        <v>5.9361675840454257E-2</v>
      </c>
      <c r="AX381" s="177">
        <v>5.5109776671425033E-2</v>
      </c>
      <c r="AY381" s="161"/>
      <c r="AZ381" s="161"/>
      <c r="BA381" s="161"/>
      <c r="BB381" s="161"/>
    </row>
    <row r="382" spans="3:54" x14ac:dyDescent="0.25">
      <c r="C382" s="164" t="s">
        <v>12</v>
      </c>
      <c r="D382" s="128" t="s">
        <v>3</v>
      </c>
      <c r="F382" s="130" t="s">
        <v>8</v>
      </c>
      <c r="G382" s="168">
        <v>216998</v>
      </c>
      <c r="H382" s="168">
        <v>225715</v>
      </c>
      <c r="I382" s="168">
        <v>185937</v>
      </c>
      <c r="J382" s="168">
        <v>192803</v>
      </c>
      <c r="K382" s="168">
        <v>199569</v>
      </c>
      <c r="L382" s="168">
        <v>211968</v>
      </c>
      <c r="M382" s="168">
        <v>259306</v>
      </c>
      <c r="N382" s="161"/>
      <c r="O382" s="167" t="s">
        <v>8</v>
      </c>
      <c r="P382" s="169">
        <v>4.7</v>
      </c>
      <c r="Q382" s="169">
        <v>5.4</v>
      </c>
      <c r="R382" s="169">
        <v>5.6</v>
      </c>
      <c r="S382" s="169">
        <v>6.3</v>
      </c>
      <c r="T382" s="169">
        <v>7.2</v>
      </c>
      <c r="U382" s="169">
        <v>6.6</v>
      </c>
      <c r="V382" s="169">
        <v>6.1</v>
      </c>
      <c r="W382" s="161"/>
      <c r="X382" s="161"/>
      <c r="Y382" s="167" t="s">
        <v>8</v>
      </c>
      <c r="Z382" s="168">
        <v>20397.812000000002</v>
      </c>
      <c r="AA382" s="168">
        <v>24377.22</v>
      </c>
      <c r="AB382" s="168">
        <v>20824.944</v>
      </c>
      <c r="AC382" s="168">
        <v>24293.178</v>
      </c>
      <c r="AD382" s="168">
        <v>28737.936000000002</v>
      </c>
      <c r="AE382" s="168">
        <v>27979.775999999998</v>
      </c>
      <c r="AF382" s="168">
        <v>31635.331999999999</v>
      </c>
      <c r="AG382" s="161"/>
      <c r="AH382" s="167" t="s">
        <v>8</v>
      </c>
      <c r="AI382" s="170">
        <v>1</v>
      </c>
      <c r="AJ382" s="170">
        <v>1</v>
      </c>
      <c r="AK382" s="170">
        <v>1</v>
      </c>
      <c r="AL382" s="170">
        <v>1</v>
      </c>
      <c r="AM382" s="170">
        <v>1</v>
      </c>
      <c r="AN382" s="170">
        <v>1</v>
      </c>
      <c r="AO382" s="170">
        <v>1</v>
      </c>
      <c r="AP382" s="161"/>
      <c r="AQ382" s="167" t="s">
        <v>8</v>
      </c>
      <c r="AR382" s="170">
        <v>9.4E-2</v>
      </c>
      <c r="AS382" s="170">
        <v>0.10800000000000001</v>
      </c>
      <c r="AT382" s="170">
        <v>0.11199999999999999</v>
      </c>
      <c r="AU382" s="170">
        <v>0.126</v>
      </c>
      <c r="AV382" s="170">
        <v>0.14400000000000002</v>
      </c>
      <c r="AW382" s="170">
        <v>0.13200000000000001</v>
      </c>
      <c r="AX382" s="170">
        <v>0.122</v>
      </c>
      <c r="AY382" s="161"/>
      <c r="AZ382" s="161"/>
      <c r="BA382" s="161"/>
      <c r="BB382" s="161"/>
    </row>
    <row r="383" spans="3:54" x14ac:dyDescent="0.25">
      <c r="C383" s="171" t="s">
        <v>12</v>
      </c>
      <c r="D383" s="132" t="s">
        <v>3</v>
      </c>
      <c r="F383" s="134" t="s">
        <v>1</v>
      </c>
      <c r="G383" s="175">
        <v>91017</v>
      </c>
      <c r="H383" s="175">
        <v>79432</v>
      </c>
      <c r="I383" s="175">
        <v>62604</v>
      </c>
      <c r="J383" s="175">
        <v>67557</v>
      </c>
      <c r="K383" s="175">
        <v>65339</v>
      </c>
      <c r="L383" s="175">
        <v>82230</v>
      </c>
      <c r="M383" s="175">
        <v>79716</v>
      </c>
      <c r="N383" s="161"/>
      <c r="O383" s="174" t="s">
        <v>1</v>
      </c>
      <c r="P383" s="176">
        <v>7</v>
      </c>
      <c r="Q383" s="176">
        <v>8.9</v>
      </c>
      <c r="R383" s="176">
        <v>9</v>
      </c>
      <c r="S383" s="176">
        <v>9.6999999999999993</v>
      </c>
      <c r="T383" s="176">
        <v>11.2</v>
      </c>
      <c r="U383" s="176">
        <v>10.7</v>
      </c>
      <c r="V383" s="176">
        <v>11.2</v>
      </c>
      <c r="W383" s="161"/>
      <c r="X383" s="161"/>
      <c r="Y383" s="174" t="s">
        <v>1</v>
      </c>
      <c r="Z383" s="175">
        <v>12742.38</v>
      </c>
      <c r="AA383" s="175">
        <v>14138.896000000001</v>
      </c>
      <c r="AB383" s="175">
        <v>11268.72</v>
      </c>
      <c r="AC383" s="175">
        <v>13106.057999999997</v>
      </c>
      <c r="AD383" s="175">
        <v>14635.935999999998</v>
      </c>
      <c r="AE383" s="175">
        <v>17597.219999999998</v>
      </c>
      <c r="AF383" s="175">
        <v>17856.383999999998</v>
      </c>
      <c r="AG383" s="161"/>
      <c r="AH383" s="174" t="s">
        <v>1</v>
      </c>
      <c r="AI383" s="177">
        <v>0.41943704550272354</v>
      </c>
      <c r="AJ383" s="177">
        <v>0.35191281040249872</v>
      </c>
      <c r="AK383" s="177">
        <v>0.33669468691008247</v>
      </c>
      <c r="AL383" s="177">
        <v>0.350393925405725</v>
      </c>
      <c r="AM383" s="177">
        <v>0.32740054818133074</v>
      </c>
      <c r="AN383" s="177">
        <v>0.38793591485507245</v>
      </c>
      <c r="AO383" s="177">
        <v>0.30742057646178644</v>
      </c>
      <c r="AP383" s="161"/>
      <c r="AQ383" s="174" t="s">
        <v>1</v>
      </c>
      <c r="AR383" s="177">
        <v>5.872118637038129E-2</v>
      </c>
      <c r="AS383" s="177">
        <v>6.2640480251644773E-2</v>
      </c>
      <c r="AT383" s="177">
        <v>6.0605043643814846E-2</v>
      </c>
      <c r="AU383" s="177">
        <v>6.7976421528710654E-2</v>
      </c>
      <c r="AV383" s="177">
        <v>7.3337722792618076E-2</v>
      </c>
      <c r="AW383" s="177">
        <v>8.3018285778985484E-2</v>
      </c>
      <c r="AX383" s="177">
        <v>6.8862209127440163E-2</v>
      </c>
      <c r="AY383" s="161"/>
      <c r="AZ383" s="161"/>
      <c r="BA383" s="161"/>
      <c r="BB383" s="161"/>
    </row>
    <row r="384" spans="3:54" x14ac:dyDescent="0.25">
      <c r="C384" s="171" t="s">
        <v>12</v>
      </c>
      <c r="D384" s="132" t="s">
        <v>3</v>
      </c>
      <c r="F384" s="134" t="s">
        <v>77</v>
      </c>
      <c r="G384" s="175">
        <v>57073</v>
      </c>
      <c r="H384" s="175">
        <v>78863</v>
      </c>
      <c r="I384" s="175">
        <v>54317</v>
      </c>
      <c r="J384" s="175">
        <v>51982</v>
      </c>
      <c r="K384" s="175">
        <v>50251</v>
      </c>
      <c r="L384" s="175">
        <v>55415</v>
      </c>
      <c r="M384" s="175">
        <v>72228</v>
      </c>
      <c r="N384" s="161"/>
      <c r="O384" s="174" t="s">
        <v>77</v>
      </c>
      <c r="P384" s="176">
        <v>9.1</v>
      </c>
      <c r="Q384" s="176">
        <v>8.9</v>
      </c>
      <c r="R384" s="176">
        <v>9.9</v>
      </c>
      <c r="S384" s="176">
        <v>11.1</v>
      </c>
      <c r="T384" s="176">
        <v>12.7</v>
      </c>
      <c r="U384" s="176">
        <v>12.9</v>
      </c>
      <c r="V384" s="176">
        <v>11.6</v>
      </c>
      <c r="W384" s="161"/>
      <c r="X384" s="161"/>
      <c r="Y384" s="174" t="s">
        <v>77</v>
      </c>
      <c r="Z384" s="175">
        <v>10387.286</v>
      </c>
      <c r="AA384" s="175">
        <v>14037.614000000001</v>
      </c>
      <c r="AB384" s="175">
        <v>10754.766000000001</v>
      </c>
      <c r="AC384" s="175">
        <v>11540.003999999999</v>
      </c>
      <c r="AD384" s="175">
        <v>12763.753999999999</v>
      </c>
      <c r="AE384" s="175">
        <v>14297.07</v>
      </c>
      <c r="AF384" s="175">
        <v>16756.895999999997</v>
      </c>
      <c r="AG384" s="161"/>
      <c r="AH384" s="174" t="s">
        <v>77</v>
      </c>
      <c r="AI384" s="177">
        <v>0.2630116406602826</v>
      </c>
      <c r="AJ384" s="177">
        <v>0.34939193230401172</v>
      </c>
      <c r="AK384" s="177">
        <v>0.29212582756525057</v>
      </c>
      <c r="AL384" s="177">
        <v>0.26961198736534181</v>
      </c>
      <c r="AM384" s="177">
        <v>0.25179762387946025</v>
      </c>
      <c r="AN384" s="177">
        <v>0.26143097071256038</v>
      </c>
      <c r="AO384" s="177">
        <v>0.27854349687242103</v>
      </c>
      <c r="AP384" s="161"/>
      <c r="AQ384" s="174" t="s">
        <v>77</v>
      </c>
      <c r="AR384" s="177">
        <v>4.7868118600171428E-2</v>
      </c>
      <c r="AS384" s="177">
        <v>6.2191763950114082E-2</v>
      </c>
      <c r="AT384" s="177">
        <v>5.7840913857919611E-2</v>
      </c>
      <c r="AU384" s="177">
        <v>5.9853861195105884E-2</v>
      </c>
      <c r="AV384" s="177">
        <v>6.3956596465382903E-2</v>
      </c>
      <c r="AW384" s="177">
        <v>6.7449190443840581E-2</v>
      </c>
      <c r="AX384" s="177">
        <v>6.4622091274401675E-2</v>
      </c>
      <c r="AY384" s="161"/>
      <c r="AZ384" s="161"/>
      <c r="BA384" s="161"/>
      <c r="BB384" s="161"/>
    </row>
    <row r="385" spans="3:54" x14ac:dyDescent="0.25">
      <c r="C385" s="171" t="s">
        <v>12</v>
      </c>
      <c r="D385" s="132" t="s">
        <v>3</v>
      </c>
      <c r="F385" s="134" t="s">
        <v>76</v>
      </c>
      <c r="G385" s="175">
        <v>68912</v>
      </c>
      <c r="H385" s="175">
        <v>67424</v>
      </c>
      <c r="I385" s="175">
        <v>69020</v>
      </c>
      <c r="J385" s="175">
        <v>73268</v>
      </c>
      <c r="K385" s="175">
        <v>83983</v>
      </c>
      <c r="L385" s="175">
        <v>74327</v>
      </c>
      <c r="M385" s="175">
        <v>107362</v>
      </c>
      <c r="N385" s="161"/>
      <c r="O385" s="174" t="s">
        <v>76</v>
      </c>
      <c r="P385" s="176">
        <v>8.3000000000000007</v>
      </c>
      <c r="Q385" s="176">
        <v>9.6</v>
      </c>
      <c r="R385" s="176">
        <v>8.6999999999999993</v>
      </c>
      <c r="S385" s="176">
        <v>9.4</v>
      </c>
      <c r="T385" s="176">
        <v>10</v>
      </c>
      <c r="U385" s="176">
        <v>11.4</v>
      </c>
      <c r="V385" s="176">
        <v>9.6999999999999993</v>
      </c>
      <c r="W385" s="161"/>
      <c r="X385" s="161"/>
      <c r="Y385" s="174" t="s">
        <v>76</v>
      </c>
      <c r="Z385" s="175">
        <v>11439.392000000002</v>
      </c>
      <c r="AA385" s="175">
        <v>12945.408000000001</v>
      </c>
      <c r="AB385" s="175">
        <v>12009.48</v>
      </c>
      <c r="AC385" s="175">
        <v>13774.384000000002</v>
      </c>
      <c r="AD385" s="175">
        <v>16796.599999999999</v>
      </c>
      <c r="AE385" s="175">
        <v>16946.556</v>
      </c>
      <c r="AF385" s="175">
        <v>20828.227999999999</v>
      </c>
      <c r="AG385" s="161"/>
      <c r="AH385" s="174" t="s">
        <v>76</v>
      </c>
      <c r="AI385" s="177">
        <v>0.31756974718661002</v>
      </c>
      <c r="AJ385" s="177">
        <v>0.29871297875639635</v>
      </c>
      <c r="AK385" s="177">
        <v>0.37120099818755814</v>
      </c>
      <c r="AL385" s="177">
        <v>0.38001483379407996</v>
      </c>
      <c r="AM385" s="177">
        <v>0.42082187113229008</v>
      </c>
      <c r="AN385" s="177">
        <v>0.35065198520531399</v>
      </c>
      <c r="AO385" s="177">
        <v>0.41403592666579253</v>
      </c>
      <c r="AP385" s="161"/>
      <c r="AQ385" s="174" t="s">
        <v>76</v>
      </c>
      <c r="AR385" s="177">
        <v>5.2716578032977267E-2</v>
      </c>
      <c r="AS385" s="177">
        <v>5.7352891921228097E-2</v>
      </c>
      <c r="AT385" s="177">
        <v>6.4588973684635106E-2</v>
      </c>
      <c r="AU385" s="177">
        <v>7.1442788753287037E-2</v>
      </c>
      <c r="AV385" s="177">
        <v>8.4164374226458005E-2</v>
      </c>
      <c r="AW385" s="177">
        <v>7.9948652626811598E-2</v>
      </c>
      <c r="AX385" s="177">
        <v>8.0322969773163735E-2</v>
      </c>
      <c r="AY385" s="161"/>
      <c r="AZ385" s="161"/>
      <c r="BA385" s="161"/>
      <c r="BB385" s="161"/>
    </row>
    <row r="386" spans="3:54" x14ac:dyDescent="0.25">
      <c r="C386" s="164" t="s">
        <v>11</v>
      </c>
      <c r="D386" s="128" t="s">
        <v>3</v>
      </c>
      <c r="F386" s="130" t="s">
        <v>8</v>
      </c>
      <c r="G386" s="168">
        <v>196287</v>
      </c>
      <c r="H386" s="168">
        <v>169327</v>
      </c>
      <c r="I386" s="168">
        <v>184888</v>
      </c>
      <c r="J386" s="168">
        <v>177787</v>
      </c>
      <c r="K386" s="168">
        <v>198628</v>
      </c>
      <c r="L386" s="168">
        <v>184635</v>
      </c>
      <c r="M386" s="168">
        <v>249272</v>
      </c>
      <c r="N386" s="161"/>
      <c r="O386" s="167" t="s">
        <v>8</v>
      </c>
      <c r="P386" s="169">
        <v>5.4</v>
      </c>
      <c r="Q386" s="169">
        <v>6.2</v>
      </c>
      <c r="R386" s="169">
        <v>5.6</v>
      </c>
      <c r="S386" s="169">
        <v>6.3</v>
      </c>
      <c r="T386" s="169">
        <v>7.2</v>
      </c>
      <c r="U386" s="169">
        <v>7.7</v>
      </c>
      <c r="V386" s="169">
        <v>6.8</v>
      </c>
      <c r="W386" s="161"/>
      <c r="X386" s="161"/>
      <c r="Y386" s="167" t="s">
        <v>8</v>
      </c>
      <c r="Z386" s="168">
        <v>21198.995999999999</v>
      </c>
      <c r="AA386" s="168">
        <v>20996.548000000003</v>
      </c>
      <c r="AB386" s="168">
        <v>20707.455999999998</v>
      </c>
      <c r="AC386" s="168">
        <v>22401.161999999997</v>
      </c>
      <c r="AD386" s="168">
        <v>28602.432000000001</v>
      </c>
      <c r="AE386" s="168">
        <v>28433.79</v>
      </c>
      <c r="AF386" s="168">
        <v>33900.991999999998</v>
      </c>
      <c r="AG386" s="161"/>
      <c r="AH386" s="167" t="s">
        <v>8</v>
      </c>
      <c r="AI386" s="170">
        <v>1</v>
      </c>
      <c r="AJ386" s="170">
        <v>1</v>
      </c>
      <c r="AK386" s="170">
        <v>1</v>
      </c>
      <c r="AL386" s="170">
        <v>1</v>
      </c>
      <c r="AM386" s="170">
        <v>1</v>
      </c>
      <c r="AN386" s="170">
        <v>1</v>
      </c>
      <c r="AO386" s="170">
        <v>1</v>
      </c>
      <c r="AP386" s="161"/>
      <c r="AQ386" s="167" t="s">
        <v>8</v>
      </c>
      <c r="AR386" s="170">
        <v>0.10800000000000001</v>
      </c>
      <c r="AS386" s="170">
        <v>0.124</v>
      </c>
      <c r="AT386" s="170">
        <v>0.11199999999999999</v>
      </c>
      <c r="AU386" s="170">
        <v>0.126</v>
      </c>
      <c r="AV386" s="170">
        <v>0.14400000000000002</v>
      </c>
      <c r="AW386" s="170">
        <v>0.154</v>
      </c>
      <c r="AX386" s="170">
        <v>0.13600000000000001</v>
      </c>
      <c r="AY386" s="161"/>
      <c r="AZ386" s="161"/>
      <c r="BA386" s="161"/>
      <c r="BB386" s="161"/>
    </row>
    <row r="387" spans="3:54" x14ac:dyDescent="0.25">
      <c r="C387" s="171" t="s">
        <v>11</v>
      </c>
      <c r="D387" s="132" t="s">
        <v>3</v>
      </c>
      <c r="F387" s="134" t="s">
        <v>1</v>
      </c>
      <c r="G387" s="175">
        <v>105032</v>
      </c>
      <c r="H387" s="175">
        <v>76018</v>
      </c>
      <c r="I387" s="175">
        <v>92296</v>
      </c>
      <c r="J387" s="175">
        <v>79272</v>
      </c>
      <c r="K387" s="175">
        <v>83511</v>
      </c>
      <c r="L387" s="175">
        <v>76481</v>
      </c>
      <c r="M387" s="175">
        <v>101287</v>
      </c>
      <c r="N387" s="161"/>
      <c r="O387" s="174" t="s">
        <v>1</v>
      </c>
      <c r="P387" s="176">
        <v>6.7</v>
      </c>
      <c r="Q387" s="176">
        <v>8.9</v>
      </c>
      <c r="R387" s="176">
        <v>7.3</v>
      </c>
      <c r="S387" s="176">
        <v>9.4</v>
      </c>
      <c r="T387" s="176">
        <v>10</v>
      </c>
      <c r="U387" s="176">
        <v>11</v>
      </c>
      <c r="V387" s="176">
        <v>9.6999999999999993</v>
      </c>
      <c r="W387" s="161"/>
      <c r="X387" s="161"/>
      <c r="Y387" s="174" t="s">
        <v>1</v>
      </c>
      <c r="Z387" s="175">
        <v>14074.288</v>
      </c>
      <c r="AA387" s="175">
        <v>13531.204000000002</v>
      </c>
      <c r="AB387" s="175">
        <v>13475.215999999999</v>
      </c>
      <c r="AC387" s="175">
        <v>14903.136</v>
      </c>
      <c r="AD387" s="175">
        <v>16702.2</v>
      </c>
      <c r="AE387" s="175">
        <v>16825.82</v>
      </c>
      <c r="AF387" s="175">
        <v>19649.678</v>
      </c>
      <c r="AG387" s="161"/>
      <c r="AH387" s="174" t="s">
        <v>1</v>
      </c>
      <c r="AI387" s="177">
        <v>0.53509402049040433</v>
      </c>
      <c r="AJ387" s="177">
        <v>0.44894198798773971</v>
      </c>
      <c r="AK387" s="177">
        <v>0.49919951538228552</v>
      </c>
      <c r="AL387" s="177">
        <v>0.4458818698780001</v>
      </c>
      <c r="AM387" s="177">
        <v>0.42043921300118814</v>
      </c>
      <c r="AN387" s="177">
        <v>0.41422807160072578</v>
      </c>
      <c r="AO387" s="177">
        <v>0.40633123656086523</v>
      </c>
      <c r="AP387" s="161"/>
      <c r="AQ387" s="174" t="s">
        <v>1</v>
      </c>
      <c r="AR387" s="177">
        <v>7.1702598745714191E-2</v>
      </c>
      <c r="AS387" s="177">
        <v>7.9911673861817675E-2</v>
      </c>
      <c r="AT387" s="177">
        <v>7.288312924581368E-2</v>
      </c>
      <c r="AU387" s="177">
        <v>8.3825791537064015E-2</v>
      </c>
      <c r="AV387" s="177">
        <v>8.4087842600237633E-2</v>
      </c>
      <c r="AW387" s="177">
        <v>9.1130175752159662E-2</v>
      </c>
      <c r="AX387" s="177">
        <v>7.8828259892807853E-2</v>
      </c>
      <c r="AY387" s="161"/>
      <c r="AZ387" s="161"/>
      <c r="BA387" s="161"/>
      <c r="BB387" s="161"/>
    </row>
    <row r="388" spans="3:54" x14ac:dyDescent="0.25">
      <c r="C388" s="171" t="s">
        <v>11</v>
      </c>
      <c r="D388" s="132" t="s">
        <v>3</v>
      </c>
      <c r="F388" s="134" t="s">
        <v>77</v>
      </c>
      <c r="G388" s="175">
        <v>55031</v>
      </c>
      <c r="H388" s="175">
        <v>45685</v>
      </c>
      <c r="I388" s="175">
        <v>58073</v>
      </c>
      <c r="J388" s="175">
        <v>57689</v>
      </c>
      <c r="K388" s="175">
        <v>57896</v>
      </c>
      <c r="L388" s="175">
        <v>58573</v>
      </c>
      <c r="M388" s="175">
        <v>77957</v>
      </c>
      <c r="N388" s="161"/>
      <c r="O388" s="174" t="s">
        <v>77</v>
      </c>
      <c r="P388" s="176">
        <v>9.1</v>
      </c>
      <c r="Q388" s="176">
        <v>11.5</v>
      </c>
      <c r="R388" s="176">
        <v>9.4</v>
      </c>
      <c r="S388" s="176">
        <v>10.6</v>
      </c>
      <c r="T388" s="176">
        <v>12.1</v>
      </c>
      <c r="U388" s="176">
        <v>12.9</v>
      </c>
      <c r="V388" s="176">
        <v>11.2</v>
      </c>
      <c r="W388" s="161"/>
      <c r="X388" s="161"/>
      <c r="Y388" s="174" t="s">
        <v>77</v>
      </c>
      <c r="Z388" s="175">
        <v>10015.642</v>
      </c>
      <c r="AA388" s="175">
        <v>10507.55</v>
      </c>
      <c r="AB388" s="175">
        <v>10917.724000000002</v>
      </c>
      <c r="AC388" s="175">
        <v>12230.068000000001</v>
      </c>
      <c r="AD388" s="175">
        <v>14010.832</v>
      </c>
      <c r="AE388" s="175">
        <v>15111.834000000001</v>
      </c>
      <c r="AF388" s="175">
        <v>17462.367999999999</v>
      </c>
      <c r="AG388" s="161"/>
      <c r="AH388" s="174" t="s">
        <v>77</v>
      </c>
      <c r="AI388" s="177">
        <v>0.28035988119437355</v>
      </c>
      <c r="AJ388" s="177">
        <v>0.26980339815859256</v>
      </c>
      <c r="AK388" s="177">
        <v>0.3140982648955043</v>
      </c>
      <c r="AL388" s="177">
        <v>0.32448379240326908</v>
      </c>
      <c r="AM388" s="177">
        <v>0.29147954971101758</v>
      </c>
      <c r="AN388" s="177">
        <v>0.31723671026620087</v>
      </c>
      <c r="AO388" s="177">
        <v>0.31273869508007318</v>
      </c>
      <c r="AP388" s="161"/>
      <c r="AQ388" s="174" t="s">
        <v>77</v>
      </c>
      <c r="AR388" s="177">
        <v>5.102549837737598E-2</v>
      </c>
      <c r="AS388" s="177">
        <v>6.2054781576476287E-2</v>
      </c>
      <c r="AT388" s="177">
        <v>5.9050473800354809E-2</v>
      </c>
      <c r="AU388" s="177">
        <v>6.8790563989493042E-2</v>
      </c>
      <c r="AV388" s="177">
        <v>7.0538051030066246E-2</v>
      </c>
      <c r="AW388" s="177">
        <v>8.184707124867982E-2</v>
      </c>
      <c r="AX388" s="177">
        <v>7.0053467697936384E-2</v>
      </c>
      <c r="AY388" s="161"/>
      <c r="AZ388" s="161"/>
      <c r="BA388" s="161"/>
      <c r="BB388" s="161"/>
    </row>
    <row r="389" spans="3:54" x14ac:dyDescent="0.25">
      <c r="C389" s="171" t="s">
        <v>11</v>
      </c>
      <c r="D389" s="132" t="s">
        <v>3</v>
      </c>
      <c r="F389" s="134" t="s">
        <v>76</v>
      </c>
      <c r="G389" s="175">
        <v>36228</v>
      </c>
      <c r="H389" s="175">
        <v>47628</v>
      </c>
      <c r="I389" s="175">
        <v>34523</v>
      </c>
      <c r="J389" s="175">
        <v>40830</v>
      </c>
      <c r="K389" s="175">
        <v>57225</v>
      </c>
      <c r="L389" s="175">
        <v>49585</v>
      </c>
      <c r="M389" s="175">
        <v>70028</v>
      </c>
      <c r="N389" s="161"/>
      <c r="O389" s="174" t="s">
        <v>76</v>
      </c>
      <c r="P389" s="176">
        <v>11.4</v>
      </c>
      <c r="Q389" s="176">
        <v>11.5</v>
      </c>
      <c r="R389" s="176">
        <v>12.8</v>
      </c>
      <c r="S389" s="176">
        <v>12.4</v>
      </c>
      <c r="T389" s="176">
        <v>12.1</v>
      </c>
      <c r="U389" s="176">
        <v>14.3</v>
      </c>
      <c r="V389" s="176">
        <v>11.6</v>
      </c>
      <c r="W389" s="161"/>
      <c r="X389" s="161"/>
      <c r="Y389" s="174" t="s">
        <v>76</v>
      </c>
      <c r="Z389" s="175">
        <v>8259.9840000000004</v>
      </c>
      <c r="AA389" s="175">
        <v>10954.44</v>
      </c>
      <c r="AB389" s="175">
        <v>8837.8880000000008</v>
      </c>
      <c r="AC389" s="175">
        <v>10125.84</v>
      </c>
      <c r="AD389" s="175">
        <v>13848.45</v>
      </c>
      <c r="AE389" s="175">
        <v>14181.31</v>
      </c>
      <c r="AF389" s="175">
        <v>16246.495999999999</v>
      </c>
      <c r="AG389" s="161"/>
      <c r="AH389" s="174" t="s">
        <v>76</v>
      </c>
      <c r="AI389" s="177">
        <v>0.1845664766387993</v>
      </c>
      <c r="AJ389" s="177">
        <v>0.28127823678444669</v>
      </c>
      <c r="AK389" s="177">
        <v>0.18672385444160788</v>
      </c>
      <c r="AL389" s="177">
        <v>0.22965683655160388</v>
      </c>
      <c r="AM389" s="177">
        <v>0.28810137543548742</v>
      </c>
      <c r="AN389" s="177">
        <v>0.26855688249790127</v>
      </c>
      <c r="AO389" s="177">
        <v>0.28093006835906159</v>
      </c>
      <c r="AP389" s="161"/>
      <c r="AQ389" s="174" t="s">
        <v>76</v>
      </c>
      <c r="AR389" s="177">
        <v>4.2081156673646244E-2</v>
      </c>
      <c r="AS389" s="177">
        <v>6.4693994460422732E-2</v>
      </c>
      <c r="AT389" s="177">
        <v>4.7801306737051616E-2</v>
      </c>
      <c r="AU389" s="177">
        <v>5.6954895464797761E-2</v>
      </c>
      <c r="AV389" s="177">
        <v>6.9720532855387957E-2</v>
      </c>
      <c r="AW389" s="177">
        <v>7.6807268394399775E-2</v>
      </c>
      <c r="AX389" s="177">
        <v>6.5175775859302287E-2</v>
      </c>
      <c r="AY389" s="161"/>
      <c r="AZ389" s="161"/>
      <c r="BA389" s="161"/>
      <c r="BB389" s="161"/>
    </row>
    <row r="390" spans="3:54" x14ac:dyDescent="0.25">
      <c r="C390" s="164" t="s">
        <v>7</v>
      </c>
      <c r="D390" s="128" t="s">
        <v>4</v>
      </c>
      <c r="F390" s="130" t="s">
        <v>8</v>
      </c>
      <c r="G390" s="168">
        <v>793404</v>
      </c>
      <c r="H390" s="168">
        <v>844962</v>
      </c>
      <c r="I390" s="168">
        <v>834395</v>
      </c>
      <c r="J390" s="168">
        <v>884906</v>
      </c>
      <c r="K390" s="168">
        <v>959109</v>
      </c>
      <c r="L390" s="168">
        <v>918286</v>
      </c>
      <c r="M390" s="168">
        <v>1333353</v>
      </c>
      <c r="N390" s="161"/>
      <c r="O390" s="167" t="s">
        <v>8</v>
      </c>
      <c r="P390" s="169">
        <v>2.2999999999999998</v>
      </c>
      <c r="Q390" s="169">
        <v>2.5</v>
      </c>
      <c r="R390" s="169">
        <v>2.6</v>
      </c>
      <c r="S390" s="169">
        <v>2.8</v>
      </c>
      <c r="T390" s="169">
        <v>3.2</v>
      </c>
      <c r="U390" s="169">
        <v>3.5</v>
      </c>
      <c r="V390" s="169">
        <v>3</v>
      </c>
      <c r="W390" s="161"/>
      <c r="X390" s="161"/>
      <c r="Y390" s="167" t="s">
        <v>8</v>
      </c>
      <c r="Z390" s="168">
        <v>36496.584000000003</v>
      </c>
      <c r="AA390" s="168">
        <v>42248.1</v>
      </c>
      <c r="AB390" s="168">
        <v>43388.54</v>
      </c>
      <c r="AC390" s="168">
        <v>49554.735999999997</v>
      </c>
      <c r="AD390" s="168">
        <v>61382.976000000002</v>
      </c>
      <c r="AE390" s="168">
        <v>64280.02</v>
      </c>
      <c r="AF390" s="168">
        <v>80001.179999999993</v>
      </c>
      <c r="AG390" s="161"/>
      <c r="AH390" s="167" t="s">
        <v>8</v>
      </c>
      <c r="AI390" s="170">
        <v>1</v>
      </c>
      <c r="AJ390" s="170">
        <v>1</v>
      </c>
      <c r="AK390" s="170">
        <v>1</v>
      </c>
      <c r="AL390" s="170">
        <v>1</v>
      </c>
      <c r="AM390" s="170">
        <v>1</v>
      </c>
      <c r="AN390" s="170">
        <v>1</v>
      </c>
      <c r="AO390" s="170">
        <v>1</v>
      </c>
      <c r="AP390" s="161"/>
      <c r="AQ390" s="167" t="s">
        <v>8</v>
      </c>
      <c r="AR390" s="170">
        <v>4.5999999999999999E-2</v>
      </c>
      <c r="AS390" s="170">
        <v>0.05</v>
      </c>
      <c r="AT390" s="170">
        <v>5.2000000000000005E-2</v>
      </c>
      <c r="AU390" s="170">
        <v>5.5999999999999994E-2</v>
      </c>
      <c r="AV390" s="170">
        <v>6.4000000000000001E-2</v>
      </c>
      <c r="AW390" s="170">
        <v>7.0000000000000007E-2</v>
      </c>
      <c r="AX390" s="170">
        <v>0.06</v>
      </c>
      <c r="AY390" s="161"/>
      <c r="AZ390" s="161"/>
      <c r="BA390" s="161"/>
      <c r="BB390" s="161"/>
    </row>
    <row r="391" spans="3:54" x14ac:dyDescent="0.25">
      <c r="C391" s="171" t="s">
        <v>7</v>
      </c>
      <c r="D391" s="132" t="s">
        <v>4</v>
      </c>
      <c r="F391" s="134" t="s">
        <v>1</v>
      </c>
      <c r="G391" s="175">
        <v>269455</v>
      </c>
      <c r="H391" s="175">
        <v>248184</v>
      </c>
      <c r="I391" s="175">
        <v>256137</v>
      </c>
      <c r="J391" s="175">
        <v>283988</v>
      </c>
      <c r="K391" s="175">
        <v>310512</v>
      </c>
      <c r="L391" s="175">
        <v>284760</v>
      </c>
      <c r="M391" s="175">
        <v>484147</v>
      </c>
      <c r="N391" s="161"/>
      <c r="O391" s="174" t="s">
        <v>1</v>
      </c>
      <c r="P391" s="176">
        <v>4.3</v>
      </c>
      <c r="Q391" s="176">
        <v>5</v>
      </c>
      <c r="R391" s="176">
        <v>4.7</v>
      </c>
      <c r="S391" s="176">
        <v>5</v>
      </c>
      <c r="T391" s="176">
        <v>5.2</v>
      </c>
      <c r="U391" s="176">
        <v>6.2</v>
      </c>
      <c r="V391" s="176">
        <v>4.5999999999999996</v>
      </c>
      <c r="W391" s="161"/>
      <c r="X391" s="161"/>
      <c r="Y391" s="174" t="s">
        <v>1</v>
      </c>
      <c r="Z391" s="175">
        <v>23173.13</v>
      </c>
      <c r="AA391" s="175">
        <v>24818.400000000001</v>
      </c>
      <c r="AB391" s="175">
        <v>24076.878000000004</v>
      </c>
      <c r="AC391" s="175">
        <v>28398.799999999999</v>
      </c>
      <c r="AD391" s="175">
        <v>32293.248000000003</v>
      </c>
      <c r="AE391" s="175">
        <v>35310.239999999998</v>
      </c>
      <c r="AF391" s="175">
        <v>44541.523999999998</v>
      </c>
      <c r="AG391" s="161"/>
      <c r="AH391" s="174" t="s">
        <v>1</v>
      </c>
      <c r="AI391" s="177">
        <v>0.33961890789559923</v>
      </c>
      <c r="AJ391" s="177">
        <v>0.29372208454344695</v>
      </c>
      <c r="AK391" s="177">
        <v>0.30697331599542182</v>
      </c>
      <c r="AL391" s="177">
        <v>0.32092448237439908</v>
      </c>
      <c r="AM391" s="177">
        <v>0.32375048091509934</v>
      </c>
      <c r="AN391" s="177">
        <v>0.31009946792175858</v>
      </c>
      <c r="AO391" s="177">
        <v>0.3631048942028105</v>
      </c>
      <c r="AP391" s="161"/>
      <c r="AQ391" s="174" t="s">
        <v>1</v>
      </c>
      <c r="AR391" s="177">
        <v>2.9207226079021532E-2</v>
      </c>
      <c r="AS391" s="177">
        <v>2.9372208454344694E-2</v>
      </c>
      <c r="AT391" s="177">
        <v>2.8855491703569651E-2</v>
      </c>
      <c r="AU391" s="177">
        <v>3.2092448237439911E-2</v>
      </c>
      <c r="AV391" s="177">
        <v>3.3670050015170337E-2</v>
      </c>
      <c r="AW391" s="177">
        <v>3.8452334022298064E-2</v>
      </c>
      <c r="AX391" s="177">
        <v>3.3405650266658565E-2</v>
      </c>
      <c r="AY391" s="161"/>
      <c r="AZ391" s="161"/>
      <c r="BA391" s="161"/>
      <c r="BB391" s="161"/>
    </row>
    <row r="392" spans="3:54" x14ac:dyDescent="0.25">
      <c r="C392" s="171" t="s">
        <v>7</v>
      </c>
      <c r="D392" s="132" t="s">
        <v>4</v>
      </c>
      <c r="F392" s="134" t="s">
        <v>77</v>
      </c>
      <c r="G392" s="175">
        <v>330254</v>
      </c>
      <c r="H392" s="175">
        <v>387383</v>
      </c>
      <c r="I392" s="175">
        <v>377277</v>
      </c>
      <c r="J392" s="175">
        <v>371662</v>
      </c>
      <c r="K392" s="175">
        <v>390616</v>
      </c>
      <c r="L392" s="175">
        <v>355877</v>
      </c>
      <c r="M392" s="175">
        <v>495988</v>
      </c>
      <c r="N392" s="161"/>
      <c r="O392" s="174" t="s">
        <v>77</v>
      </c>
      <c r="P392" s="176">
        <v>3.9</v>
      </c>
      <c r="Q392" s="176">
        <v>3.8</v>
      </c>
      <c r="R392" s="176">
        <v>4</v>
      </c>
      <c r="S392" s="176">
        <v>4.2</v>
      </c>
      <c r="T392" s="176">
        <v>4.8</v>
      </c>
      <c r="U392" s="176">
        <v>5.2</v>
      </c>
      <c r="V392" s="176">
        <v>4.5999999999999996</v>
      </c>
      <c r="W392" s="161"/>
      <c r="X392" s="161"/>
      <c r="Y392" s="174" t="s">
        <v>77</v>
      </c>
      <c r="Z392" s="175">
        <v>25759.811999999998</v>
      </c>
      <c r="AA392" s="175">
        <v>29441.107999999997</v>
      </c>
      <c r="AB392" s="175">
        <v>30182.16</v>
      </c>
      <c r="AC392" s="175">
        <v>31219.608000000004</v>
      </c>
      <c r="AD392" s="175">
        <v>37499.135999999999</v>
      </c>
      <c r="AE392" s="175">
        <v>37011.208000000006</v>
      </c>
      <c r="AF392" s="175">
        <v>45630.895999999993</v>
      </c>
      <c r="AG392" s="161"/>
      <c r="AH392" s="174" t="s">
        <v>77</v>
      </c>
      <c r="AI392" s="177">
        <v>0.41624947693734843</v>
      </c>
      <c r="AJ392" s="177">
        <v>0.45846203734605817</v>
      </c>
      <c r="AK392" s="177">
        <v>0.4521563528065245</v>
      </c>
      <c r="AL392" s="177">
        <v>0.42000167249402759</v>
      </c>
      <c r="AM392" s="177">
        <v>0.40726966382340274</v>
      </c>
      <c r="AN392" s="177">
        <v>0.38754483897173647</v>
      </c>
      <c r="AO392" s="177">
        <v>0.37198551321368012</v>
      </c>
      <c r="AP392" s="161"/>
      <c r="AQ392" s="174" t="s">
        <v>77</v>
      </c>
      <c r="AR392" s="177">
        <v>3.2467459201113179E-2</v>
      </c>
      <c r="AS392" s="177">
        <v>3.4843114838300417E-2</v>
      </c>
      <c r="AT392" s="177">
        <v>3.6172508224521963E-2</v>
      </c>
      <c r="AU392" s="177">
        <v>3.5280140489498318E-2</v>
      </c>
      <c r="AV392" s="177">
        <v>3.9097887727046664E-2</v>
      </c>
      <c r="AW392" s="177">
        <v>4.0304663253060591E-2</v>
      </c>
      <c r="AX392" s="177">
        <v>3.4222667215658566E-2</v>
      </c>
      <c r="AY392" s="161"/>
      <c r="AZ392" s="161"/>
      <c r="BA392" s="161"/>
      <c r="BB392" s="161"/>
    </row>
    <row r="393" spans="3:54" x14ac:dyDescent="0.25">
      <c r="C393" s="171" t="s">
        <v>7</v>
      </c>
      <c r="D393" s="132" t="s">
        <v>4</v>
      </c>
      <c r="F393" s="134" t="s">
        <v>76</v>
      </c>
      <c r="G393" s="175">
        <v>193699</v>
      </c>
      <c r="H393" s="175">
        <v>209399</v>
      </c>
      <c r="I393" s="175">
        <v>200985</v>
      </c>
      <c r="J393" s="175">
        <v>229260</v>
      </c>
      <c r="K393" s="175">
        <v>257985</v>
      </c>
      <c r="L393" s="175">
        <v>277653</v>
      </c>
      <c r="M393" s="175">
        <v>353218</v>
      </c>
      <c r="N393" s="161"/>
      <c r="O393" s="174" t="s">
        <v>76</v>
      </c>
      <c r="P393" s="176">
        <v>5.5</v>
      </c>
      <c r="Q393" s="176">
        <v>5</v>
      </c>
      <c r="R393" s="176">
        <v>5.3</v>
      </c>
      <c r="S393" s="176">
        <v>5.6</v>
      </c>
      <c r="T393" s="176">
        <v>5.7</v>
      </c>
      <c r="U393" s="176">
        <v>6.2</v>
      </c>
      <c r="V393" s="176">
        <v>5.2</v>
      </c>
      <c r="W393" s="161"/>
      <c r="X393" s="161"/>
      <c r="Y393" s="174" t="s">
        <v>76</v>
      </c>
      <c r="Z393" s="175">
        <v>21306.89</v>
      </c>
      <c r="AA393" s="175">
        <v>20939.900000000001</v>
      </c>
      <c r="AB393" s="175">
        <v>21304.41</v>
      </c>
      <c r="AC393" s="175">
        <v>25677.119999999999</v>
      </c>
      <c r="AD393" s="175">
        <v>29410.29</v>
      </c>
      <c r="AE393" s="175">
        <v>34428.972000000002</v>
      </c>
      <c r="AF393" s="175">
        <v>36734.671999999999</v>
      </c>
      <c r="AG393" s="161"/>
      <c r="AH393" s="174" t="s">
        <v>76</v>
      </c>
      <c r="AI393" s="177">
        <v>0.24413665673477825</v>
      </c>
      <c r="AJ393" s="177">
        <v>0.24782061205119282</v>
      </c>
      <c r="AK393" s="177">
        <v>0.24087512509063452</v>
      </c>
      <c r="AL393" s="177">
        <v>0.259078365385702</v>
      </c>
      <c r="AM393" s="177">
        <v>0.26898402579894465</v>
      </c>
      <c r="AN393" s="177">
        <v>0.30236004904790009</v>
      </c>
      <c r="AO393" s="177">
        <v>0.26490959258350938</v>
      </c>
      <c r="AP393" s="161"/>
      <c r="AQ393" s="174" t="s">
        <v>76</v>
      </c>
      <c r="AR393" s="177">
        <v>2.6855032240825607E-2</v>
      </c>
      <c r="AS393" s="177">
        <v>2.478206120511928E-2</v>
      </c>
      <c r="AT393" s="177">
        <v>2.5532763259607259E-2</v>
      </c>
      <c r="AU393" s="177">
        <v>2.9016776923198623E-2</v>
      </c>
      <c r="AV393" s="177">
        <v>3.066417894107969E-2</v>
      </c>
      <c r="AW393" s="177">
        <v>3.7492646081939612E-2</v>
      </c>
      <c r="AX393" s="177">
        <v>2.7550597628684979E-2</v>
      </c>
      <c r="AY393" s="161"/>
      <c r="AZ393" s="161"/>
      <c r="BA393" s="161"/>
      <c r="BB393" s="161"/>
    </row>
    <row r="394" spans="3:54" x14ac:dyDescent="0.25">
      <c r="C394" s="164" t="s">
        <v>12</v>
      </c>
      <c r="D394" s="128" t="s">
        <v>4</v>
      </c>
      <c r="F394" s="130" t="s">
        <v>8</v>
      </c>
      <c r="G394" s="168">
        <v>408702</v>
      </c>
      <c r="H394" s="168">
        <v>447774</v>
      </c>
      <c r="I394" s="168">
        <v>435146</v>
      </c>
      <c r="J394" s="168">
        <v>467516</v>
      </c>
      <c r="K394" s="168">
        <v>456808</v>
      </c>
      <c r="L394" s="168">
        <v>500512</v>
      </c>
      <c r="M394" s="168">
        <v>652667</v>
      </c>
      <c r="N394" s="161"/>
      <c r="O394" s="167" t="s">
        <v>8</v>
      </c>
      <c r="P394" s="169">
        <v>3.3</v>
      </c>
      <c r="Q394" s="169">
        <v>3.4</v>
      </c>
      <c r="R394" s="169">
        <v>3.7</v>
      </c>
      <c r="S394" s="169">
        <v>3.6</v>
      </c>
      <c r="T394" s="169">
        <v>4.2</v>
      </c>
      <c r="U394" s="169">
        <v>4.2</v>
      </c>
      <c r="V394" s="169">
        <v>4.3</v>
      </c>
      <c r="W394" s="161"/>
      <c r="X394" s="161"/>
      <c r="Y394" s="167" t="s">
        <v>8</v>
      </c>
      <c r="Z394" s="168">
        <v>26974.331999999999</v>
      </c>
      <c r="AA394" s="168">
        <v>30448.631999999998</v>
      </c>
      <c r="AB394" s="168">
        <v>32200.804000000004</v>
      </c>
      <c r="AC394" s="168">
        <v>33661.152000000002</v>
      </c>
      <c r="AD394" s="168">
        <v>38371.872000000003</v>
      </c>
      <c r="AE394" s="168">
        <v>42043.008000000002</v>
      </c>
      <c r="AF394" s="168">
        <v>56129.362000000001</v>
      </c>
      <c r="AG394" s="161"/>
      <c r="AH394" s="167" t="s">
        <v>8</v>
      </c>
      <c r="AI394" s="170">
        <v>1</v>
      </c>
      <c r="AJ394" s="170">
        <v>1</v>
      </c>
      <c r="AK394" s="170">
        <v>1</v>
      </c>
      <c r="AL394" s="170">
        <v>1</v>
      </c>
      <c r="AM394" s="170">
        <v>1</v>
      </c>
      <c r="AN394" s="170">
        <v>1</v>
      </c>
      <c r="AO394" s="170">
        <v>1</v>
      </c>
      <c r="AP394" s="161"/>
      <c r="AQ394" s="167" t="s">
        <v>8</v>
      </c>
      <c r="AR394" s="170">
        <v>6.6000000000000003E-2</v>
      </c>
      <c r="AS394" s="170">
        <v>6.8000000000000005E-2</v>
      </c>
      <c r="AT394" s="170">
        <v>7.400000000000001E-2</v>
      </c>
      <c r="AU394" s="170">
        <v>7.2000000000000008E-2</v>
      </c>
      <c r="AV394" s="170">
        <v>8.4000000000000005E-2</v>
      </c>
      <c r="AW394" s="170">
        <v>8.4000000000000005E-2</v>
      </c>
      <c r="AX394" s="170">
        <v>8.5999999999999993E-2</v>
      </c>
      <c r="AY394" s="161"/>
      <c r="AZ394" s="161"/>
      <c r="BA394" s="161"/>
      <c r="BB394" s="161"/>
    </row>
    <row r="395" spans="3:54" x14ac:dyDescent="0.25">
      <c r="C395" s="171" t="s">
        <v>12</v>
      </c>
      <c r="D395" s="132" t="s">
        <v>4</v>
      </c>
      <c r="F395" s="134" t="s">
        <v>1</v>
      </c>
      <c r="G395" s="175">
        <v>129995</v>
      </c>
      <c r="H395" s="175">
        <v>122768</v>
      </c>
      <c r="I395" s="175">
        <v>121960</v>
      </c>
      <c r="J395" s="175">
        <v>133945</v>
      </c>
      <c r="K395" s="175">
        <v>125740</v>
      </c>
      <c r="L395" s="175">
        <v>133548</v>
      </c>
      <c r="M395" s="175">
        <v>220889</v>
      </c>
      <c r="N395" s="161"/>
      <c r="O395" s="174" t="s">
        <v>1</v>
      </c>
      <c r="P395" s="176">
        <v>6.1</v>
      </c>
      <c r="Q395" s="176">
        <v>7.2</v>
      </c>
      <c r="R395" s="176">
        <v>7.6</v>
      </c>
      <c r="S395" s="176">
        <v>7.1</v>
      </c>
      <c r="T395" s="176">
        <v>8.1</v>
      </c>
      <c r="U395" s="176">
        <v>8.9</v>
      </c>
      <c r="V395" s="176">
        <v>6.9</v>
      </c>
      <c r="W395" s="161"/>
      <c r="X395" s="161"/>
      <c r="Y395" s="174" t="s">
        <v>1</v>
      </c>
      <c r="Z395" s="175">
        <v>15859.39</v>
      </c>
      <c r="AA395" s="175">
        <v>17678.592000000001</v>
      </c>
      <c r="AB395" s="175">
        <v>18537.919999999998</v>
      </c>
      <c r="AC395" s="175">
        <v>19020.189999999999</v>
      </c>
      <c r="AD395" s="175">
        <v>20369.88</v>
      </c>
      <c r="AE395" s="175">
        <v>23771.543999999998</v>
      </c>
      <c r="AF395" s="175">
        <v>30482.682000000001</v>
      </c>
      <c r="AG395" s="161"/>
      <c r="AH395" s="174" t="s">
        <v>1</v>
      </c>
      <c r="AI395" s="177">
        <v>0.31806793213637319</v>
      </c>
      <c r="AJ395" s="177">
        <v>0.27417402528954338</v>
      </c>
      <c r="AK395" s="177">
        <v>0.28027374720208847</v>
      </c>
      <c r="AL395" s="177">
        <v>0.28650356351440376</v>
      </c>
      <c r="AM395" s="177">
        <v>0.27525787639445892</v>
      </c>
      <c r="AN395" s="177">
        <v>0.26682277347995653</v>
      </c>
      <c r="AO395" s="177">
        <v>0.33844058302319557</v>
      </c>
      <c r="AP395" s="161"/>
      <c r="AQ395" s="174" t="s">
        <v>1</v>
      </c>
      <c r="AR395" s="177">
        <v>3.8804287720637529E-2</v>
      </c>
      <c r="AS395" s="177">
        <v>3.9481059641694245E-2</v>
      </c>
      <c r="AT395" s="177">
        <v>4.2601609574717446E-2</v>
      </c>
      <c r="AU395" s="177">
        <v>4.0683506019045329E-2</v>
      </c>
      <c r="AV395" s="177">
        <v>4.4591775975902345E-2</v>
      </c>
      <c r="AW395" s="177">
        <v>4.7494453679432266E-2</v>
      </c>
      <c r="AX395" s="177">
        <v>4.670480045720099E-2</v>
      </c>
      <c r="AY395" s="161"/>
      <c r="AZ395" s="161"/>
      <c r="BA395" s="161"/>
      <c r="BB395" s="161"/>
    </row>
    <row r="396" spans="3:54" x14ac:dyDescent="0.25">
      <c r="C396" s="171" t="s">
        <v>12</v>
      </c>
      <c r="D396" s="132" t="s">
        <v>4</v>
      </c>
      <c r="F396" s="134" t="s">
        <v>77</v>
      </c>
      <c r="G396" s="175">
        <v>143074</v>
      </c>
      <c r="H396" s="175">
        <v>174018</v>
      </c>
      <c r="I396" s="175">
        <v>175966</v>
      </c>
      <c r="J396" s="175">
        <v>162584</v>
      </c>
      <c r="K396" s="175">
        <v>161048</v>
      </c>
      <c r="L396" s="175">
        <v>172851</v>
      </c>
      <c r="M396" s="175">
        <v>206982</v>
      </c>
      <c r="N396" s="161"/>
      <c r="O396" s="174" t="s">
        <v>77</v>
      </c>
      <c r="P396" s="176">
        <v>6.1</v>
      </c>
      <c r="Q396" s="176">
        <v>5.9</v>
      </c>
      <c r="R396" s="176">
        <v>6.2</v>
      </c>
      <c r="S396" s="176">
        <v>6.5</v>
      </c>
      <c r="T396" s="176">
        <v>7.4</v>
      </c>
      <c r="U396" s="176">
        <v>8.1</v>
      </c>
      <c r="V396" s="176">
        <v>6.9</v>
      </c>
      <c r="W396" s="161"/>
      <c r="X396" s="161"/>
      <c r="Y396" s="174" t="s">
        <v>77</v>
      </c>
      <c r="Z396" s="175">
        <v>17455.027999999998</v>
      </c>
      <c r="AA396" s="175">
        <v>20534.124</v>
      </c>
      <c r="AB396" s="175">
        <v>21819.784</v>
      </c>
      <c r="AC396" s="175">
        <v>21135.919999999998</v>
      </c>
      <c r="AD396" s="175">
        <v>23835.103999999999</v>
      </c>
      <c r="AE396" s="175">
        <v>28001.861999999997</v>
      </c>
      <c r="AF396" s="175">
        <v>28563.516</v>
      </c>
      <c r="AG396" s="161"/>
      <c r="AH396" s="174" t="s">
        <v>77</v>
      </c>
      <c r="AI396" s="177">
        <v>0.35006924360536529</v>
      </c>
      <c r="AJ396" s="177">
        <v>0.38862908520816303</v>
      </c>
      <c r="AK396" s="177">
        <v>0.40438381600658169</v>
      </c>
      <c r="AL396" s="177">
        <v>0.3477613600390147</v>
      </c>
      <c r="AM396" s="177">
        <v>0.35255074341955484</v>
      </c>
      <c r="AN396" s="177">
        <v>0.34534836327600538</v>
      </c>
      <c r="AO396" s="177">
        <v>0.31713262659212127</v>
      </c>
      <c r="AP396" s="161"/>
      <c r="AQ396" s="174" t="s">
        <v>77</v>
      </c>
      <c r="AR396" s="177">
        <v>4.2708447719854561E-2</v>
      </c>
      <c r="AS396" s="177">
        <v>4.5858232054563242E-2</v>
      </c>
      <c r="AT396" s="177">
        <v>5.0143593184816135E-2</v>
      </c>
      <c r="AU396" s="177">
        <v>4.520897680507191E-2</v>
      </c>
      <c r="AV396" s="177">
        <v>5.2177510026094123E-2</v>
      </c>
      <c r="AW396" s="177">
        <v>5.5946434850712864E-2</v>
      </c>
      <c r="AX396" s="177">
        <v>4.3764302469712739E-2</v>
      </c>
      <c r="AY396" s="161"/>
      <c r="AZ396" s="161"/>
      <c r="BA396" s="161"/>
      <c r="BB396" s="161"/>
    </row>
    <row r="397" spans="3:54" x14ac:dyDescent="0.25">
      <c r="C397" s="171" t="s">
        <v>12</v>
      </c>
      <c r="D397" s="132" t="s">
        <v>4</v>
      </c>
      <c r="F397" s="134" t="s">
        <v>76</v>
      </c>
      <c r="G397" s="175">
        <v>135637</v>
      </c>
      <c r="H397" s="175">
        <v>150992</v>
      </c>
      <c r="I397" s="175">
        <v>137224</v>
      </c>
      <c r="J397" s="175">
        <v>170991</v>
      </c>
      <c r="K397" s="175">
        <v>170024</v>
      </c>
      <c r="L397" s="175">
        <v>194117</v>
      </c>
      <c r="M397" s="175">
        <v>224796</v>
      </c>
      <c r="N397" s="161"/>
      <c r="O397" s="174" t="s">
        <v>76</v>
      </c>
      <c r="P397" s="176">
        <v>6.1</v>
      </c>
      <c r="Q397" s="176">
        <v>5.9</v>
      </c>
      <c r="R397" s="176">
        <v>6.8</v>
      </c>
      <c r="S397" s="176">
        <v>6.5</v>
      </c>
      <c r="T397" s="176">
        <v>7.4</v>
      </c>
      <c r="U397" s="176">
        <v>8.1</v>
      </c>
      <c r="V397" s="176">
        <v>6.9</v>
      </c>
      <c r="W397" s="161"/>
      <c r="X397" s="161"/>
      <c r="Y397" s="174" t="s">
        <v>76</v>
      </c>
      <c r="Z397" s="175">
        <v>16547.714</v>
      </c>
      <c r="AA397" s="175">
        <v>17817.056</v>
      </c>
      <c r="AB397" s="175">
        <v>18662.464</v>
      </c>
      <c r="AC397" s="175">
        <v>22228.83</v>
      </c>
      <c r="AD397" s="175">
        <v>25163.552000000003</v>
      </c>
      <c r="AE397" s="175">
        <v>31446.953999999998</v>
      </c>
      <c r="AF397" s="175">
        <v>31021.848000000002</v>
      </c>
      <c r="AG397" s="161"/>
      <c r="AH397" s="174" t="s">
        <v>76</v>
      </c>
      <c r="AI397" s="177">
        <v>0.33187261134029195</v>
      </c>
      <c r="AJ397" s="177">
        <v>0.33720582258014087</v>
      </c>
      <c r="AK397" s="177">
        <v>0.31535162910839121</v>
      </c>
      <c r="AL397" s="177">
        <v>0.36574363230349338</v>
      </c>
      <c r="AM397" s="177">
        <v>0.37220013660005952</v>
      </c>
      <c r="AN397" s="177">
        <v>0.38783685506041815</v>
      </c>
      <c r="AO397" s="177">
        <v>0.34442679038468316</v>
      </c>
      <c r="AP397" s="161"/>
      <c r="AQ397" s="174" t="s">
        <v>76</v>
      </c>
      <c r="AR397" s="177">
        <v>4.0488458583515616E-2</v>
      </c>
      <c r="AS397" s="177">
        <v>3.9790287064456621E-2</v>
      </c>
      <c r="AT397" s="177">
        <v>4.2887821558741199E-2</v>
      </c>
      <c r="AU397" s="177">
        <v>4.7546672199454146E-2</v>
      </c>
      <c r="AV397" s="177">
        <v>5.5085620216808816E-2</v>
      </c>
      <c r="AW397" s="177">
        <v>6.2829570519787742E-2</v>
      </c>
      <c r="AX397" s="177">
        <v>4.7530897073086276E-2</v>
      </c>
      <c r="AY397" s="161"/>
      <c r="AZ397" s="161"/>
      <c r="BA397" s="161"/>
      <c r="BB397" s="161"/>
    </row>
    <row r="398" spans="3:54" x14ac:dyDescent="0.25">
      <c r="C398" s="164" t="s">
        <v>11</v>
      </c>
      <c r="D398" s="128" t="s">
        <v>4</v>
      </c>
      <c r="F398" s="130" t="s">
        <v>8</v>
      </c>
      <c r="G398" s="168">
        <v>384704</v>
      </c>
      <c r="H398" s="168">
        <v>397190</v>
      </c>
      <c r="I398" s="168">
        <v>399251</v>
      </c>
      <c r="J398" s="168">
        <v>417392</v>
      </c>
      <c r="K398" s="168">
        <v>502303</v>
      </c>
      <c r="L398" s="168">
        <v>417776</v>
      </c>
      <c r="M398" s="168">
        <v>680686</v>
      </c>
      <c r="N398" s="161"/>
      <c r="O398" s="167" t="s">
        <v>8</v>
      </c>
      <c r="P398" s="169">
        <v>3.6</v>
      </c>
      <c r="Q398" s="169">
        <v>3.8</v>
      </c>
      <c r="R398" s="169">
        <v>4</v>
      </c>
      <c r="S398" s="169">
        <v>3.9</v>
      </c>
      <c r="T398" s="169">
        <v>3.9</v>
      </c>
      <c r="U398" s="169">
        <v>4.9000000000000004</v>
      </c>
      <c r="V398" s="169">
        <v>4.3</v>
      </c>
      <c r="W398" s="161"/>
      <c r="X398" s="161"/>
      <c r="Y398" s="167" t="s">
        <v>8</v>
      </c>
      <c r="Z398" s="168">
        <v>27698.688000000002</v>
      </c>
      <c r="AA398" s="168">
        <v>30186.44</v>
      </c>
      <c r="AB398" s="168">
        <v>31940.080000000002</v>
      </c>
      <c r="AC398" s="168">
        <v>32556.576000000001</v>
      </c>
      <c r="AD398" s="168">
        <v>39179.633999999998</v>
      </c>
      <c r="AE398" s="168">
        <v>40942.048000000003</v>
      </c>
      <c r="AF398" s="168">
        <v>58538.995999999999</v>
      </c>
      <c r="AG398" s="161"/>
      <c r="AH398" s="167" t="s">
        <v>8</v>
      </c>
      <c r="AI398" s="170">
        <v>1</v>
      </c>
      <c r="AJ398" s="170">
        <v>1</v>
      </c>
      <c r="AK398" s="170">
        <v>1</v>
      </c>
      <c r="AL398" s="170">
        <v>1</v>
      </c>
      <c r="AM398" s="170">
        <v>1</v>
      </c>
      <c r="AN398" s="170">
        <v>1</v>
      </c>
      <c r="AO398" s="170">
        <v>1</v>
      </c>
      <c r="AP398" s="161"/>
      <c r="AQ398" s="167" t="s">
        <v>8</v>
      </c>
      <c r="AR398" s="170">
        <v>7.2000000000000008E-2</v>
      </c>
      <c r="AS398" s="170">
        <v>7.5999999999999998E-2</v>
      </c>
      <c r="AT398" s="170">
        <v>0.08</v>
      </c>
      <c r="AU398" s="170">
        <v>7.8E-2</v>
      </c>
      <c r="AV398" s="170">
        <v>7.8E-2</v>
      </c>
      <c r="AW398" s="170">
        <v>9.8000000000000004E-2</v>
      </c>
      <c r="AX398" s="170">
        <v>8.5999999999999993E-2</v>
      </c>
      <c r="AY398" s="161"/>
      <c r="AZ398" s="161"/>
      <c r="BA398" s="161"/>
      <c r="BB398" s="161"/>
    </row>
    <row r="399" spans="3:54" x14ac:dyDescent="0.25">
      <c r="C399" s="171" t="s">
        <v>11</v>
      </c>
      <c r="D399" s="132" t="s">
        <v>4</v>
      </c>
      <c r="F399" s="134" t="s">
        <v>1</v>
      </c>
      <c r="G399" s="175">
        <v>139462</v>
      </c>
      <c r="H399" s="175">
        <v>125418</v>
      </c>
      <c r="I399" s="175">
        <v>134179</v>
      </c>
      <c r="J399" s="175">
        <v>150045</v>
      </c>
      <c r="K399" s="175">
        <v>184774</v>
      </c>
      <c r="L399" s="175">
        <v>151214</v>
      </c>
      <c r="M399" s="175">
        <v>263258</v>
      </c>
      <c r="N399" s="161"/>
      <c r="O399" s="174" t="s">
        <v>1</v>
      </c>
      <c r="P399" s="176">
        <v>6.1</v>
      </c>
      <c r="Q399" s="176">
        <v>6.4</v>
      </c>
      <c r="R399" s="176">
        <v>6.8</v>
      </c>
      <c r="S399" s="176">
        <v>6.5</v>
      </c>
      <c r="T399" s="176">
        <v>7.4</v>
      </c>
      <c r="U399" s="176">
        <v>8.1</v>
      </c>
      <c r="V399" s="176">
        <v>6.2</v>
      </c>
      <c r="W399" s="161"/>
      <c r="X399" s="161"/>
      <c r="Y399" s="174" t="s">
        <v>1</v>
      </c>
      <c r="Z399" s="175">
        <v>17014.363999999998</v>
      </c>
      <c r="AA399" s="175">
        <v>16053.504000000001</v>
      </c>
      <c r="AB399" s="175">
        <v>18248.343999999997</v>
      </c>
      <c r="AC399" s="175">
        <v>19505.849999999999</v>
      </c>
      <c r="AD399" s="175">
        <v>27346.552000000003</v>
      </c>
      <c r="AE399" s="175">
        <v>24496.667999999998</v>
      </c>
      <c r="AF399" s="175">
        <v>32643.992000000002</v>
      </c>
      <c r="AG399" s="161"/>
      <c r="AH399" s="174" t="s">
        <v>1</v>
      </c>
      <c r="AI399" s="177">
        <v>0.36251767592746631</v>
      </c>
      <c r="AJ399" s="177">
        <v>0.31576323673808504</v>
      </c>
      <c r="AK399" s="177">
        <v>0.33607680381514388</v>
      </c>
      <c r="AL399" s="177">
        <v>0.35948221336297775</v>
      </c>
      <c r="AM399" s="177">
        <v>0.36785366601433794</v>
      </c>
      <c r="AN399" s="177">
        <v>0.36194994446784878</v>
      </c>
      <c r="AO399" s="177">
        <v>0.38675395116103461</v>
      </c>
      <c r="AP399" s="161"/>
      <c r="AQ399" s="174" t="s">
        <v>1</v>
      </c>
      <c r="AR399" s="177">
        <v>4.4227156463150889E-2</v>
      </c>
      <c r="AS399" s="177">
        <v>4.0417694302474889E-2</v>
      </c>
      <c r="AT399" s="177">
        <v>4.5706445318859562E-2</v>
      </c>
      <c r="AU399" s="177">
        <v>4.6732687737187105E-2</v>
      </c>
      <c r="AV399" s="177">
        <v>5.4442342570122017E-2</v>
      </c>
      <c r="AW399" s="177">
        <v>5.8635891003791497E-2</v>
      </c>
      <c r="AX399" s="177">
        <v>4.7957489943968291E-2</v>
      </c>
      <c r="AY399" s="161"/>
      <c r="AZ399" s="161"/>
      <c r="BA399" s="161"/>
      <c r="BB399" s="161"/>
    </row>
    <row r="400" spans="3:54" x14ac:dyDescent="0.25">
      <c r="C400" s="171" t="s">
        <v>11</v>
      </c>
      <c r="D400" s="132" t="s">
        <v>4</v>
      </c>
      <c r="F400" s="134" t="s">
        <v>77</v>
      </c>
      <c r="G400" s="175">
        <v>187182</v>
      </c>
      <c r="H400" s="175">
        <v>213367</v>
      </c>
      <c r="I400" s="175">
        <v>201313</v>
      </c>
      <c r="J400" s="175">
        <v>209080</v>
      </c>
      <c r="K400" s="175">
        <v>229570</v>
      </c>
      <c r="L400" s="175">
        <v>183028</v>
      </c>
      <c r="M400" s="175">
        <v>289006</v>
      </c>
      <c r="N400" s="161"/>
      <c r="O400" s="174" t="s">
        <v>77</v>
      </c>
      <c r="P400" s="176">
        <v>5.5</v>
      </c>
      <c r="Q400" s="176">
        <v>5</v>
      </c>
      <c r="R400" s="176">
        <v>5.3</v>
      </c>
      <c r="S400" s="176">
        <v>5.6</v>
      </c>
      <c r="T400" s="176">
        <v>6.3</v>
      </c>
      <c r="U400" s="176">
        <v>8.1</v>
      </c>
      <c r="V400" s="176">
        <v>6.2</v>
      </c>
      <c r="W400" s="161"/>
      <c r="X400" s="161"/>
      <c r="Y400" s="174" t="s">
        <v>77</v>
      </c>
      <c r="Z400" s="175">
        <v>20590.02</v>
      </c>
      <c r="AA400" s="175">
        <v>21336.7</v>
      </c>
      <c r="AB400" s="175">
        <v>21339.178</v>
      </c>
      <c r="AC400" s="175">
        <v>23416.959999999999</v>
      </c>
      <c r="AD400" s="175">
        <v>28925.82</v>
      </c>
      <c r="AE400" s="175">
        <v>29650.536</v>
      </c>
      <c r="AF400" s="175">
        <v>35836.743999999999</v>
      </c>
      <c r="AG400" s="161"/>
      <c r="AH400" s="174" t="s">
        <v>77</v>
      </c>
      <c r="AI400" s="177">
        <v>0.48656109632340711</v>
      </c>
      <c r="AJ400" s="177">
        <v>0.53719126866235301</v>
      </c>
      <c r="AK400" s="177">
        <v>0.50422666442914355</v>
      </c>
      <c r="AL400" s="177">
        <v>0.50091999846666924</v>
      </c>
      <c r="AM400" s="177">
        <v>0.45703489726320567</v>
      </c>
      <c r="AN400" s="177">
        <v>0.43810080042893801</v>
      </c>
      <c r="AO400" s="177">
        <v>0.42458049673417697</v>
      </c>
      <c r="AP400" s="161"/>
      <c r="AQ400" s="174" t="s">
        <v>77</v>
      </c>
      <c r="AR400" s="177">
        <v>5.3521720595574786E-2</v>
      </c>
      <c r="AS400" s="177">
        <v>5.3719126866235298E-2</v>
      </c>
      <c r="AT400" s="177">
        <v>5.3448026429489211E-2</v>
      </c>
      <c r="AU400" s="177">
        <v>5.6103039828266948E-2</v>
      </c>
      <c r="AV400" s="177">
        <v>5.7586397055163913E-2</v>
      </c>
      <c r="AW400" s="177">
        <v>7.0972329669487952E-2</v>
      </c>
      <c r="AX400" s="177">
        <v>5.2647981595037946E-2</v>
      </c>
      <c r="AY400" s="161"/>
      <c r="AZ400" s="161"/>
      <c r="BA400" s="161"/>
      <c r="BB400" s="161"/>
    </row>
    <row r="401" spans="3:54" x14ac:dyDescent="0.25">
      <c r="C401" s="171" t="s">
        <v>11</v>
      </c>
      <c r="D401" s="132" t="s">
        <v>4</v>
      </c>
      <c r="F401" s="134" t="s">
        <v>76</v>
      </c>
      <c r="G401" s="175">
        <v>58064</v>
      </c>
      <c r="H401" s="175">
        <v>58409</v>
      </c>
      <c r="I401" s="175">
        <v>63763</v>
      </c>
      <c r="J401" s="175">
        <v>58271</v>
      </c>
      <c r="K401" s="175">
        <v>87963</v>
      </c>
      <c r="L401" s="175">
        <v>83538</v>
      </c>
      <c r="M401" s="175">
        <v>128422</v>
      </c>
      <c r="N401" s="161"/>
      <c r="O401" s="174" t="s">
        <v>76</v>
      </c>
      <c r="P401" s="176">
        <v>9.3000000000000007</v>
      </c>
      <c r="Q401" s="176">
        <v>10.199999999999999</v>
      </c>
      <c r="R401" s="176">
        <v>9.8000000000000007</v>
      </c>
      <c r="S401" s="176">
        <v>10.8</v>
      </c>
      <c r="T401" s="176">
        <v>9.9</v>
      </c>
      <c r="U401" s="176">
        <v>11.1</v>
      </c>
      <c r="V401" s="176">
        <v>8.8000000000000007</v>
      </c>
      <c r="W401" s="161"/>
      <c r="X401" s="161"/>
      <c r="Y401" s="174" t="s">
        <v>76</v>
      </c>
      <c r="Z401" s="175">
        <v>10799.904000000002</v>
      </c>
      <c r="AA401" s="175">
        <v>11915.435999999998</v>
      </c>
      <c r="AB401" s="175">
        <v>12497.548000000001</v>
      </c>
      <c r="AC401" s="175">
        <v>12586.536</v>
      </c>
      <c r="AD401" s="175">
        <v>17416.674000000003</v>
      </c>
      <c r="AE401" s="175">
        <v>18545.435999999998</v>
      </c>
      <c r="AF401" s="175">
        <v>22602.272000000001</v>
      </c>
      <c r="AG401" s="161"/>
      <c r="AH401" s="174" t="s">
        <v>76</v>
      </c>
      <c r="AI401" s="177">
        <v>0.15093162535351856</v>
      </c>
      <c r="AJ401" s="177">
        <v>0.14705556534655959</v>
      </c>
      <c r="AK401" s="177">
        <v>0.1597065505158409</v>
      </c>
      <c r="AL401" s="177">
        <v>0.13960737148771418</v>
      </c>
      <c r="AM401" s="177">
        <v>0.1751194000434001</v>
      </c>
      <c r="AN401" s="177">
        <v>0.19995882961204089</v>
      </c>
      <c r="AO401" s="177">
        <v>0.18866555210478841</v>
      </c>
      <c r="AP401" s="161"/>
      <c r="AQ401" s="174" t="s">
        <v>76</v>
      </c>
      <c r="AR401" s="177">
        <v>2.8073282315754455E-2</v>
      </c>
      <c r="AS401" s="177">
        <v>2.9999335330698155E-2</v>
      </c>
      <c r="AT401" s="177">
        <v>3.1302483901104822E-2</v>
      </c>
      <c r="AU401" s="177">
        <v>3.0155192241346267E-2</v>
      </c>
      <c r="AV401" s="177">
        <v>3.4673641208593217E-2</v>
      </c>
      <c r="AW401" s="177">
        <v>4.439086017387308E-2</v>
      </c>
      <c r="AX401" s="177">
        <v>3.3205137170442767E-2</v>
      </c>
      <c r="AY401" s="161"/>
      <c r="AZ401" s="161"/>
      <c r="BA401" s="161"/>
      <c r="BB401" s="161"/>
    </row>
    <row r="402" spans="3:54" x14ac:dyDescent="0.25">
      <c r="C402" s="164" t="s">
        <v>7</v>
      </c>
      <c r="D402" s="128" t="s">
        <v>6</v>
      </c>
      <c r="F402" s="130" t="s">
        <v>8</v>
      </c>
      <c r="G402" s="168">
        <v>785191</v>
      </c>
      <c r="H402" s="168">
        <v>743137</v>
      </c>
      <c r="I402" s="168">
        <v>739148</v>
      </c>
      <c r="J402" s="168">
        <v>750094</v>
      </c>
      <c r="K402" s="168">
        <v>788557</v>
      </c>
      <c r="L402" s="168">
        <v>775186</v>
      </c>
      <c r="M402" s="168">
        <v>1091850</v>
      </c>
      <c r="N402" s="161"/>
      <c r="O402" s="167" t="s">
        <v>8</v>
      </c>
      <c r="P402" s="169">
        <v>2</v>
      </c>
      <c r="Q402" s="169">
        <v>2.4</v>
      </c>
      <c r="R402" s="169">
        <v>2.2999999999999998</v>
      </c>
      <c r="S402" s="169">
        <v>2</v>
      </c>
      <c r="T402" s="169">
        <v>2</v>
      </c>
      <c r="U402" s="169">
        <v>2.7</v>
      </c>
      <c r="V402" s="169">
        <v>1.8</v>
      </c>
      <c r="W402" s="161"/>
      <c r="X402" s="161"/>
      <c r="Y402" s="167" t="s">
        <v>8</v>
      </c>
      <c r="Z402" s="168">
        <v>31407.64</v>
      </c>
      <c r="AA402" s="168">
        <v>35670.576000000001</v>
      </c>
      <c r="AB402" s="168">
        <v>34000.807999999997</v>
      </c>
      <c r="AC402" s="168">
        <v>30003.759999999998</v>
      </c>
      <c r="AD402" s="168">
        <v>31542.28</v>
      </c>
      <c r="AE402" s="168">
        <v>41860.044000000002</v>
      </c>
      <c r="AF402" s="168">
        <v>39306.6</v>
      </c>
      <c r="AG402" s="161"/>
      <c r="AH402" s="167" t="s">
        <v>8</v>
      </c>
      <c r="AI402" s="170">
        <v>1</v>
      </c>
      <c r="AJ402" s="170">
        <v>1</v>
      </c>
      <c r="AK402" s="170">
        <v>1</v>
      </c>
      <c r="AL402" s="170">
        <v>1</v>
      </c>
      <c r="AM402" s="170">
        <v>1</v>
      </c>
      <c r="AN402" s="170">
        <v>1</v>
      </c>
      <c r="AO402" s="170">
        <v>1</v>
      </c>
      <c r="AP402" s="161"/>
      <c r="AQ402" s="167" t="s">
        <v>8</v>
      </c>
      <c r="AR402" s="170">
        <v>0.04</v>
      </c>
      <c r="AS402" s="170">
        <v>4.8000000000000001E-2</v>
      </c>
      <c r="AT402" s="170">
        <v>4.5999999999999999E-2</v>
      </c>
      <c r="AU402" s="170">
        <v>0.04</v>
      </c>
      <c r="AV402" s="170">
        <v>0.04</v>
      </c>
      <c r="AW402" s="170">
        <v>5.4000000000000006E-2</v>
      </c>
      <c r="AX402" s="170">
        <v>3.6000000000000004E-2</v>
      </c>
      <c r="AY402" s="161"/>
      <c r="AZ402" s="161"/>
      <c r="BA402" s="161"/>
      <c r="BB402" s="161"/>
    </row>
    <row r="403" spans="3:54" x14ac:dyDescent="0.25">
      <c r="C403" s="171" t="s">
        <v>7</v>
      </c>
      <c r="D403" s="132" t="s">
        <v>6</v>
      </c>
      <c r="F403" s="134" t="s">
        <v>1</v>
      </c>
      <c r="G403" s="175">
        <v>104657</v>
      </c>
      <c r="H403" s="175">
        <v>86689</v>
      </c>
      <c r="I403" s="175">
        <v>89447</v>
      </c>
      <c r="J403" s="175">
        <v>95161</v>
      </c>
      <c r="K403" s="175">
        <v>97749</v>
      </c>
      <c r="L403" s="175">
        <v>87289</v>
      </c>
      <c r="M403" s="175">
        <v>137535</v>
      </c>
      <c r="N403" s="161"/>
      <c r="O403" s="174" t="s">
        <v>1</v>
      </c>
      <c r="P403" s="176">
        <v>6.2</v>
      </c>
      <c r="Q403" s="176">
        <v>6.2</v>
      </c>
      <c r="R403" s="176">
        <v>6</v>
      </c>
      <c r="S403" s="176">
        <v>6.2</v>
      </c>
      <c r="T403" s="176">
        <v>6.2</v>
      </c>
      <c r="U403" s="176">
        <v>7.1</v>
      </c>
      <c r="V403" s="176">
        <v>5.6</v>
      </c>
      <c r="W403" s="161"/>
      <c r="X403" s="161"/>
      <c r="Y403" s="174" t="s">
        <v>1</v>
      </c>
      <c r="Z403" s="175">
        <v>12977.468000000001</v>
      </c>
      <c r="AA403" s="175">
        <v>10749.436000000002</v>
      </c>
      <c r="AB403" s="175">
        <v>10733.64</v>
      </c>
      <c r="AC403" s="175">
        <v>11799.964000000002</v>
      </c>
      <c r="AD403" s="175">
        <v>12120.876</v>
      </c>
      <c r="AE403" s="175">
        <v>12395.038</v>
      </c>
      <c r="AF403" s="175">
        <v>15403.92</v>
      </c>
      <c r="AG403" s="161"/>
      <c r="AH403" s="174" t="s">
        <v>1</v>
      </c>
      <c r="AI403" s="177">
        <v>0.13328858838168037</v>
      </c>
      <c r="AJ403" s="177">
        <v>0.11665278407615284</v>
      </c>
      <c r="AK403" s="177">
        <v>0.12101365355788016</v>
      </c>
      <c r="AL403" s="177">
        <v>0.1268654328657475</v>
      </c>
      <c r="AM403" s="177">
        <v>0.12395933331388853</v>
      </c>
      <c r="AN403" s="177">
        <v>0.11260394279566452</v>
      </c>
      <c r="AO403" s="177">
        <v>0.12596510509685396</v>
      </c>
      <c r="AP403" s="161"/>
      <c r="AQ403" s="174" t="s">
        <v>1</v>
      </c>
      <c r="AR403" s="177">
        <v>1.6527784959328367E-2</v>
      </c>
      <c r="AS403" s="177">
        <v>1.4464945225442954E-2</v>
      </c>
      <c r="AT403" s="177">
        <v>1.4521638426945618E-2</v>
      </c>
      <c r="AU403" s="177">
        <v>1.5731313675352691E-2</v>
      </c>
      <c r="AV403" s="177">
        <v>1.537095733092218E-2</v>
      </c>
      <c r="AW403" s="177">
        <v>1.5989759876984363E-2</v>
      </c>
      <c r="AX403" s="177">
        <v>1.4108091770847644E-2</v>
      </c>
      <c r="AY403" s="161"/>
      <c r="AZ403" s="161"/>
      <c r="BA403" s="161"/>
      <c r="BB403" s="161"/>
    </row>
    <row r="404" spans="3:54" x14ac:dyDescent="0.25">
      <c r="C404" s="171" t="s">
        <v>7</v>
      </c>
      <c r="D404" s="132" t="s">
        <v>6</v>
      </c>
      <c r="F404" s="134" t="s">
        <v>77</v>
      </c>
      <c r="G404" s="175">
        <v>399008</v>
      </c>
      <c r="H404" s="175">
        <v>382544</v>
      </c>
      <c r="I404" s="175">
        <v>384821</v>
      </c>
      <c r="J404" s="175">
        <v>392438</v>
      </c>
      <c r="K404" s="175">
        <v>416042</v>
      </c>
      <c r="L404" s="175">
        <v>425933</v>
      </c>
      <c r="M404" s="175">
        <v>581888</v>
      </c>
      <c r="N404" s="161"/>
      <c r="O404" s="174" t="s">
        <v>77</v>
      </c>
      <c r="P404" s="176">
        <v>3.2</v>
      </c>
      <c r="Q404" s="176">
        <v>3</v>
      </c>
      <c r="R404" s="176">
        <v>2.9</v>
      </c>
      <c r="S404" s="176">
        <v>3.1</v>
      </c>
      <c r="T404" s="176">
        <v>2.9</v>
      </c>
      <c r="U404" s="176">
        <v>3.1</v>
      </c>
      <c r="V404" s="176">
        <v>2.7</v>
      </c>
      <c r="W404" s="161"/>
      <c r="X404" s="161"/>
      <c r="Y404" s="174" t="s">
        <v>77</v>
      </c>
      <c r="Z404" s="175">
        <v>25536.512000000002</v>
      </c>
      <c r="AA404" s="175">
        <v>22952.639999999999</v>
      </c>
      <c r="AB404" s="175">
        <v>22319.617999999999</v>
      </c>
      <c r="AC404" s="175">
        <v>24331.156000000003</v>
      </c>
      <c r="AD404" s="175">
        <v>24130.436000000002</v>
      </c>
      <c r="AE404" s="175">
        <v>26407.846000000001</v>
      </c>
      <c r="AF404" s="175">
        <v>31421.952000000001</v>
      </c>
      <c r="AG404" s="161"/>
      <c r="AH404" s="174" t="s">
        <v>77</v>
      </c>
      <c r="AI404" s="177">
        <v>0.50816680272697978</v>
      </c>
      <c r="AJ404" s="177">
        <v>0.51476914754614556</v>
      </c>
      <c r="AK404" s="177">
        <v>0.52062780390395424</v>
      </c>
      <c r="AL404" s="177">
        <v>0.52318509413486847</v>
      </c>
      <c r="AM404" s="177">
        <v>0.52759914628872739</v>
      </c>
      <c r="AN404" s="177">
        <v>0.5494590975585214</v>
      </c>
      <c r="AO404" s="177">
        <v>0.53293767458900032</v>
      </c>
      <c r="AP404" s="161"/>
      <c r="AQ404" s="174" t="s">
        <v>77</v>
      </c>
      <c r="AR404" s="177">
        <v>3.2522675374526709E-2</v>
      </c>
      <c r="AS404" s="177">
        <v>3.0886148852768733E-2</v>
      </c>
      <c r="AT404" s="177">
        <v>3.0196412626429345E-2</v>
      </c>
      <c r="AU404" s="177">
        <v>3.2437475836361848E-2</v>
      </c>
      <c r="AV404" s="177">
        <v>3.0600750484746187E-2</v>
      </c>
      <c r="AW404" s="177">
        <v>3.4066464048628328E-2</v>
      </c>
      <c r="AX404" s="177">
        <v>2.8778634427806021E-2</v>
      </c>
      <c r="AY404" s="161"/>
      <c r="AZ404" s="161"/>
      <c r="BA404" s="161"/>
      <c r="BB404" s="161"/>
    </row>
    <row r="405" spans="3:54" x14ac:dyDescent="0.25">
      <c r="C405" s="171" t="s">
        <v>7</v>
      </c>
      <c r="D405" s="132" t="s">
        <v>6</v>
      </c>
      <c r="F405" s="134" t="s">
        <v>76</v>
      </c>
      <c r="G405" s="175">
        <v>281530</v>
      </c>
      <c r="H405" s="175">
        <v>273908</v>
      </c>
      <c r="I405" s="175">
        <v>264884</v>
      </c>
      <c r="J405" s="175">
        <v>262499</v>
      </c>
      <c r="K405" s="175">
        <v>274770</v>
      </c>
      <c r="L405" s="175">
        <v>261968</v>
      </c>
      <c r="M405" s="175">
        <v>372427</v>
      </c>
      <c r="N405" s="161"/>
      <c r="O405" s="174" t="s">
        <v>76</v>
      </c>
      <c r="P405" s="176">
        <v>3.8</v>
      </c>
      <c r="Q405" s="176">
        <v>3.5</v>
      </c>
      <c r="R405" s="176">
        <v>3.4</v>
      </c>
      <c r="S405" s="176">
        <v>3.6</v>
      </c>
      <c r="T405" s="176">
        <v>3.7</v>
      </c>
      <c r="U405" s="176">
        <v>3.9</v>
      </c>
      <c r="V405" s="176">
        <v>3.3</v>
      </c>
      <c r="W405" s="161"/>
      <c r="X405" s="161"/>
      <c r="Y405" s="174" t="s">
        <v>76</v>
      </c>
      <c r="Z405" s="175">
        <v>21396.28</v>
      </c>
      <c r="AA405" s="175">
        <v>19173.560000000001</v>
      </c>
      <c r="AB405" s="175">
        <v>18012.112000000001</v>
      </c>
      <c r="AC405" s="175">
        <v>18899.928</v>
      </c>
      <c r="AD405" s="175">
        <v>20332.98</v>
      </c>
      <c r="AE405" s="175">
        <v>20433.504000000001</v>
      </c>
      <c r="AF405" s="175">
        <v>24580.181999999997</v>
      </c>
      <c r="AG405" s="161"/>
      <c r="AH405" s="174" t="s">
        <v>76</v>
      </c>
      <c r="AI405" s="177">
        <v>0.35854970319323581</v>
      </c>
      <c r="AJ405" s="177">
        <v>0.36858345096529982</v>
      </c>
      <c r="AK405" s="177">
        <v>0.35836395417426553</v>
      </c>
      <c r="AL405" s="177">
        <v>0.34995480566435672</v>
      </c>
      <c r="AM405" s="177">
        <v>0.3484465929539653</v>
      </c>
      <c r="AN405" s="177">
        <v>0.33794211969772414</v>
      </c>
      <c r="AO405" s="177">
        <v>0.34109722031414574</v>
      </c>
      <c r="AP405" s="161"/>
      <c r="AQ405" s="174" t="s">
        <v>76</v>
      </c>
      <c r="AR405" s="177">
        <v>2.7249777442685922E-2</v>
      </c>
      <c r="AS405" s="177">
        <v>2.5800841567570988E-2</v>
      </c>
      <c r="AT405" s="177">
        <v>2.4368748883850055E-2</v>
      </c>
      <c r="AU405" s="177">
        <v>2.5196746007833684E-2</v>
      </c>
      <c r="AV405" s="177">
        <v>2.5785047878593433E-2</v>
      </c>
      <c r="AW405" s="177">
        <v>2.6359485336422482E-2</v>
      </c>
      <c r="AX405" s="177">
        <v>2.2512416540733618E-2</v>
      </c>
      <c r="AY405" s="161"/>
      <c r="AZ405" s="161"/>
      <c r="BA405" s="161"/>
      <c r="BB405" s="161"/>
    </row>
    <row r="406" spans="3:54" x14ac:dyDescent="0.25">
      <c r="C406" s="164" t="s">
        <v>12</v>
      </c>
      <c r="D406" s="128" t="s">
        <v>6</v>
      </c>
      <c r="F406" s="130" t="s">
        <v>8</v>
      </c>
      <c r="G406" s="168">
        <v>447222</v>
      </c>
      <c r="H406" s="168">
        <v>436400</v>
      </c>
      <c r="I406" s="168">
        <v>414463</v>
      </c>
      <c r="J406" s="168">
        <v>412435</v>
      </c>
      <c r="K406" s="168">
        <v>437920</v>
      </c>
      <c r="L406" s="168">
        <v>420370</v>
      </c>
      <c r="M406" s="168">
        <v>587858</v>
      </c>
      <c r="N406" s="161"/>
      <c r="O406" s="167" t="s">
        <v>8</v>
      </c>
      <c r="P406" s="169">
        <v>2.9</v>
      </c>
      <c r="Q406" s="169">
        <v>2.7</v>
      </c>
      <c r="R406" s="169">
        <v>2.6</v>
      </c>
      <c r="S406" s="169">
        <v>2.9</v>
      </c>
      <c r="T406" s="169">
        <v>2.9</v>
      </c>
      <c r="U406" s="169">
        <v>3.1</v>
      </c>
      <c r="V406" s="169">
        <v>2.7</v>
      </c>
      <c r="W406" s="161"/>
      <c r="X406" s="161"/>
      <c r="Y406" s="167" t="s">
        <v>8</v>
      </c>
      <c r="Z406" s="168">
        <v>25938.876</v>
      </c>
      <c r="AA406" s="168">
        <v>23565.599999999999</v>
      </c>
      <c r="AB406" s="168">
        <v>21552.076000000001</v>
      </c>
      <c r="AC406" s="168">
        <v>23921.23</v>
      </c>
      <c r="AD406" s="168">
        <v>25399.360000000001</v>
      </c>
      <c r="AE406" s="168">
        <v>26062.94</v>
      </c>
      <c r="AF406" s="168">
        <v>31744.332000000002</v>
      </c>
      <c r="AG406" s="161"/>
      <c r="AH406" s="167" t="s">
        <v>8</v>
      </c>
      <c r="AI406" s="170">
        <v>1</v>
      </c>
      <c r="AJ406" s="170">
        <v>1</v>
      </c>
      <c r="AK406" s="170">
        <v>1</v>
      </c>
      <c r="AL406" s="170">
        <v>1</v>
      </c>
      <c r="AM406" s="170">
        <v>1</v>
      </c>
      <c r="AN406" s="170">
        <v>1</v>
      </c>
      <c r="AO406" s="170">
        <v>1</v>
      </c>
      <c r="AP406" s="161"/>
      <c r="AQ406" s="167" t="s">
        <v>8</v>
      </c>
      <c r="AR406" s="170">
        <v>5.7999999999999996E-2</v>
      </c>
      <c r="AS406" s="170">
        <v>5.4000000000000006E-2</v>
      </c>
      <c r="AT406" s="170">
        <v>5.2000000000000005E-2</v>
      </c>
      <c r="AU406" s="170">
        <v>5.7999999999999996E-2</v>
      </c>
      <c r="AV406" s="170">
        <v>5.7999999999999996E-2</v>
      </c>
      <c r="AW406" s="170">
        <v>6.2E-2</v>
      </c>
      <c r="AX406" s="170">
        <v>5.4000000000000006E-2</v>
      </c>
      <c r="AY406" s="161"/>
      <c r="AZ406" s="161"/>
      <c r="BA406" s="161"/>
      <c r="BB406" s="161"/>
    </row>
    <row r="407" spans="3:54" x14ac:dyDescent="0.25">
      <c r="C407" s="171" t="s">
        <v>12</v>
      </c>
      <c r="D407" s="132" t="s">
        <v>6</v>
      </c>
      <c r="F407" s="134" t="s">
        <v>1</v>
      </c>
      <c r="G407" s="175">
        <v>55116</v>
      </c>
      <c r="H407" s="175">
        <v>48181</v>
      </c>
      <c r="I407" s="175">
        <v>45001</v>
      </c>
      <c r="J407" s="175">
        <v>45151</v>
      </c>
      <c r="K407" s="175">
        <v>47859</v>
      </c>
      <c r="L407" s="175">
        <v>45516</v>
      </c>
      <c r="M407" s="175">
        <v>67477</v>
      </c>
      <c r="N407" s="161"/>
      <c r="O407" s="174" t="s">
        <v>1</v>
      </c>
      <c r="P407" s="176">
        <v>8.5</v>
      </c>
      <c r="Q407" s="176">
        <v>8.6</v>
      </c>
      <c r="R407" s="176">
        <v>8.9</v>
      </c>
      <c r="S407" s="176">
        <v>8.9</v>
      </c>
      <c r="T407" s="176">
        <v>9.1</v>
      </c>
      <c r="U407" s="176">
        <v>9.6999999999999993</v>
      </c>
      <c r="V407" s="176">
        <v>7.8</v>
      </c>
      <c r="W407" s="161"/>
      <c r="X407" s="161"/>
      <c r="Y407" s="174" t="s">
        <v>1</v>
      </c>
      <c r="Z407" s="175">
        <v>9369.7199999999993</v>
      </c>
      <c r="AA407" s="175">
        <v>8287.1319999999996</v>
      </c>
      <c r="AB407" s="175">
        <v>8010.1780000000008</v>
      </c>
      <c r="AC407" s="175">
        <v>8036.8780000000006</v>
      </c>
      <c r="AD407" s="175">
        <v>8710.3379999999997</v>
      </c>
      <c r="AE407" s="175">
        <v>8830.1039999999994</v>
      </c>
      <c r="AF407" s="175">
        <v>10526.412</v>
      </c>
      <c r="AG407" s="161"/>
      <c r="AH407" s="174" t="s">
        <v>1</v>
      </c>
      <c r="AI407" s="177">
        <v>0.12324080657928277</v>
      </c>
      <c r="AJ407" s="177">
        <v>0.11040559120073327</v>
      </c>
      <c r="AK407" s="177">
        <v>0.10857664013434251</v>
      </c>
      <c r="AL407" s="177">
        <v>0.1094742201801496</v>
      </c>
      <c r="AM407" s="177">
        <v>0.10928708439897698</v>
      </c>
      <c r="AN407" s="177">
        <v>0.10827604253395819</v>
      </c>
      <c r="AO407" s="177">
        <v>0.11478452279291938</v>
      </c>
      <c r="AP407" s="161"/>
      <c r="AQ407" s="174" t="s">
        <v>1</v>
      </c>
      <c r="AR407" s="177">
        <v>2.0950937118478074E-2</v>
      </c>
      <c r="AS407" s="177">
        <v>1.8989761686526122E-2</v>
      </c>
      <c r="AT407" s="177">
        <v>1.9326641943912967E-2</v>
      </c>
      <c r="AU407" s="177">
        <v>1.9486411192066632E-2</v>
      </c>
      <c r="AV407" s="177">
        <v>1.9890249360613808E-2</v>
      </c>
      <c r="AW407" s="177">
        <v>2.1005552251587886E-2</v>
      </c>
      <c r="AX407" s="177">
        <v>1.7906385555695424E-2</v>
      </c>
      <c r="AY407" s="161"/>
      <c r="AZ407" s="161"/>
      <c r="BA407" s="161"/>
      <c r="BB407" s="161"/>
    </row>
    <row r="408" spans="3:54" x14ac:dyDescent="0.25">
      <c r="C408" s="171" t="s">
        <v>12</v>
      </c>
      <c r="D408" s="132" t="s">
        <v>6</v>
      </c>
      <c r="F408" s="134" t="s">
        <v>77</v>
      </c>
      <c r="G408" s="175">
        <v>164626</v>
      </c>
      <c r="H408" s="175">
        <v>168767</v>
      </c>
      <c r="I408" s="175">
        <v>156645</v>
      </c>
      <c r="J408" s="175">
        <v>159939</v>
      </c>
      <c r="K408" s="175">
        <v>176650</v>
      </c>
      <c r="L408" s="175">
        <v>178208</v>
      </c>
      <c r="M408" s="175">
        <v>250422</v>
      </c>
      <c r="N408" s="161"/>
      <c r="O408" s="174" t="s">
        <v>77</v>
      </c>
      <c r="P408" s="176">
        <v>5.0999999999999996</v>
      </c>
      <c r="Q408" s="176">
        <v>5.0999999999999996</v>
      </c>
      <c r="R408" s="176">
        <v>4.5</v>
      </c>
      <c r="S408" s="176">
        <v>4.8</v>
      </c>
      <c r="T408" s="176">
        <v>4.9000000000000004</v>
      </c>
      <c r="U408" s="176">
        <v>5.2</v>
      </c>
      <c r="V408" s="176">
        <v>3.9</v>
      </c>
      <c r="W408" s="161"/>
      <c r="X408" s="161"/>
      <c r="Y408" s="174" t="s">
        <v>77</v>
      </c>
      <c r="Z408" s="175">
        <v>16791.851999999999</v>
      </c>
      <c r="AA408" s="175">
        <v>17214.234</v>
      </c>
      <c r="AB408" s="175">
        <v>14098.05</v>
      </c>
      <c r="AC408" s="175">
        <v>15354.143999999998</v>
      </c>
      <c r="AD408" s="175">
        <v>17311.7</v>
      </c>
      <c r="AE408" s="175">
        <v>18533.631999999998</v>
      </c>
      <c r="AF408" s="175">
        <v>19532.915999999997</v>
      </c>
      <c r="AG408" s="161"/>
      <c r="AH408" s="174" t="s">
        <v>77</v>
      </c>
      <c r="AI408" s="177">
        <v>0.36810800899776847</v>
      </c>
      <c r="AJ408" s="177">
        <v>0.38672548120989919</v>
      </c>
      <c r="AK408" s="177">
        <v>0.37794688548796879</v>
      </c>
      <c r="AL408" s="177">
        <v>0.38779201571156668</v>
      </c>
      <c r="AM408" s="177">
        <v>0.40338417975886004</v>
      </c>
      <c r="AN408" s="177">
        <v>0.42393129861788426</v>
      </c>
      <c r="AO408" s="177">
        <v>0.42599063039033236</v>
      </c>
      <c r="AP408" s="161"/>
      <c r="AQ408" s="174" t="s">
        <v>77</v>
      </c>
      <c r="AR408" s="177">
        <v>3.7547016917772381E-2</v>
      </c>
      <c r="AS408" s="177">
        <v>3.9445999083409712E-2</v>
      </c>
      <c r="AT408" s="177">
        <v>3.4015219693917194E-2</v>
      </c>
      <c r="AU408" s="177">
        <v>3.7228033508310401E-2</v>
      </c>
      <c r="AV408" s="177">
        <v>3.9531649616368285E-2</v>
      </c>
      <c r="AW408" s="177">
        <v>4.4088855056259965E-2</v>
      </c>
      <c r="AX408" s="177">
        <v>3.3227269170445918E-2</v>
      </c>
      <c r="AY408" s="161"/>
      <c r="AZ408" s="161"/>
      <c r="BA408" s="161"/>
      <c r="BB408" s="161"/>
    </row>
    <row r="409" spans="3:54" x14ac:dyDescent="0.25">
      <c r="C409" s="171" t="s">
        <v>12</v>
      </c>
      <c r="D409" s="132" t="s">
        <v>6</v>
      </c>
      <c r="F409" s="134" t="s">
        <v>76</v>
      </c>
      <c r="G409" s="175">
        <v>227484</v>
      </c>
      <c r="H409" s="175">
        <v>219456</v>
      </c>
      <c r="I409" s="175">
        <v>212821</v>
      </c>
      <c r="J409" s="175">
        <v>207349</v>
      </c>
      <c r="K409" s="175">
        <v>213415</v>
      </c>
      <c r="L409" s="175">
        <v>196650</v>
      </c>
      <c r="M409" s="175">
        <v>269959</v>
      </c>
      <c r="N409" s="161"/>
      <c r="O409" s="174" t="s">
        <v>76</v>
      </c>
      <c r="P409" s="176">
        <v>4.3</v>
      </c>
      <c r="Q409" s="176">
        <v>3.9</v>
      </c>
      <c r="R409" s="176">
        <v>3.8</v>
      </c>
      <c r="S409" s="176">
        <v>4.0999999999999996</v>
      </c>
      <c r="T409" s="176">
        <v>4.3</v>
      </c>
      <c r="U409" s="176">
        <v>5.2</v>
      </c>
      <c r="V409" s="176">
        <v>3.9</v>
      </c>
      <c r="W409" s="161"/>
      <c r="X409" s="161"/>
      <c r="Y409" s="174" t="s">
        <v>76</v>
      </c>
      <c r="Z409" s="175">
        <v>19563.624</v>
      </c>
      <c r="AA409" s="175">
        <v>17117.567999999999</v>
      </c>
      <c r="AB409" s="175">
        <v>16174.395999999999</v>
      </c>
      <c r="AC409" s="175">
        <v>17002.617999999999</v>
      </c>
      <c r="AD409" s="175">
        <v>18353.689999999999</v>
      </c>
      <c r="AE409" s="175">
        <v>20451.599999999999</v>
      </c>
      <c r="AF409" s="175">
        <v>21056.801999999996</v>
      </c>
      <c r="AG409" s="161"/>
      <c r="AH409" s="174" t="s">
        <v>76</v>
      </c>
      <c r="AI409" s="177">
        <v>0.50866012852677189</v>
      </c>
      <c r="AJ409" s="177">
        <v>0.50287809349220902</v>
      </c>
      <c r="AK409" s="177">
        <v>0.51348612542012195</v>
      </c>
      <c r="AL409" s="177">
        <v>0.50274346260622882</v>
      </c>
      <c r="AM409" s="177">
        <v>0.48733786993058092</v>
      </c>
      <c r="AN409" s="177">
        <v>0.46780217427504339</v>
      </c>
      <c r="AO409" s="177">
        <v>0.45922484681674824</v>
      </c>
      <c r="AP409" s="161"/>
      <c r="AQ409" s="174" t="s">
        <v>76</v>
      </c>
      <c r="AR409" s="177">
        <v>4.3744771053302385E-2</v>
      </c>
      <c r="AS409" s="177">
        <v>3.9224491292392305E-2</v>
      </c>
      <c r="AT409" s="177">
        <v>3.9024945531929263E-2</v>
      </c>
      <c r="AU409" s="177">
        <v>4.1224963933710758E-2</v>
      </c>
      <c r="AV409" s="177">
        <v>4.1911056814029957E-2</v>
      </c>
      <c r="AW409" s="177">
        <v>4.8651426124604519E-2</v>
      </c>
      <c r="AX409" s="177">
        <v>3.5819538051706366E-2</v>
      </c>
      <c r="AY409" s="161"/>
      <c r="AZ409" s="161"/>
      <c r="BA409" s="161"/>
      <c r="BB409" s="161"/>
    </row>
    <row r="410" spans="3:54" x14ac:dyDescent="0.25">
      <c r="C410" s="164" t="s">
        <v>11</v>
      </c>
      <c r="D410" s="128" t="s">
        <v>6</v>
      </c>
      <c r="F410" s="130" t="s">
        <v>8</v>
      </c>
      <c r="G410" s="168">
        <v>337971</v>
      </c>
      <c r="H410" s="168">
        <v>306739</v>
      </c>
      <c r="I410" s="168">
        <v>324687</v>
      </c>
      <c r="J410" s="168">
        <v>337661</v>
      </c>
      <c r="K410" s="168">
        <v>350639</v>
      </c>
      <c r="L410" s="168">
        <v>354818</v>
      </c>
      <c r="M410" s="168">
        <v>503992</v>
      </c>
      <c r="N410" s="161"/>
      <c r="O410" s="167" t="s">
        <v>8</v>
      </c>
      <c r="P410" s="169">
        <v>3.5</v>
      </c>
      <c r="Q410" s="169">
        <v>3.2</v>
      </c>
      <c r="R410" s="169">
        <v>3.1</v>
      </c>
      <c r="S410" s="169">
        <v>3.3</v>
      </c>
      <c r="T410" s="169">
        <v>3.1</v>
      </c>
      <c r="U410" s="169">
        <v>3.3</v>
      </c>
      <c r="V410" s="169">
        <v>2.7</v>
      </c>
      <c r="W410" s="161"/>
      <c r="X410" s="161"/>
      <c r="Y410" s="167" t="s">
        <v>8</v>
      </c>
      <c r="Z410" s="168">
        <v>23657.97</v>
      </c>
      <c r="AA410" s="168">
        <v>19631.296000000002</v>
      </c>
      <c r="AB410" s="168">
        <v>20130.594000000001</v>
      </c>
      <c r="AC410" s="168">
        <v>22285.626</v>
      </c>
      <c r="AD410" s="168">
        <v>21739.618000000002</v>
      </c>
      <c r="AE410" s="168">
        <v>23417.987999999998</v>
      </c>
      <c r="AF410" s="168">
        <v>27215.568000000003</v>
      </c>
      <c r="AG410" s="161"/>
      <c r="AH410" s="167" t="s">
        <v>8</v>
      </c>
      <c r="AI410" s="170">
        <v>1</v>
      </c>
      <c r="AJ410" s="170">
        <v>1</v>
      </c>
      <c r="AK410" s="170">
        <v>1</v>
      </c>
      <c r="AL410" s="170">
        <v>1</v>
      </c>
      <c r="AM410" s="170">
        <v>1</v>
      </c>
      <c r="AN410" s="170">
        <v>1</v>
      </c>
      <c r="AO410" s="170">
        <v>1</v>
      </c>
      <c r="AP410" s="161"/>
      <c r="AQ410" s="167" t="s">
        <v>8</v>
      </c>
      <c r="AR410" s="170">
        <v>7.0000000000000007E-2</v>
      </c>
      <c r="AS410" s="170">
        <v>6.4000000000000001E-2</v>
      </c>
      <c r="AT410" s="170">
        <v>6.2E-2</v>
      </c>
      <c r="AU410" s="170">
        <v>6.6000000000000003E-2</v>
      </c>
      <c r="AV410" s="170">
        <v>6.2E-2</v>
      </c>
      <c r="AW410" s="170">
        <v>6.6000000000000003E-2</v>
      </c>
      <c r="AX410" s="170">
        <v>5.4000000000000006E-2</v>
      </c>
      <c r="AY410" s="161"/>
      <c r="AZ410" s="161"/>
      <c r="BA410" s="161"/>
      <c r="BB410" s="161"/>
    </row>
    <row r="411" spans="3:54" x14ac:dyDescent="0.25">
      <c r="C411" s="171" t="s">
        <v>11</v>
      </c>
      <c r="D411" s="132" t="s">
        <v>6</v>
      </c>
      <c r="F411" s="134" t="s">
        <v>1</v>
      </c>
      <c r="G411" s="175">
        <v>49543</v>
      </c>
      <c r="H411" s="175">
        <v>38510</v>
      </c>
      <c r="I411" s="175">
        <v>44448</v>
      </c>
      <c r="J411" s="175">
        <v>50012</v>
      </c>
      <c r="K411" s="175">
        <v>49892</v>
      </c>
      <c r="L411" s="175">
        <v>41775</v>
      </c>
      <c r="M411" s="175">
        <v>70058</v>
      </c>
      <c r="N411" s="161"/>
      <c r="O411" s="174" t="s">
        <v>1</v>
      </c>
      <c r="P411" s="176">
        <v>9.4</v>
      </c>
      <c r="Q411" s="176">
        <v>9.9</v>
      </c>
      <c r="R411" s="176">
        <v>8.9</v>
      </c>
      <c r="S411" s="176">
        <v>8.4</v>
      </c>
      <c r="T411" s="176">
        <v>9.1</v>
      </c>
      <c r="U411" s="176">
        <v>10.3</v>
      </c>
      <c r="V411" s="176">
        <v>7.5</v>
      </c>
      <c r="W411" s="161"/>
      <c r="X411" s="161"/>
      <c r="Y411" s="174" t="s">
        <v>1</v>
      </c>
      <c r="Z411" s="175">
        <v>9314.0840000000007</v>
      </c>
      <c r="AA411" s="175">
        <v>7624.98</v>
      </c>
      <c r="AB411" s="175">
        <v>7911.7440000000006</v>
      </c>
      <c r="AC411" s="175">
        <v>8402.0160000000014</v>
      </c>
      <c r="AD411" s="175">
        <v>9080.3439999999991</v>
      </c>
      <c r="AE411" s="175">
        <v>8605.6500000000015</v>
      </c>
      <c r="AF411" s="175">
        <v>10508.7</v>
      </c>
      <c r="AG411" s="161"/>
      <c r="AH411" s="174" t="s">
        <v>1</v>
      </c>
      <c r="AI411" s="177">
        <v>0.14658950028256862</v>
      </c>
      <c r="AJ411" s="177">
        <v>0.12554647436419888</v>
      </c>
      <c r="AK411" s="177">
        <v>0.13689491725877537</v>
      </c>
      <c r="AL411" s="177">
        <v>0.14811304829399902</v>
      </c>
      <c r="AM411" s="177">
        <v>0.14228879274695627</v>
      </c>
      <c r="AN411" s="177">
        <v>0.11773641697997284</v>
      </c>
      <c r="AO411" s="177">
        <v>0.13900617470118573</v>
      </c>
      <c r="AP411" s="161"/>
      <c r="AQ411" s="174" t="s">
        <v>1</v>
      </c>
      <c r="AR411" s="177">
        <v>2.7558826053122903E-2</v>
      </c>
      <c r="AS411" s="177">
        <v>2.4858201924111381E-2</v>
      </c>
      <c r="AT411" s="177">
        <v>2.4367295272062016E-2</v>
      </c>
      <c r="AU411" s="177">
        <v>2.4882992113391834E-2</v>
      </c>
      <c r="AV411" s="177">
        <v>2.5896560279946041E-2</v>
      </c>
      <c r="AW411" s="177">
        <v>2.4253701897874406E-2</v>
      </c>
      <c r="AX411" s="177">
        <v>2.085092620517786E-2</v>
      </c>
      <c r="AY411" s="161"/>
      <c r="AZ411" s="161"/>
      <c r="BA411" s="161"/>
      <c r="BB411" s="161"/>
    </row>
    <row r="412" spans="3:54" x14ac:dyDescent="0.25">
      <c r="C412" s="171" t="s">
        <v>11</v>
      </c>
      <c r="D412" s="132" t="s">
        <v>6</v>
      </c>
      <c r="F412" s="134" t="s">
        <v>77</v>
      </c>
      <c r="G412" s="175">
        <v>234384</v>
      </c>
      <c r="H412" s="175">
        <v>213779</v>
      </c>
      <c r="I412" s="175">
        <v>228178</v>
      </c>
      <c r="J412" s="175">
        <v>232501</v>
      </c>
      <c r="K412" s="175">
        <v>239394</v>
      </c>
      <c r="L412" s="175">
        <v>247727</v>
      </c>
      <c r="M412" s="175">
        <v>331466</v>
      </c>
      <c r="N412" s="161"/>
      <c r="O412" s="174" t="s">
        <v>77</v>
      </c>
      <c r="P412" s="176">
        <v>4.3</v>
      </c>
      <c r="Q412" s="176">
        <v>3.9</v>
      </c>
      <c r="R412" s="176">
        <v>3.8</v>
      </c>
      <c r="S412" s="176">
        <v>4.0999999999999996</v>
      </c>
      <c r="T412" s="176">
        <v>4.3</v>
      </c>
      <c r="U412" s="176">
        <v>4.5</v>
      </c>
      <c r="V412" s="176">
        <v>3.5</v>
      </c>
      <c r="W412" s="161"/>
      <c r="X412" s="161"/>
      <c r="Y412" s="174" t="s">
        <v>77</v>
      </c>
      <c r="Z412" s="175">
        <v>20157.023999999998</v>
      </c>
      <c r="AA412" s="175">
        <v>16674.761999999999</v>
      </c>
      <c r="AB412" s="175">
        <v>17341.527999999998</v>
      </c>
      <c r="AC412" s="175">
        <v>19065.081999999999</v>
      </c>
      <c r="AD412" s="175">
        <v>20587.883999999998</v>
      </c>
      <c r="AE412" s="175">
        <v>22295.43</v>
      </c>
      <c r="AF412" s="175">
        <v>23202.62</v>
      </c>
      <c r="AG412" s="161"/>
      <c r="AH412" s="174" t="s">
        <v>77</v>
      </c>
      <c r="AI412" s="177">
        <v>0.69350328874370881</v>
      </c>
      <c r="AJ412" s="177">
        <v>0.69694104760072895</v>
      </c>
      <c r="AK412" s="177">
        <v>0.70276296864364762</v>
      </c>
      <c r="AL412" s="177">
        <v>0.68856338161647335</v>
      </c>
      <c r="AM412" s="177">
        <v>0.68273637558856826</v>
      </c>
      <c r="AN412" s="177">
        <v>0.69818047562412278</v>
      </c>
      <c r="AO412" s="177">
        <v>0.65768107430276668</v>
      </c>
      <c r="AP412" s="161"/>
      <c r="AQ412" s="174" t="s">
        <v>77</v>
      </c>
      <c r="AR412" s="177">
        <v>5.9641282831958957E-2</v>
      </c>
      <c r="AS412" s="177">
        <v>5.4361401712856861E-2</v>
      </c>
      <c r="AT412" s="177">
        <v>5.3409985616917212E-2</v>
      </c>
      <c r="AU412" s="177">
        <v>5.6462197292550809E-2</v>
      </c>
      <c r="AV412" s="177">
        <v>5.8715328300616869E-2</v>
      </c>
      <c r="AW412" s="177">
        <v>6.2836242806171047E-2</v>
      </c>
      <c r="AX412" s="177">
        <v>4.6037675201193666E-2</v>
      </c>
      <c r="AY412" s="161"/>
      <c r="AZ412" s="161"/>
      <c r="BA412" s="161"/>
      <c r="BB412" s="161"/>
    </row>
    <row r="413" spans="3:54" x14ac:dyDescent="0.25">
      <c r="C413" s="171" t="s">
        <v>11</v>
      </c>
      <c r="D413" s="132" t="s">
        <v>6</v>
      </c>
      <c r="F413" s="134" t="s">
        <v>76</v>
      </c>
      <c r="G413" s="175">
        <v>54048</v>
      </c>
      <c r="H413" s="175">
        <v>54454</v>
      </c>
      <c r="I413" s="175">
        <v>52065</v>
      </c>
      <c r="J413" s="175">
        <v>55152</v>
      </c>
      <c r="K413" s="175">
        <v>61357</v>
      </c>
      <c r="L413" s="175">
        <v>65320</v>
      </c>
      <c r="M413" s="175">
        <v>102468</v>
      </c>
      <c r="N413" s="161"/>
      <c r="O413" s="174" t="s">
        <v>76</v>
      </c>
      <c r="P413" s="176">
        <v>8.9</v>
      </c>
      <c r="Q413" s="176">
        <v>8.1999999999999993</v>
      </c>
      <c r="R413" s="176">
        <v>8</v>
      </c>
      <c r="S413" s="176">
        <v>8.4</v>
      </c>
      <c r="T413" s="176">
        <v>7.9</v>
      </c>
      <c r="U413" s="176">
        <v>8.1</v>
      </c>
      <c r="V413" s="176">
        <v>6.3</v>
      </c>
      <c r="W413" s="161"/>
      <c r="X413" s="161"/>
      <c r="Y413" s="174" t="s">
        <v>76</v>
      </c>
      <c r="Z413" s="175">
        <v>9620.5439999999999</v>
      </c>
      <c r="AA413" s="175">
        <v>8930.4560000000001</v>
      </c>
      <c r="AB413" s="175">
        <v>8330.4</v>
      </c>
      <c r="AC413" s="175">
        <v>9265.5360000000001</v>
      </c>
      <c r="AD413" s="175">
        <v>9694.4060000000009</v>
      </c>
      <c r="AE413" s="175">
        <v>10581.84</v>
      </c>
      <c r="AF413" s="175">
        <v>12910.968000000001</v>
      </c>
      <c r="AG413" s="161"/>
      <c r="AH413" s="174" t="s">
        <v>76</v>
      </c>
      <c r="AI413" s="177">
        <v>0.15991904630870696</v>
      </c>
      <c r="AJ413" s="177">
        <v>0.17752551843749897</v>
      </c>
      <c r="AK413" s="177">
        <v>0.16035443365456578</v>
      </c>
      <c r="AL413" s="177">
        <v>0.16333541629030299</v>
      </c>
      <c r="AM413" s="177">
        <v>0.17498623940862254</v>
      </c>
      <c r="AN413" s="177">
        <v>0.18409438078113285</v>
      </c>
      <c r="AO413" s="177">
        <v>0.20331275099604756</v>
      </c>
      <c r="AP413" s="161"/>
      <c r="AQ413" s="174" t="s">
        <v>76</v>
      </c>
      <c r="AR413" s="177">
        <v>2.846559024294984E-2</v>
      </c>
      <c r="AS413" s="177">
        <v>2.9114185023749829E-2</v>
      </c>
      <c r="AT413" s="177">
        <v>2.5656709384730525E-2</v>
      </c>
      <c r="AU413" s="177">
        <v>2.7440349936770903E-2</v>
      </c>
      <c r="AV413" s="177">
        <v>2.7647825826562365E-2</v>
      </c>
      <c r="AW413" s="177">
        <v>2.9823289686543523E-2</v>
      </c>
      <c r="AX413" s="177">
        <v>2.5617406625501989E-2</v>
      </c>
      <c r="AY413" s="161"/>
      <c r="AZ413" s="161"/>
      <c r="BA413" s="161"/>
      <c r="BB413" s="161"/>
    </row>
    <row r="414" spans="3:54" x14ac:dyDescent="0.25">
      <c r="C414" s="164" t="s">
        <v>7</v>
      </c>
      <c r="D414" s="128" t="s">
        <v>13</v>
      </c>
      <c r="F414" s="130" t="s">
        <v>8</v>
      </c>
      <c r="G414" s="168">
        <v>2304377</v>
      </c>
      <c r="H414" s="168">
        <v>2313533</v>
      </c>
      <c r="I414" s="168">
        <v>2269351</v>
      </c>
      <c r="J414" s="168">
        <v>2366833</v>
      </c>
      <c r="K414" s="168">
        <v>2480589</v>
      </c>
      <c r="L414" s="168">
        <v>2484753</v>
      </c>
      <c r="M414" s="168">
        <v>3350495</v>
      </c>
      <c r="N414" s="161"/>
      <c r="O414" s="167" t="s">
        <v>8</v>
      </c>
      <c r="P414" s="169">
        <v>1.4</v>
      </c>
      <c r="Q414" s="169">
        <v>1.6</v>
      </c>
      <c r="R414" s="169">
        <v>1.5</v>
      </c>
      <c r="S414" s="169">
        <v>1.6</v>
      </c>
      <c r="T414" s="169">
        <v>1.8</v>
      </c>
      <c r="U414" s="169">
        <v>1.9</v>
      </c>
      <c r="V414" s="169">
        <v>1.6</v>
      </c>
      <c r="W414" s="161"/>
      <c r="X414" s="161"/>
      <c r="Y414" s="167" t="s">
        <v>8</v>
      </c>
      <c r="Z414" s="168">
        <v>64522.555999999997</v>
      </c>
      <c r="AA414" s="168">
        <v>74033.056000000011</v>
      </c>
      <c r="AB414" s="168">
        <v>68080.53</v>
      </c>
      <c r="AC414" s="168">
        <v>75738.656000000003</v>
      </c>
      <c r="AD414" s="168">
        <v>89301.203999999998</v>
      </c>
      <c r="AE414" s="168">
        <v>94420.614000000001</v>
      </c>
      <c r="AF414" s="168">
        <v>107215.84</v>
      </c>
      <c r="AG414" s="161"/>
      <c r="AH414" s="167" t="s">
        <v>8</v>
      </c>
      <c r="AI414" s="170">
        <v>1</v>
      </c>
      <c r="AJ414" s="170">
        <v>1</v>
      </c>
      <c r="AK414" s="170">
        <v>1</v>
      </c>
      <c r="AL414" s="170">
        <v>1</v>
      </c>
      <c r="AM414" s="170">
        <v>1</v>
      </c>
      <c r="AN414" s="170">
        <v>1</v>
      </c>
      <c r="AO414" s="170">
        <v>1</v>
      </c>
      <c r="AP414" s="161"/>
      <c r="AQ414" s="167" t="s">
        <v>8</v>
      </c>
      <c r="AR414" s="170">
        <v>2.7999999999999997E-2</v>
      </c>
      <c r="AS414" s="170">
        <v>3.2000000000000001E-2</v>
      </c>
      <c r="AT414" s="170">
        <v>0.03</v>
      </c>
      <c r="AU414" s="170">
        <v>3.2000000000000001E-2</v>
      </c>
      <c r="AV414" s="170">
        <v>3.6000000000000004E-2</v>
      </c>
      <c r="AW414" s="170">
        <v>3.7999999999999999E-2</v>
      </c>
      <c r="AX414" s="170">
        <v>3.2000000000000001E-2</v>
      </c>
      <c r="AY414" s="161"/>
      <c r="AZ414" s="161"/>
      <c r="BA414" s="161"/>
      <c r="BB414" s="161"/>
    </row>
    <row r="415" spans="3:54" x14ac:dyDescent="0.25">
      <c r="C415" s="171" t="s">
        <v>7</v>
      </c>
      <c r="D415" s="132" t="s">
        <v>13</v>
      </c>
      <c r="F415" s="134" t="s">
        <v>1</v>
      </c>
      <c r="G415" s="175">
        <v>703289</v>
      </c>
      <c r="H415" s="175">
        <v>634536</v>
      </c>
      <c r="I415" s="175">
        <v>624552</v>
      </c>
      <c r="J415" s="175">
        <v>659286</v>
      </c>
      <c r="K415" s="175">
        <v>677184</v>
      </c>
      <c r="L415" s="175">
        <v>671865</v>
      </c>
      <c r="M415" s="175">
        <v>947016</v>
      </c>
      <c r="N415" s="161"/>
      <c r="O415" s="174" t="s">
        <v>1</v>
      </c>
      <c r="P415" s="176">
        <v>3</v>
      </c>
      <c r="Q415" s="176">
        <v>3.3</v>
      </c>
      <c r="R415" s="176">
        <v>3.2</v>
      </c>
      <c r="S415" s="176">
        <v>3.4</v>
      </c>
      <c r="T415" s="176">
        <v>3.7</v>
      </c>
      <c r="U415" s="176">
        <v>3.2</v>
      </c>
      <c r="V415" s="176">
        <v>3.3</v>
      </c>
      <c r="W415" s="161"/>
      <c r="X415" s="161"/>
      <c r="Y415" s="174" t="s">
        <v>1</v>
      </c>
      <c r="Z415" s="175">
        <v>42197.34</v>
      </c>
      <c r="AA415" s="175">
        <v>41879.375999999997</v>
      </c>
      <c r="AB415" s="175">
        <v>39971.328000000001</v>
      </c>
      <c r="AC415" s="175">
        <v>44831.447999999997</v>
      </c>
      <c r="AD415" s="175">
        <v>50111.616000000009</v>
      </c>
      <c r="AE415" s="175">
        <v>42999.360000000001</v>
      </c>
      <c r="AF415" s="175">
        <v>62503.055999999997</v>
      </c>
      <c r="AG415" s="161"/>
      <c r="AH415" s="174" t="s">
        <v>1</v>
      </c>
      <c r="AI415" s="177">
        <v>0.30519702288297446</v>
      </c>
      <c r="AJ415" s="177">
        <v>0.27427142815771377</v>
      </c>
      <c r="AK415" s="177">
        <v>0.27521172352800427</v>
      </c>
      <c r="AL415" s="177">
        <v>0.27855197219237693</v>
      </c>
      <c r="AM415" s="177">
        <v>0.27299322862433073</v>
      </c>
      <c r="AN415" s="177">
        <v>0.27039508554773856</v>
      </c>
      <c r="AO415" s="177">
        <v>0.28264957864434959</v>
      </c>
      <c r="AP415" s="161"/>
      <c r="AQ415" s="174" t="s">
        <v>1</v>
      </c>
      <c r="AR415" s="177">
        <v>1.8311821372978467E-2</v>
      </c>
      <c r="AS415" s="177">
        <v>1.810191425840911E-2</v>
      </c>
      <c r="AT415" s="177">
        <v>1.7613550305792272E-2</v>
      </c>
      <c r="AU415" s="177">
        <v>1.8941534109081629E-2</v>
      </c>
      <c r="AV415" s="177">
        <v>2.0201498918200476E-2</v>
      </c>
      <c r="AW415" s="177">
        <v>1.7305285475055266E-2</v>
      </c>
      <c r="AX415" s="177">
        <v>1.8654872190527073E-2</v>
      </c>
      <c r="AY415" s="161"/>
      <c r="AZ415" s="161"/>
      <c r="BA415" s="161"/>
      <c r="BB415" s="161"/>
    </row>
    <row r="416" spans="3:54" x14ac:dyDescent="0.25">
      <c r="C416" s="171" t="s">
        <v>7</v>
      </c>
      <c r="D416" s="132" t="s">
        <v>13</v>
      </c>
      <c r="F416" s="134" t="s">
        <v>77</v>
      </c>
      <c r="G416" s="175">
        <v>896944</v>
      </c>
      <c r="H416" s="175">
        <v>959419</v>
      </c>
      <c r="I416" s="175">
        <v>940339</v>
      </c>
      <c r="J416" s="175">
        <v>936960</v>
      </c>
      <c r="K416" s="175">
        <v>969854</v>
      </c>
      <c r="L416" s="175">
        <v>959132</v>
      </c>
      <c r="M416" s="175">
        <v>1304388</v>
      </c>
      <c r="N416" s="161"/>
      <c r="O416" s="174" t="s">
        <v>77</v>
      </c>
      <c r="P416" s="176">
        <v>2.4</v>
      </c>
      <c r="Q416" s="176">
        <v>2.6</v>
      </c>
      <c r="R416" s="176">
        <v>3.2</v>
      </c>
      <c r="S416" s="176">
        <v>2.7</v>
      </c>
      <c r="T416" s="176">
        <v>3</v>
      </c>
      <c r="U416" s="176">
        <v>3.2</v>
      </c>
      <c r="V416" s="176">
        <v>2.8</v>
      </c>
      <c r="W416" s="161"/>
      <c r="X416" s="161"/>
      <c r="Y416" s="174" t="s">
        <v>77</v>
      </c>
      <c r="Z416" s="175">
        <v>43053.312000000005</v>
      </c>
      <c r="AA416" s="175">
        <v>49889.788</v>
      </c>
      <c r="AB416" s="175">
        <v>60181.696000000004</v>
      </c>
      <c r="AC416" s="175">
        <v>50595.839999999997</v>
      </c>
      <c r="AD416" s="175">
        <v>58191.24</v>
      </c>
      <c r="AE416" s="175">
        <v>61384.448000000004</v>
      </c>
      <c r="AF416" s="175">
        <v>73045.728000000003</v>
      </c>
      <c r="AG416" s="161"/>
      <c r="AH416" s="174" t="s">
        <v>77</v>
      </c>
      <c r="AI416" s="177">
        <v>0.38923492119562031</v>
      </c>
      <c r="AJ416" s="177">
        <v>0.414698644886414</v>
      </c>
      <c r="AK416" s="177">
        <v>0.41436472365887866</v>
      </c>
      <c r="AL416" s="177">
        <v>0.3958707690825673</v>
      </c>
      <c r="AM416" s="177">
        <v>0.39097730418057969</v>
      </c>
      <c r="AN416" s="177">
        <v>0.3860069793657559</v>
      </c>
      <c r="AO416" s="177">
        <v>0.38931202702884199</v>
      </c>
      <c r="AP416" s="161"/>
      <c r="AQ416" s="174" t="s">
        <v>77</v>
      </c>
      <c r="AR416" s="177">
        <v>1.8683276217389775E-2</v>
      </c>
      <c r="AS416" s="177">
        <v>2.156432953409353E-2</v>
      </c>
      <c r="AT416" s="177">
        <v>2.6519342314168238E-2</v>
      </c>
      <c r="AU416" s="177">
        <v>2.1377021530458635E-2</v>
      </c>
      <c r="AV416" s="177">
        <v>2.345863825083478E-2</v>
      </c>
      <c r="AW416" s="177">
        <v>2.4704446679408378E-2</v>
      </c>
      <c r="AX416" s="177">
        <v>2.1801473513615149E-2</v>
      </c>
      <c r="AY416" s="161"/>
      <c r="AZ416" s="161"/>
      <c r="BA416" s="161"/>
      <c r="BB416" s="161"/>
    </row>
    <row r="417" spans="3:54" x14ac:dyDescent="0.25">
      <c r="C417" s="171" t="s">
        <v>7</v>
      </c>
      <c r="D417" s="132" t="s">
        <v>13</v>
      </c>
      <c r="F417" s="134" t="s">
        <v>76</v>
      </c>
      <c r="G417" s="175">
        <v>704148</v>
      </c>
      <c r="H417" s="175">
        <v>719582</v>
      </c>
      <c r="I417" s="175">
        <v>704464</v>
      </c>
      <c r="J417" s="175">
        <v>770591</v>
      </c>
      <c r="K417" s="175">
        <v>833555</v>
      </c>
      <c r="L417" s="175">
        <v>853760</v>
      </c>
      <c r="M417" s="175">
        <v>1099091</v>
      </c>
      <c r="N417" s="161"/>
      <c r="O417" s="174" t="s">
        <v>76</v>
      </c>
      <c r="P417" s="176">
        <v>3</v>
      </c>
      <c r="Q417" s="176">
        <v>3.3</v>
      </c>
      <c r="R417" s="176">
        <v>3.2</v>
      </c>
      <c r="S417" s="176">
        <v>2.7</v>
      </c>
      <c r="T417" s="176">
        <v>3</v>
      </c>
      <c r="U417" s="176">
        <v>3.2</v>
      </c>
      <c r="V417" s="176">
        <v>2.8</v>
      </c>
      <c r="W417" s="161"/>
      <c r="X417" s="161"/>
      <c r="Y417" s="174" t="s">
        <v>76</v>
      </c>
      <c r="Z417" s="175">
        <v>42248.88</v>
      </c>
      <c r="AA417" s="175">
        <v>47492.412000000004</v>
      </c>
      <c r="AB417" s="175">
        <v>45085.696000000004</v>
      </c>
      <c r="AC417" s="175">
        <v>41611.914000000004</v>
      </c>
      <c r="AD417" s="175">
        <v>50013.3</v>
      </c>
      <c r="AE417" s="175">
        <v>54640.639999999999</v>
      </c>
      <c r="AF417" s="175">
        <v>61549.095999999998</v>
      </c>
      <c r="AG417" s="161"/>
      <c r="AH417" s="174" t="s">
        <v>76</v>
      </c>
      <c r="AI417" s="177">
        <v>0.30556979174848559</v>
      </c>
      <c r="AJ417" s="177">
        <v>0.31103165591327203</v>
      </c>
      <c r="AK417" s="177">
        <v>0.31042531543159257</v>
      </c>
      <c r="AL417" s="177">
        <v>0.32557894874712329</v>
      </c>
      <c r="AM417" s="177">
        <v>0.3360310797153418</v>
      </c>
      <c r="AN417" s="177">
        <v>0.34359954490446332</v>
      </c>
      <c r="AO417" s="177">
        <v>0.32803839432680842</v>
      </c>
      <c r="AP417" s="161"/>
      <c r="AQ417" s="174" t="s">
        <v>76</v>
      </c>
      <c r="AR417" s="177">
        <v>1.8334187504909134E-2</v>
      </c>
      <c r="AS417" s="177">
        <v>2.0528089290275955E-2</v>
      </c>
      <c r="AT417" s="177">
        <v>1.9867220187621926E-2</v>
      </c>
      <c r="AU417" s="177">
        <v>1.7581263232344661E-2</v>
      </c>
      <c r="AV417" s="177">
        <v>2.0161864782920508E-2</v>
      </c>
      <c r="AW417" s="177">
        <v>2.1990370873885653E-2</v>
      </c>
      <c r="AX417" s="177">
        <v>1.8370150082301272E-2</v>
      </c>
      <c r="AY417" s="161"/>
      <c r="AZ417" s="161"/>
      <c r="BA417" s="161"/>
      <c r="BB417" s="161"/>
    </row>
    <row r="418" spans="3:54" x14ac:dyDescent="0.25">
      <c r="C418" s="164" t="s">
        <v>12</v>
      </c>
      <c r="D418" s="128" t="s">
        <v>13</v>
      </c>
      <c r="F418" s="130" t="s">
        <v>8</v>
      </c>
      <c r="G418" s="168">
        <v>1240636</v>
      </c>
      <c r="H418" s="168">
        <v>1289759</v>
      </c>
      <c r="I418" s="168">
        <v>1200060</v>
      </c>
      <c r="J418" s="168">
        <v>1250172</v>
      </c>
      <c r="K418" s="168">
        <v>1252625</v>
      </c>
      <c r="L418" s="168">
        <v>1314488</v>
      </c>
      <c r="M418" s="168">
        <v>1699942</v>
      </c>
      <c r="N418" s="161"/>
      <c r="O418" s="167" t="s">
        <v>8</v>
      </c>
      <c r="P418" s="169">
        <v>2.1</v>
      </c>
      <c r="Q418" s="169">
        <v>2.2999999999999998</v>
      </c>
      <c r="R418" s="169">
        <v>2.2000000000000002</v>
      </c>
      <c r="S418" s="169">
        <v>2.4</v>
      </c>
      <c r="T418" s="169">
        <v>2.6</v>
      </c>
      <c r="U418" s="169">
        <v>2.8</v>
      </c>
      <c r="V418" s="169">
        <v>2.2999999999999998</v>
      </c>
      <c r="W418" s="161"/>
      <c r="X418" s="161"/>
      <c r="Y418" s="167" t="s">
        <v>8</v>
      </c>
      <c r="Z418" s="168">
        <v>52106.712</v>
      </c>
      <c r="AA418" s="168">
        <v>59328.913999999997</v>
      </c>
      <c r="AB418" s="168">
        <v>52802.64</v>
      </c>
      <c r="AC418" s="168">
        <v>60008.255999999994</v>
      </c>
      <c r="AD418" s="168">
        <v>65136.5</v>
      </c>
      <c r="AE418" s="168">
        <v>73611.327999999994</v>
      </c>
      <c r="AF418" s="168">
        <v>78197.331999999995</v>
      </c>
      <c r="AG418" s="161"/>
      <c r="AH418" s="167" t="s">
        <v>8</v>
      </c>
      <c r="AI418" s="170">
        <v>1</v>
      </c>
      <c r="AJ418" s="170">
        <v>1</v>
      </c>
      <c r="AK418" s="170">
        <v>1</v>
      </c>
      <c r="AL418" s="170">
        <v>1</v>
      </c>
      <c r="AM418" s="170">
        <v>1</v>
      </c>
      <c r="AN418" s="170">
        <v>1</v>
      </c>
      <c r="AO418" s="170">
        <v>1</v>
      </c>
      <c r="AP418" s="161"/>
      <c r="AQ418" s="167" t="s">
        <v>8</v>
      </c>
      <c r="AR418" s="170">
        <v>4.2000000000000003E-2</v>
      </c>
      <c r="AS418" s="170">
        <v>4.5999999999999999E-2</v>
      </c>
      <c r="AT418" s="170">
        <v>4.4000000000000004E-2</v>
      </c>
      <c r="AU418" s="170">
        <v>4.8000000000000001E-2</v>
      </c>
      <c r="AV418" s="170">
        <v>5.2000000000000005E-2</v>
      </c>
      <c r="AW418" s="170">
        <v>5.5999999999999994E-2</v>
      </c>
      <c r="AX418" s="170">
        <v>4.5999999999999999E-2</v>
      </c>
      <c r="AY418" s="161"/>
      <c r="AZ418" s="161"/>
      <c r="BA418" s="161"/>
      <c r="BB418" s="161"/>
    </row>
    <row r="419" spans="3:54" x14ac:dyDescent="0.25">
      <c r="C419" s="171" t="s">
        <v>12</v>
      </c>
      <c r="D419" s="132" t="s">
        <v>13</v>
      </c>
      <c r="F419" s="134" t="s">
        <v>1</v>
      </c>
      <c r="G419" s="175">
        <v>349620</v>
      </c>
      <c r="H419" s="175">
        <v>325509</v>
      </c>
      <c r="I419" s="175">
        <v>289675</v>
      </c>
      <c r="J419" s="175">
        <v>311658</v>
      </c>
      <c r="K419" s="175">
        <v>294473</v>
      </c>
      <c r="L419" s="175">
        <v>329618</v>
      </c>
      <c r="M419" s="175">
        <v>428558</v>
      </c>
      <c r="N419" s="161"/>
      <c r="O419" s="174" t="s">
        <v>1</v>
      </c>
      <c r="P419" s="176">
        <v>3.9</v>
      </c>
      <c r="Q419" s="176">
        <v>4.2</v>
      </c>
      <c r="R419" s="176">
        <v>4.5</v>
      </c>
      <c r="S419" s="176">
        <v>4.4000000000000004</v>
      </c>
      <c r="T419" s="176">
        <v>5.3</v>
      </c>
      <c r="U419" s="176">
        <v>5.2</v>
      </c>
      <c r="V419" s="176">
        <v>4.5</v>
      </c>
      <c r="W419" s="161"/>
      <c r="X419" s="161"/>
      <c r="Y419" s="174" t="s">
        <v>1</v>
      </c>
      <c r="Z419" s="175">
        <v>27270.36</v>
      </c>
      <c r="AA419" s="175">
        <v>27342.756000000001</v>
      </c>
      <c r="AB419" s="175">
        <v>26070.75</v>
      </c>
      <c r="AC419" s="175">
        <v>27425.904000000002</v>
      </c>
      <c r="AD419" s="175">
        <v>31214.137999999999</v>
      </c>
      <c r="AE419" s="175">
        <v>34280.272000000004</v>
      </c>
      <c r="AF419" s="175">
        <v>38570.22</v>
      </c>
      <c r="AG419" s="161"/>
      <c r="AH419" s="174" t="s">
        <v>1</v>
      </c>
      <c r="AI419" s="177">
        <v>0.28180707314635395</v>
      </c>
      <c r="AJ419" s="177">
        <v>0.25237970814702593</v>
      </c>
      <c r="AK419" s="177">
        <v>0.24138376414512608</v>
      </c>
      <c r="AL419" s="177">
        <v>0.24929209740739675</v>
      </c>
      <c r="AM419" s="177">
        <v>0.23508472208362438</v>
      </c>
      <c r="AN419" s="177">
        <v>0.25075770946558662</v>
      </c>
      <c r="AO419" s="177">
        <v>0.25210154228791337</v>
      </c>
      <c r="AP419" s="161"/>
      <c r="AQ419" s="174" t="s">
        <v>1</v>
      </c>
      <c r="AR419" s="177">
        <v>2.1980951705415606E-2</v>
      </c>
      <c r="AS419" s="177">
        <v>2.1199895484350178E-2</v>
      </c>
      <c r="AT419" s="177">
        <v>2.1724538773061349E-2</v>
      </c>
      <c r="AU419" s="177">
        <v>2.1937704571850913E-2</v>
      </c>
      <c r="AV419" s="177">
        <v>2.4918980540864184E-2</v>
      </c>
      <c r="AW419" s="177">
        <v>2.6078801784421009E-2</v>
      </c>
      <c r="AX419" s="177">
        <v>2.2689138805912203E-2</v>
      </c>
      <c r="AY419" s="161"/>
      <c r="AZ419" s="161"/>
      <c r="BA419" s="161"/>
      <c r="BB419" s="161"/>
    </row>
    <row r="420" spans="3:54" x14ac:dyDescent="0.25">
      <c r="C420" s="171" t="s">
        <v>12</v>
      </c>
      <c r="D420" s="132" t="s">
        <v>13</v>
      </c>
      <c r="F420" s="134" t="s">
        <v>77</v>
      </c>
      <c r="G420" s="175">
        <v>393972</v>
      </c>
      <c r="H420" s="175">
        <v>458806</v>
      </c>
      <c r="I420" s="175">
        <v>418266</v>
      </c>
      <c r="J420" s="175">
        <v>407042</v>
      </c>
      <c r="K420" s="175">
        <v>414890</v>
      </c>
      <c r="L420" s="175">
        <v>432817</v>
      </c>
      <c r="M420" s="175">
        <v>566869</v>
      </c>
      <c r="N420" s="161"/>
      <c r="O420" s="174" t="s">
        <v>77</v>
      </c>
      <c r="P420" s="176">
        <v>3.6</v>
      </c>
      <c r="Q420" s="176">
        <v>3.5</v>
      </c>
      <c r="R420" s="176">
        <v>3.6</v>
      </c>
      <c r="S420" s="176">
        <v>3.8</v>
      </c>
      <c r="T420" s="176">
        <v>4.2</v>
      </c>
      <c r="U420" s="176">
        <v>4.5</v>
      </c>
      <c r="V420" s="176">
        <v>4</v>
      </c>
      <c r="W420" s="161"/>
      <c r="X420" s="161"/>
      <c r="Y420" s="174" t="s">
        <v>77</v>
      </c>
      <c r="Z420" s="175">
        <v>28365.984</v>
      </c>
      <c r="AA420" s="175">
        <v>32116.42</v>
      </c>
      <c r="AB420" s="175">
        <v>30115.152000000002</v>
      </c>
      <c r="AC420" s="175">
        <v>30935.191999999995</v>
      </c>
      <c r="AD420" s="175">
        <v>34850.76</v>
      </c>
      <c r="AE420" s="175">
        <v>38953.53</v>
      </c>
      <c r="AF420" s="175">
        <v>45349.52</v>
      </c>
      <c r="AG420" s="161"/>
      <c r="AH420" s="174" t="s">
        <v>77</v>
      </c>
      <c r="AI420" s="177">
        <v>0.31755647909620549</v>
      </c>
      <c r="AJ420" s="177">
        <v>0.35573002398122439</v>
      </c>
      <c r="AK420" s="177">
        <v>0.34853757312134392</v>
      </c>
      <c r="AL420" s="177">
        <v>0.3255887989812602</v>
      </c>
      <c r="AM420" s="177">
        <v>0.3312164454645245</v>
      </c>
      <c r="AN420" s="177">
        <v>0.32926660418352999</v>
      </c>
      <c r="AO420" s="177">
        <v>0.33346372993902146</v>
      </c>
      <c r="AP420" s="161"/>
      <c r="AQ420" s="174" t="s">
        <v>77</v>
      </c>
      <c r="AR420" s="177">
        <v>2.2864066494926796E-2</v>
      </c>
      <c r="AS420" s="177">
        <v>2.4901101678685707E-2</v>
      </c>
      <c r="AT420" s="177">
        <v>2.5094705264736766E-2</v>
      </c>
      <c r="AU420" s="177">
        <v>2.4744748722575774E-2</v>
      </c>
      <c r="AV420" s="177">
        <v>2.782218141902006E-2</v>
      </c>
      <c r="AW420" s="177">
        <v>2.9633994376517699E-2</v>
      </c>
      <c r="AX420" s="177">
        <v>2.6677098395121716E-2</v>
      </c>
      <c r="AY420" s="161"/>
      <c r="AZ420" s="161"/>
      <c r="BA420" s="161"/>
      <c r="BB420" s="161"/>
    </row>
    <row r="421" spans="3:54" x14ac:dyDescent="0.25">
      <c r="C421" s="171" t="s">
        <v>12</v>
      </c>
      <c r="D421" s="132" t="s">
        <v>13</v>
      </c>
      <c r="F421" s="134" t="s">
        <v>76</v>
      </c>
      <c r="G421" s="175">
        <v>497048</v>
      </c>
      <c r="H421" s="175">
        <v>505448</v>
      </c>
      <c r="I421" s="175">
        <v>492123</v>
      </c>
      <c r="J421" s="175">
        <v>531476</v>
      </c>
      <c r="K421" s="175">
        <v>543266</v>
      </c>
      <c r="L421" s="175">
        <v>552057</v>
      </c>
      <c r="M421" s="175">
        <v>704515</v>
      </c>
      <c r="N421" s="161"/>
      <c r="O421" s="174" t="s">
        <v>76</v>
      </c>
      <c r="P421" s="176">
        <v>3.2</v>
      </c>
      <c r="Q421" s="176">
        <v>3.3</v>
      </c>
      <c r="R421" s="176">
        <v>3.3</v>
      </c>
      <c r="S421" s="176">
        <v>3.4</v>
      </c>
      <c r="T421" s="176">
        <v>3.7</v>
      </c>
      <c r="U421" s="176">
        <v>4</v>
      </c>
      <c r="V421" s="176">
        <v>4</v>
      </c>
      <c r="W421" s="161"/>
      <c r="X421" s="161"/>
      <c r="Y421" s="174" t="s">
        <v>76</v>
      </c>
      <c r="Z421" s="175">
        <v>31811.072</v>
      </c>
      <c r="AA421" s="175">
        <v>33359.567999999999</v>
      </c>
      <c r="AB421" s="175">
        <v>32480.117999999999</v>
      </c>
      <c r="AC421" s="175">
        <v>36140.367999999995</v>
      </c>
      <c r="AD421" s="175">
        <v>40201.684000000001</v>
      </c>
      <c r="AE421" s="175">
        <v>44164.56</v>
      </c>
      <c r="AF421" s="175">
        <v>56361.2</v>
      </c>
      <c r="AG421" s="161"/>
      <c r="AH421" s="174" t="s">
        <v>76</v>
      </c>
      <c r="AI421" s="177">
        <v>0.40063967191021377</v>
      </c>
      <c r="AJ421" s="177">
        <v>0.39189336922634382</v>
      </c>
      <c r="AK421" s="177">
        <v>0.410081995900205</v>
      </c>
      <c r="AL421" s="177">
        <v>0.42512230317108368</v>
      </c>
      <c r="AM421" s="177">
        <v>0.43370202574593353</v>
      </c>
      <c r="AN421" s="177">
        <v>0.41997872936078534</v>
      </c>
      <c r="AO421" s="177">
        <v>0.41443472777306523</v>
      </c>
      <c r="AP421" s="161"/>
      <c r="AQ421" s="174" t="s">
        <v>76</v>
      </c>
      <c r="AR421" s="177">
        <v>2.5640939002253681E-2</v>
      </c>
      <c r="AS421" s="177">
        <v>2.5864962368938694E-2</v>
      </c>
      <c r="AT421" s="177">
        <v>2.7065411729413527E-2</v>
      </c>
      <c r="AU421" s="177">
        <v>2.890831661563369E-2</v>
      </c>
      <c r="AV421" s="177">
        <v>3.2093949905199086E-2</v>
      </c>
      <c r="AW421" s="177">
        <v>3.3598298348862826E-2</v>
      </c>
      <c r="AX421" s="177">
        <v>3.3154778221845219E-2</v>
      </c>
      <c r="AY421" s="161"/>
      <c r="AZ421" s="161"/>
      <c r="BA421" s="161"/>
      <c r="BB421" s="161"/>
    </row>
    <row r="422" spans="3:54" x14ac:dyDescent="0.25">
      <c r="C422" s="164" t="s">
        <v>11</v>
      </c>
      <c r="D422" s="128" t="s">
        <v>13</v>
      </c>
      <c r="F422" s="130" t="s">
        <v>8</v>
      </c>
      <c r="G422" s="168">
        <v>1063743</v>
      </c>
      <c r="H422" s="168">
        <v>1023776</v>
      </c>
      <c r="I422" s="168">
        <v>1069293</v>
      </c>
      <c r="J422" s="168">
        <v>1116663</v>
      </c>
      <c r="K422" s="168">
        <v>1227966</v>
      </c>
      <c r="L422" s="168">
        <v>1170267</v>
      </c>
      <c r="M422" s="168">
        <v>1650553</v>
      </c>
      <c r="N422" s="161"/>
      <c r="O422" s="167" t="s">
        <v>8</v>
      </c>
      <c r="P422" s="169">
        <v>2.1</v>
      </c>
      <c r="Q422" s="169">
        <v>2.2999999999999998</v>
      </c>
      <c r="R422" s="169">
        <v>2.2000000000000002</v>
      </c>
      <c r="S422" s="169">
        <v>2.4</v>
      </c>
      <c r="T422" s="169">
        <v>2.6</v>
      </c>
      <c r="U422" s="169">
        <v>2.8</v>
      </c>
      <c r="V422" s="169">
        <v>2.2999999999999998</v>
      </c>
      <c r="W422" s="161"/>
      <c r="X422" s="161"/>
      <c r="Y422" s="167" t="s">
        <v>8</v>
      </c>
      <c r="Z422" s="168">
        <v>44677.206000000006</v>
      </c>
      <c r="AA422" s="168">
        <v>47093.695999999996</v>
      </c>
      <c r="AB422" s="168">
        <v>47048.892</v>
      </c>
      <c r="AC422" s="168">
        <v>53599.823999999993</v>
      </c>
      <c r="AD422" s="168">
        <v>63854.232000000004</v>
      </c>
      <c r="AE422" s="168">
        <v>65534.95199999999</v>
      </c>
      <c r="AF422" s="168">
        <v>75925.437999999995</v>
      </c>
      <c r="AG422" s="161"/>
      <c r="AH422" s="167" t="s">
        <v>8</v>
      </c>
      <c r="AI422" s="170">
        <v>1</v>
      </c>
      <c r="AJ422" s="170">
        <v>1</v>
      </c>
      <c r="AK422" s="170">
        <v>1</v>
      </c>
      <c r="AL422" s="170">
        <v>1</v>
      </c>
      <c r="AM422" s="170">
        <v>1</v>
      </c>
      <c r="AN422" s="170">
        <v>1</v>
      </c>
      <c r="AO422" s="170">
        <v>1</v>
      </c>
      <c r="AP422" s="161"/>
      <c r="AQ422" s="167" t="s">
        <v>8</v>
      </c>
      <c r="AR422" s="170">
        <v>4.2000000000000003E-2</v>
      </c>
      <c r="AS422" s="170">
        <v>4.5999999999999999E-2</v>
      </c>
      <c r="AT422" s="170">
        <v>4.4000000000000004E-2</v>
      </c>
      <c r="AU422" s="170">
        <v>4.8000000000000001E-2</v>
      </c>
      <c r="AV422" s="170">
        <v>5.2000000000000005E-2</v>
      </c>
      <c r="AW422" s="170">
        <v>5.5999999999999994E-2</v>
      </c>
      <c r="AX422" s="170">
        <v>4.5999999999999999E-2</v>
      </c>
      <c r="AY422" s="161"/>
      <c r="AZ422" s="161"/>
      <c r="BA422" s="161"/>
      <c r="BB422" s="161"/>
    </row>
    <row r="423" spans="3:54" x14ac:dyDescent="0.25">
      <c r="C423" s="171" t="s">
        <v>11</v>
      </c>
      <c r="D423" s="132" t="s">
        <v>13</v>
      </c>
      <c r="F423" s="134" t="s">
        <v>1</v>
      </c>
      <c r="G423" s="175">
        <v>353671</v>
      </c>
      <c r="H423" s="175">
        <v>309029</v>
      </c>
      <c r="I423" s="175">
        <v>334879</v>
      </c>
      <c r="J423" s="175">
        <v>347630</v>
      </c>
      <c r="K423" s="175">
        <v>382713</v>
      </c>
      <c r="L423" s="175">
        <v>342249</v>
      </c>
      <c r="M423" s="175">
        <v>518458</v>
      </c>
      <c r="N423" s="161"/>
      <c r="O423" s="174" t="s">
        <v>1</v>
      </c>
      <c r="P423" s="176">
        <v>3.6</v>
      </c>
      <c r="Q423" s="176">
        <v>4.2</v>
      </c>
      <c r="R423" s="176">
        <v>4.0999999999999996</v>
      </c>
      <c r="S423" s="176">
        <v>4.4000000000000004</v>
      </c>
      <c r="T423" s="176">
        <v>4.8</v>
      </c>
      <c r="U423" s="176">
        <v>5.2</v>
      </c>
      <c r="V423" s="176">
        <v>4</v>
      </c>
      <c r="W423" s="161"/>
      <c r="X423" s="161"/>
      <c r="Y423" s="174" t="s">
        <v>1</v>
      </c>
      <c r="Z423" s="175">
        <v>25464.312000000002</v>
      </c>
      <c r="AA423" s="175">
        <v>25958.436000000002</v>
      </c>
      <c r="AB423" s="175">
        <v>27460.077999999998</v>
      </c>
      <c r="AC423" s="175">
        <v>30591.440000000006</v>
      </c>
      <c r="AD423" s="175">
        <v>36740.447999999997</v>
      </c>
      <c r="AE423" s="175">
        <v>35593.896000000001</v>
      </c>
      <c r="AF423" s="175">
        <v>41476.639999999999</v>
      </c>
      <c r="AG423" s="161"/>
      <c r="AH423" s="174" t="s">
        <v>1</v>
      </c>
      <c r="AI423" s="177">
        <v>0.33247786354410791</v>
      </c>
      <c r="AJ423" s="177">
        <v>0.30185216297315037</v>
      </c>
      <c r="AK423" s="177">
        <v>0.31317795964249273</v>
      </c>
      <c r="AL423" s="177">
        <v>0.31131146997796111</v>
      </c>
      <c r="AM423" s="177">
        <v>0.3116641665974465</v>
      </c>
      <c r="AN423" s="177">
        <v>0.29245377336966694</v>
      </c>
      <c r="AO423" s="177">
        <v>0.31411169468656869</v>
      </c>
      <c r="AP423" s="161"/>
      <c r="AQ423" s="174" t="s">
        <v>1</v>
      </c>
      <c r="AR423" s="177">
        <v>2.3938406175175772E-2</v>
      </c>
      <c r="AS423" s="177">
        <v>2.5355581689744632E-2</v>
      </c>
      <c r="AT423" s="177">
        <v>2.5680592690684404E-2</v>
      </c>
      <c r="AU423" s="177">
        <v>2.7395409358060577E-2</v>
      </c>
      <c r="AV423" s="177">
        <v>2.9919759993354864E-2</v>
      </c>
      <c r="AW423" s="177">
        <v>3.0415192430445361E-2</v>
      </c>
      <c r="AX423" s="177">
        <v>2.5128935574925494E-2</v>
      </c>
      <c r="AY423" s="161"/>
      <c r="AZ423" s="161"/>
      <c r="BA423" s="161"/>
      <c r="BB423" s="161"/>
    </row>
    <row r="424" spans="3:54" x14ac:dyDescent="0.25">
      <c r="C424" s="171" t="s">
        <v>11</v>
      </c>
      <c r="D424" s="132" t="s">
        <v>13</v>
      </c>
      <c r="F424" s="134" t="s">
        <v>77</v>
      </c>
      <c r="G424" s="175">
        <v>502974</v>
      </c>
      <c r="H424" s="175">
        <v>500615</v>
      </c>
      <c r="I424" s="175">
        <v>522075</v>
      </c>
      <c r="J424" s="175">
        <v>529920</v>
      </c>
      <c r="K424" s="175">
        <v>554966</v>
      </c>
      <c r="L424" s="175">
        <v>526317</v>
      </c>
      <c r="M424" s="175">
        <v>737519</v>
      </c>
      <c r="N424" s="161"/>
      <c r="O424" s="174" t="s">
        <v>77</v>
      </c>
      <c r="P424" s="176">
        <v>3</v>
      </c>
      <c r="Q424" s="176">
        <v>3.3</v>
      </c>
      <c r="R424" s="176">
        <v>3.2</v>
      </c>
      <c r="S424" s="176">
        <v>3.4</v>
      </c>
      <c r="T424" s="176">
        <v>3.7</v>
      </c>
      <c r="U424" s="176">
        <v>4</v>
      </c>
      <c r="V424" s="176">
        <v>4</v>
      </c>
      <c r="W424" s="161"/>
      <c r="X424" s="161"/>
      <c r="Y424" s="174" t="s">
        <v>77</v>
      </c>
      <c r="Z424" s="175">
        <v>30178.44</v>
      </c>
      <c r="AA424" s="175">
        <v>33040.589999999997</v>
      </c>
      <c r="AB424" s="175">
        <v>33412.800000000003</v>
      </c>
      <c r="AC424" s="175">
        <v>36034.559999999998</v>
      </c>
      <c r="AD424" s="175">
        <v>41067.484000000004</v>
      </c>
      <c r="AE424" s="175">
        <v>42105.36</v>
      </c>
      <c r="AF424" s="175">
        <v>59001.52</v>
      </c>
      <c r="AG424" s="161"/>
      <c r="AH424" s="174" t="s">
        <v>77</v>
      </c>
      <c r="AI424" s="177">
        <v>0.47283413380863609</v>
      </c>
      <c r="AJ424" s="177">
        <v>0.48898880223798957</v>
      </c>
      <c r="AK424" s="177">
        <v>0.48824316627902736</v>
      </c>
      <c r="AL424" s="177">
        <v>0.47455678212674729</v>
      </c>
      <c r="AM424" s="177">
        <v>0.45193922307295153</v>
      </c>
      <c r="AN424" s="177">
        <v>0.44974095655094093</v>
      </c>
      <c r="AO424" s="177">
        <v>0.44683145588175599</v>
      </c>
      <c r="AP424" s="161"/>
      <c r="AQ424" s="174" t="s">
        <v>77</v>
      </c>
      <c r="AR424" s="177">
        <v>2.8370048028518165E-2</v>
      </c>
      <c r="AS424" s="177">
        <v>3.2273260947707307E-2</v>
      </c>
      <c r="AT424" s="177">
        <v>3.1247562641857751E-2</v>
      </c>
      <c r="AU424" s="177">
        <v>3.226986118461881E-2</v>
      </c>
      <c r="AV424" s="177">
        <v>3.3443502507398415E-2</v>
      </c>
      <c r="AW424" s="177">
        <v>3.5979276524075274E-2</v>
      </c>
      <c r="AX424" s="177">
        <v>3.5746516470540481E-2</v>
      </c>
      <c r="AY424" s="161"/>
      <c r="AZ424" s="161"/>
      <c r="BA424" s="161"/>
      <c r="BB424" s="161"/>
    </row>
    <row r="425" spans="3:54" x14ac:dyDescent="0.25">
      <c r="C425" s="171" t="s">
        <v>11</v>
      </c>
      <c r="D425" s="132" t="s">
        <v>13</v>
      </c>
      <c r="F425" s="134" t="s">
        <v>76</v>
      </c>
      <c r="G425" s="175">
        <v>207102</v>
      </c>
      <c r="H425" s="175">
        <v>214136</v>
      </c>
      <c r="I425" s="175">
        <v>212343</v>
      </c>
      <c r="J425" s="175">
        <v>239117</v>
      </c>
      <c r="K425" s="175">
        <v>290291</v>
      </c>
      <c r="L425" s="175">
        <v>301705</v>
      </c>
      <c r="M425" s="175">
        <v>394576</v>
      </c>
      <c r="N425" s="161"/>
      <c r="O425" s="174" t="s">
        <v>76</v>
      </c>
      <c r="P425" s="176">
        <v>4.8</v>
      </c>
      <c r="Q425" s="176">
        <v>5.2</v>
      </c>
      <c r="R425" s="176">
        <v>5</v>
      </c>
      <c r="S425" s="176">
        <v>5.4</v>
      </c>
      <c r="T425" s="176">
        <v>5.3</v>
      </c>
      <c r="U425" s="176">
        <v>5.2</v>
      </c>
      <c r="V425" s="176">
        <v>4.8</v>
      </c>
      <c r="W425" s="161"/>
      <c r="X425" s="161"/>
      <c r="Y425" s="174" t="s">
        <v>76</v>
      </c>
      <c r="Z425" s="175">
        <v>19881.792000000001</v>
      </c>
      <c r="AA425" s="175">
        <v>22270.144</v>
      </c>
      <c r="AB425" s="175">
        <v>21234.3</v>
      </c>
      <c r="AC425" s="175">
        <v>25824.636000000002</v>
      </c>
      <c r="AD425" s="175">
        <v>30770.846000000001</v>
      </c>
      <c r="AE425" s="175">
        <v>31377.32</v>
      </c>
      <c r="AF425" s="175">
        <v>37879.295999999995</v>
      </c>
      <c r="AG425" s="161"/>
      <c r="AH425" s="174" t="s">
        <v>76</v>
      </c>
      <c r="AI425" s="177">
        <v>0.1946917629540218</v>
      </c>
      <c r="AJ425" s="177">
        <v>0.20916294189353921</v>
      </c>
      <c r="AK425" s="177">
        <v>0.19858261486795481</v>
      </c>
      <c r="AL425" s="177">
        <v>0.21413532999660595</v>
      </c>
      <c r="AM425" s="177">
        <v>0.23639986774878133</v>
      </c>
      <c r="AN425" s="177">
        <v>0.2578086881028005</v>
      </c>
      <c r="AO425" s="177">
        <v>0.23905684943167532</v>
      </c>
      <c r="AP425" s="161"/>
      <c r="AQ425" s="174" t="s">
        <v>76</v>
      </c>
      <c r="AR425" s="177">
        <v>1.8690409243586094E-2</v>
      </c>
      <c r="AS425" s="177">
        <v>2.1752945956928081E-2</v>
      </c>
      <c r="AT425" s="177">
        <v>1.9858261486795481E-2</v>
      </c>
      <c r="AU425" s="177">
        <v>2.3126615639633443E-2</v>
      </c>
      <c r="AV425" s="177">
        <v>2.505838598137082E-2</v>
      </c>
      <c r="AW425" s="177">
        <v>2.6812103562691255E-2</v>
      </c>
      <c r="AX425" s="177">
        <v>2.2949457545440831E-2</v>
      </c>
      <c r="AY425" s="161"/>
      <c r="AZ425" s="161"/>
      <c r="BA425" s="161"/>
      <c r="BB425" s="161"/>
    </row>
  </sheetData>
  <conditionalFormatting sqref="P83 D82 AR84">
    <cfRule type="cellIs" dxfId="24" priority="220" operator="greaterThan">
      <formula>0</formula>
    </cfRule>
  </conditionalFormatting>
  <conditionalFormatting sqref="P84 D83 AR85">
    <cfRule type="cellIs" dxfId="23" priority="219" operator="greaterThan">
      <formula>0</formula>
    </cfRule>
  </conditionalFormatting>
  <conditionalFormatting sqref="M36">
    <cfRule type="containsText" dxfId="22" priority="215" operator="containsText" text="no">
      <formula>NOT(ISERROR(SEARCH("no",M36)))</formula>
    </cfRule>
  </conditionalFormatting>
  <conditionalFormatting sqref="T61:Y62 Y83:Y84 R82:W85 G82:L85 R95:W98">
    <cfRule type="cellIs" dxfId="21" priority="213" operator="greaterThan">
      <formula>33.4</formula>
    </cfRule>
    <cfRule type="cellIs" dxfId="20" priority="214" operator="greaterThan">
      <formula>16.6</formula>
    </cfRule>
  </conditionalFormatting>
  <conditionalFormatting sqref="T63">
    <cfRule type="cellIs" dxfId="19" priority="23" operator="greaterThan">
      <formula>33.4</formula>
    </cfRule>
    <cfRule type="cellIs" dxfId="18" priority="24" operator="greaterThan">
      <formula>16.6</formula>
    </cfRule>
  </conditionalFormatting>
  <conditionalFormatting sqref="T64">
    <cfRule type="cellIs" dxfId="17" priority="21" operator="greaterThan">
      <formula>33.4</formula>
    </cfRule>
    <cfRule type="cellIs" dxfId="16" priority="22" operator="greaterThan">
      <formula>16.6</formula>
    </cfRule>
  </conditionalFormatting>
  <conditionalFormatting sqref="U63:Y63">
    <cfRule type="cellIs" dxfId="15" priority="19" operator="greaterThan">
      <formula>33.4</formula>
    </cfRule>
    <cfRule type="cellIs" dxfId="14" priority="20" operator="greaterThan">
      <formula>16.6</formula>
    </cfRule>
  </conditionalFormatting>
  <conditionalFormatting sqref="U64:Y64">
    <cfRule type="cellIs" dxfId="13" priority="17" operator="greaterThan">
      <formula>33.4</formula>
    </cfRule>
    <cfRule type="cellIs" dxfId="12" priority="18" operator="greaterThan">
      <formula>16.6</formula>
    </cfRule>
  </conditionalFormatting>
  <conditionalFormatting sqref="M82:M85">
    <cfRule type="cellIs" dxfId="11" priority="13" operator="greaterThan">
      <formula>33.4</formula>
    </cfRule>
    <cfRule type="cellIs" dxfId="10" priority="14" operator="greaterThan">
      <formula>16.6</formula>
    </cfRule>
  </conditionalFormatting>
  <conditionalFormatting sqref="Z61:Z62">
    <cfRule type="cellIs" dxfId="9" priority="11" operator="greaterThan">
      <formula>33.4</formula>
    </cfRule>
    <cfRule type="cellIs" dxfId="8" priority="12" operator="greaterThan">
      <formula>16.6</formula>
    </cfRule>
  </conditionalFormatting>
  <conditionalFormatting sqref="Z63">
    <cfRule type="cellIs" dxfId="7" priority="9" operator="greaterThan">
      <formula>33.4</formula>
    </cfRule>
    <cfRule type="cellIs" dxfId="6" priority="10" operator="greaterThan">
      <formula>16.6</formula>
    </cfRule>
  </conditionalFormatting>
  <conditionalFormatting sqref="Z64">
    <cfRule type="cellIs" dxfId="5" priority="7" operator="greaterThan">
      <formula>33.4</formula>
    </cfRule>
    <cfRule type="cellIs" dxfId="4" priority="8" operator="greaterThan">
      <formula>16.6</formula>
    </cfRule>
  </conditionalFormatting>
  <conditionalFormatting sqref="X82:X85 X95:X98">
    <cfRule type="cellIs" dxfId="3" priority="5" operator="greaterThan">
      <formula>33.4</formula>
    </cfRule>
    <cfRule type="cellIs" dxfId="2" priority="6" operator="greaterThan">
      <formula>16.6</formula>
    </cfRule>
  </conditionalFormatting>
  <conditionalFormatting sqref="J37:P41">
    <cfRule type="containsText" dxfId="1" priority="1" operator="containsText" text="f">
      <formula>NOT(ISERROR(SEARCH("f",J37)))</formula>
    </cfRule>
    <cfRule type="containsText" dxfId="0" priority="2" operator="containsText" text="e">
      <formula>NOT(ISERROR(SEARCH("e",J37)))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4</xdr:col>
                    <xdr:colOff>409575</xdr:colOff>
                    <xdr:row>8</xdr:row>
                    <xdr:rowOff>180975</xdr:rowOff>
                  </from>
                  <to>
                    <xdr:col>8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Drop Down 2">
              <controlPr defaultSize="0" autoLine="0" autoPict="0">
                <anchor moveWithCells="1">
                  <from>
                    <xdr:col>4</xdr:col>
                    <xdr:colOff>409575</xdr:colOff>
                    <xdr:row>11</xdr:row>
                    <xdr:rowOff>76200</xdr:rowOff>
                  </from>
                  <to>
                    <xdr:col>8</xdr:col>
                    <xdr:colOff>133350</xdr:colOff>
                    <xdr:row>12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7"/>
  <sheetViews>
    <sheetView zoomScale="85" zoomScaleNormal="85" workbookViewId="0"/>
  </sheetViews>
  <sheetFormatPr defaultRowHeight="15" x14ac:dyDescent="0.25"/>
  <cols>
    <col min="1" max="1" width="14.28515625" style="113" customWidth="1"/>
    <col min="2" max="2" width="21.85546875" style="113" customWidth="1"/>
    <col min="3" max="3" width="19.140625" style="113" customWidth="1"/>
    <col min="4" max="4" width="19.7109375" style="113" customWidth="1"/>
    <col min="5" max="5" width="17.140625" style="116" customWidth="1"/>
    <col min="6" max="6" width="11.7109375" style="116" customWidth="1"/>
    <col min="7" max="7" width="9.140625" style="115"/>
    <col min="8" max="8" width="15.140625" style="113" customWidth="1"/>
    <col min="9" max="9" width="15.140625" style="114" customWidth="1"/>
    <col min="10" max="16384" width="9.140625" style="113"/>
  </cols>
  <sheetData>
    <row r="1" spans="1:11" x14ac:dyDescent="0.25">
      <c r="A1" s="125" t="s">
        <v>94</v>
      </c>
      <c r="B1" s="125" t="s">
        <v>93</v>
      </c>
      <c r="C1" s="125" t="s">
        <v>34</v>
      </c>
      <c r="D1" s="125" t="s">
        <v>33</v>
      </c>
      <c r="E1" s="123" t="s">
        <v>92</v>
      </c>
      <c r="F1" s="123" t="s">
        <v>91</v>
      </c>
      <c r="G1" s="124" t="s">
        <v>90</v>
      </c>
      <c r="H1" s="124" t="s">
        <v>89</v>
      </c>
      <c r="I1" s="123" t="s">
        <v>88</v>
      </c>
      <c r="J1" s="123" t="s">
        <v>87</v>
      </c>
    </row>
    <row r="2" spans="1:11" s="121" customFormat="1" x14ac:dyDescent="0.25">
      <c r="A2" s="121" t="s">
        <v>86</v>
      </c>
      <c r="B2" s="121" t="s">
        <v>81</v>
      </c>
      <c r="C2" s="120" t="s">
        <v>0</v>
      </c>
      <c r="D2" s="120" t="s">
        <v>107</v>
      </c>
      <c r="E2" s="120" t="s">
        <v>1</v>
      </c>
      <c r="F2" s="119">
        <v>109845</v>
      </c>
      <c r="G2" s="115">
        <v>6.1</v>
      </c>
      <c r="H2" s="118">
        <f t="shared" ref="H2:H65" si="0">2*(G2*F2/100)</f>
        <v>13401.09</v>
      </c>
      <c r="I2" s="114">
        <f>F2/F5</f>
        <v>0.11432029665307805</v>
      </c>
      <c r="J2" s="117">
        <f t="shared" ref="J2:J65" si="1">2*(I2*G2/100)</f>
        <v>1.3947076191675522E-2</v>
      </c>
      <c r="K2" s="122"/>
    </row>
    <row r="3" spans="1:11" x14ac:dyDescent="0.25">
      <c r="A3" s="121" t="s">
        <v>86</v>
      </c>
      <c r="B3" s="121" t="s">
        <v>81</v>
      </c>
      <c r="C3" s="120" t="s">
        <v>0</v>
      </c>
      <c r="D3" s="120" t="s">
        <v>107</v>
      </c>
      <c r="E3" s="120" t="s">
        <v>77</v>
      </c>
      <c r="F3" s="119">
        <v>124598</v>
      </c>
      <c r="G3" s="115">
        <v>6.1</v>
      </c>
      <c r="H3" s="118">
        <f t="shared" si="0"/>
        <v>15200.955999999998</v>
      </c>
      <c r="I3" s="114">
        <f>F3/F5</f>
        <v>0.12967436225936746</v>
      </c>
      <c r="J3" s="117">
        <f t="shared" si="1"/>
        <v>1.5820272195642828E-2</v>
      </c>
    </row>
    <row r="4" spans="1:11" x14ac:dyDescent="0.25">
      <c r="A4" s="121" t="s">
        <v>86</v>
      </c>
      <c r="B4" s="121" t="s">
        <v>81</v>
      </c>
      <c r="C4" s="120" t="s">
        <v>0</v>
      </c>
      <c r="D4" s="120" t="s">
        <v>107</v>
      </c>
      <c r="E4" s="120" t="s">
        <v>76</v>
      </c>
      <c r="F4" s="119">
        <v>726410</v>
      </c>
      <c r="G4" s="115">
        <v>2.5</v>
      </c>
      <c r="H4" s="118">
        <f t="shared" si="0"/>
        <v>36320.5</v>
      </c>
      <c r="I4" s="114">
        <f>F4/F5</f>
        <v>0.75600534108755446</v>
      </c>
      <c r="J4" s="117">
        <f t="shared" si="1"/>
        <v>3.7800267054377723E-2</v>
      </c>
    </row>
    <row r="5" spans="1:11" x14ac:dyDescent="0.25">
      <c r="A5" s="121" t="s">
        <v>86</v>
      </c>
      <c r="B5" s="121" t="s">
        <v>81</v>
      </c>
      <c r="C5" s="120" t="s">
        <v>0</v>
      </c>
      <c r="D5" s="120" t="s">
        <v>107</v>
      </c>
      <c r="E5" s="120" t="s">
        <v>72</v>
      </c>
      <c r="F5" s="119">
        <v>960853</v>
      </c>
      <c r="G5" s="115">
        <v>2</v>
      </c>
      <c r="H5" s="118">
        <f t="shared" si="0"/>
        <v>38434.120000000003</v>
      </c>
      <c r="I5" s="114">
        <f>F5/F5</f>
        <v>1</v>
      </c>
      <c r="J5" s="117">
        <f t="shared" si="1"/>
        <v>0.04</v>
      </c>
    </row>
    <row r="6" spans="1:11" x14ac:dyDescent="0.25">
      <c r="A6" s="121" t="s">
        <v>86</v>
      </c>
      <c r="B6" s="121" t="s">
        <v>81</v>
      </c>
      <c r="C6" s="120" t="s">
        <v>0</v>
      </c>
      <c r="D6" s="120" t="s">
        <v>32</v>
      </c>
      <c r="E6" s="120" t="s">
        <v>1</v>
      </c>
      <c r="F6" s="119">
        <v>46183</v>
      </c>
      <c r="G6" s="115">
        <v>9.3000000000000007</v>
      </c>
      <c r="H6" s="118">
        <f t="shared" si="0"/>
        <v>8590.0380000000005</v>
      </c>
      <c r="I6" s="114">
        <f>F6/F9</f>
        <v>0.106828927523895</v>
      </c>
      <c r="J6" s="117">
        <f t="shared" si="1"/>
        <v>1.9870180519444471E-2</v>
      </c>
    </row>
    <row r="7" spans="1:11" x14ac:dyDescent="0.25">
      <c r="A7" s="121" t="s">
        <v>86</v>
      </c>
      <c r="B7" s="121" t="s">
        <v>81</v>
      </c>
      <c r="C7" s="120" t="s">
        <v>0</v>
      </c>
      <c r="D7" s="120" t="s">
        <v>32</v>
      </c>
      <c r="E7" s="120" t="s">
        <v>77</v>
      </c>
      <c r="F7" s="119">
        <v>51754</v>
      </c>
      <c r="G7" s="115">
        <v>8.8000000000000007</v>
      </c>
      <c r="H7" s="118">
        <f t="shared" si="0"/>
        <v>9108.7039999999997</v>
      </c>
      <c r="I7" s="114">
        <f>F7/F9</f>
        <v>0.11971557315617569</v>
      </c>
      <c r="J7" s="117">
        <f t="shared" si="1"/>
        <v>2.1069940875486921E-2</v>
      </c>
    </row>
    <row r="8" spans="1:11" x14ac:dyDescent="0.25">
      <c r="A8" s="121" t="s">
        <v>86</v>
      </c>
      <c r="B8" s="121" t="s">
        <v>81</v>
      </c>
      <c r="C8" s="120" t="s">
        <v>0</v>
      </c>
      <c r="D8" s="120" t="s">
        <v>32</v>
      </c>
      <c r="E8" s="120" t="s">
        <v>76</v>
      </c>
      <c r="F8" s="119">
        <v>334371</v>
      </c>
      <c r="G8" s="115">
        <v>3.4</v>
      </c>
      <c r="H8" s="118">
        <f t="shared" si="0"/>
        <v>22737.227999999999</v>
      </c>
      <c r="I8" s="114">
        <f>F8/F9</f>
        <v>0.7734554993199293</v>
      </c>
      <c r="J8" s="117">
        <f t="shared" si="1"/>
        <v>5.2594973953755189E-2</v>
      </c>
    </row>
    <row r="9" spans="1:11" x14ac:dyDescent="0.25">
      <c r="A9" s="121" t="s">
        <v>86</v>
      </c>
      <c r="B9" s="121" t="s">
        <v>81</v>
      </c>
      <c r="C9" s="120" t="s">
        <v>0</v>
      </c>
      <c r="D9" s="120" t="s">
        <v>32</v>
      </c>
      <c r="E9" s="120" t="s">
        <v>72</v>
      </c>
      <c r="F9" s="119">
        <v>432308</v>
      </c>
      <c r="G9" s="115">
        <v>2.9</v>
      </c>
      <c r="H9" s="118">
        <f t="shared" si="0"/>
        <v>25073.863999999998</v>
      </c>
      <c r="I9" s="114">
        <f>F9/F9</f>
        <v>1</v>
      </c>
      <c r="J9" s="117">
        <f t="shared" si="1"/>
        <v>5.7999999999999996E-2</v>
      </c>
    </row>
    <row r="10" spans="1:11" x14ac:dyDescent="0.25">
      <c r="A10" s="121" t="s">
        <v>86</v>
      </c>
      <c r="B10" s="121" t="s">
        <v>81</v>
      </c>
      <c r="C10" s="120" t="s">
        <v>0</v>
      </c>
      <c r="D10" s="120" t="s">
        <v>11</v>
      </c>
      <c r="E10" s="120" t="s">
        <v>1</v>
      </c>
      <c r="F10" s="119">
        <v>63662</v>
      </c>
      <c r="G10" s="115">
        <v>8</v>
      </c>
      <c r="H10" s="118">
        <f t="shared" si="0"/>
        <v>10185.92</v>
      </c>
      <c r="I10" s="114">
        <f>F10/F13</f>
        <v>0.12044764400382181</v>
      </c>
      <c r="J10" s="117">
        <f t="shared" si="1"/>
        <v>1.9271623040611488E-2</v>
      </c>
    </row>
    <row r="11" spans="1:11" x14ac:dyDescent="0.25">
      <c r="A11" s="121" t="s">
        <v>86</v>
      </c>
      <c r="B11" s="121" t="s">
        <v>81</v>
      </c>
      <c r="C11" s="120" t="s">
        <v>0</v>
      </c>
      <c r="D11" s="120" t="s">
        <v>11</v>
      </c>
      <c r="E11" s="120" t="s">
        <v>77</v>
      </c>
      <c r="F11" s="119">
        <v>72844</v>
      </c>
      <c r="G11" s="115">
        <v>7.3</v>
      </c>
      <c r="H11" s="118">
        <f t="shared" si="0"/>
        <v>10635.223999999998</v>
      </c>
      <c r="I11" s="114">
        <f>F11/F13</f>
        <v>0.13781986396617127</v>
      </c>
      <c r="J11" s="117">
        <f t="shared" si="1"/>
        <v>2.0121700139061005E-2</v>
      </c>
    </row>
    <row r="12" spans="1:11" x14ac:dyDescent="0.25">
      <c r="A12" s="121" t="s">
        <v>86</v>
      </c>
      <c r="B12" s="121" t="s">
        <v>81</v>
      </c>
      <c r="C12" s="120" t="s">
        <v>0</v>
      </c>
      <c r="D12" s="120" t="s">
        <v>11</v>
      </c>
      <c r="E12" s="120" t="s">
        <v>76</v>
      </c>
      <c r="F12" s="119">
        <v>392039</v>
      </c>
      <c r="G12" s="115">
        <v>3.1</v>
      </c>
      <c r="H12" s="118">
        <f t="shared" si="0"/>
        <v>24306.418000000001</v>
      </c>
      <c r="I12" s="114">
        <f>F12/F13</f>
        <v>0.74173249203000691</v>
      </c>
      <c r="J12" s="117">
        <f t="shared" si="1"/>
        <v>4.5987414505860427E-2</v>
      </c>
    </row>
    <row r="13" spans="1:11" x14ac:dyDescent="0.25">
      <c r="A13" s="121" t="s">
        <v>86</v>
      </c>
      <c r="B13" s="121" t="s">
        <v>81</v>
      </c>
      <c r="C13" s="120" t="s">
        <v>0</v>
      </c>
      <c r="D13" s="120" t="s">
        <v>11</v>
      </c>
      <c r="E13" s="120" t="s">
        <v>72</v>
      </c>
      <c r="F13" s="119">
        <v>528545</v>
      </c>
      <c r="G13" s="115">
        <v>2.5</v>
      </c>
      <c r="H13" s="118">
        <f t="shared" si="0"/>
        <v>26427.25</v>
      </c>
      <c r="I13" s="114">
        <f>F13/F13</f>
        <v>1</v>
      </c>
      <c r="J13" s="117">
        <f t="shared" si="1"/>
        <v>0.05</v>
      </c>
    </row>
    <row r="14" spans="1:11" x14ac:dyDescent="0.25">
      <c r="A14" s="121" t="s">
        <v>86</v>
      </c>
      <c r="B14" s="121" t="s">
        <v>81</v>
      </c>
      <c r="C14" s="120" t="s">
        <v>2</v>
      </c>
      <c r="D14" s="120" t="s">
        <v>107</v>
      </c>
      <c r="E14" s="120" t="s">
        <v>1</v>
      </c>
      <c r="F14" s="119">
        <v>322878</v>
      </c>
      <c r="G14" s="115">
        <v>4.0999999999999996</v>
      </c>
      <c r="H14" s="118">
        <f t="shared" si="0"/>
        <v>26475.995999999996</v>
      </c>
      <c r="I14" s="114">
        <f>F14/F17</f>
        <v>0.24971384200366281</v>
      </c>
      <c r="J14" s="117">
        <f t="shared" si="1"/>
        <v>2.0476535044300349E-2</v>
      </c>
    </row>
    <row r="15" spans="1:11" x14ac:dyDescent="0.25">
      <c r="A15" s="121" t="s">
        <v>86</v>
      </c>
      <c r="B15" s="121" t="s">
        <v>81</v>
      </c>
      <c r="C15" s="120" t="s">
        <v>2</v>
      </c>
      <c r="D15" s="120" t="s">
        <v>107</v>
      </c>
      <c r="E15" s="120" t="s">
        <v>77</v>
      </c>
      <c r="F15" s="119">
        <v>374456</v>
      </c>
      <c r="G15" s="115">
        <v>3.8</v>
      </c>
      <c r="H15" s="118">
        <f t="shared" si="0"/>
        <v>28458.656000000003</v>
      </c>
      <c r="I15" s="114">
        <f>F15/F17</f>
        <v>0.28960426669306538</v>
      </c>
      <c r="J15" s="117">
        <f t="shared" si="1"/>
        <v>2.2009924268672969E-2</v>
      </c>
    </row>
    <row r="16" spans="1:11" x14ac:dyDescent="0.25">
      <c r="A16" s="121" t="s">
        <v>86</v>
      </c>
      <c r="B16" s="121" t="s">
        <v>81</v>
      </c>
      <c r="C16" s="120" t="s">
        <v>2</v>
      </c>
      <c r="D16" s="120" t="s">
        <v>107</v>
      </c>
      <c r="E16" s="120" t="s">
        <v>76</v>
      </c>
      <c r="F16" s="119">
        <v>595658</v>
      </c>
      <c r="G16" s="115">
        <v>3.1</v>
      </c>
      <c r="H16" s="118">
        <f t="shared" si="0"/>
        <v>36930.796000000002</v>
      </c>
      <c r="I16" s="114">
        <f>F16/F17</f>
        <v>0.46068189130327181</v>
      </c>
      <c r="J16" s="117">
        <f t="shared" si="1"/>
        <v>2.8562277260802852E-2</v>
      </c>
    </row>
    <row r="17" spans="1:10" x14ac:dyDescent="0.25">
      <c r="A17" s="121" t="s">
        <v>86</v>
      </c>
      <c r="B17" s="121" t="s">
        <v>81</v>
      </c>
      <c r="C17" s="120" t="s">
        <v>2</v>
      </c>
      <c r="D17" s="120" t="s">
        <v>107</v>
      </c>
      <c r="E17" s="120" t="s">
        <v>72</v>
      </c>
      <c r="F17" s="119">
        <v>1292992</v>
      </c>
      <c r="G17" s="115">
        <v>2</v>
      </c>
      <c r="H17" s="118">
        <f t="shared" si="0"/>
        <v>51719.68</v>
      </c>
      <c r="I17" s="114">
        <f>F17/F17</f>
        <v>1</v>
      </c>
      <c r="J17" s="117">
        <f t="shared" si="1"/>
        <v>0.04</v>
      </c>
    </row>
    <row r="18" spans="1:10" x14ac:dyDescent="0.25">
      <c r="A18" s="121" t="s">
        <v>86</v>
      </c>
      <c r="B18" s="121" t="s">
        <v>81</v>
      </c>
      <c r="C18" s="120" t="s">
        <v>2</v>
      </c>
      <c r="D18" s="120" t="s">
        <v>32</v>
      </c>
      <c r="E18" s="120" t="s">
        <v>1</v>
      </c>
      <c r="F18" s="119">
        <v>119990</v>
      </c>
      <c r="G18" s="115">
        <v>7.3</v>
      </c>
      <c r="H18" s="118">
        <f t="shared" si="0"/>
        <v>17518.54</v>
      </c>
      <c r="I18" s="114">
        <f>F18/F21</f>
        <v>0.21126748164020615</v>
      </c>
      <c r="J18" s="117">
        <f t="shared" si="1"/>
        <v>3.0845052319470097E-2</v>
      </c>
    </row>
    <row r="19" spans="1:10" x14ac:dyDescent="0.25">
      <c r="A19" s="121" t="s">
        <v>86</v>
      </c>
      <c r="B19" s="121" t="s">
        <v>81</v>
      </c>
      <c r="C19" s="120" t="s">
        <v>2</v>
      </c>
      <c r="D19" s="120" t="s">
        <v>32</v>
      </c>
      <c r="E19" s="120" t="s">
        <v>77</v>
      </c>
      <c r="F19" s="119">
        <v>168311</v>
      </c>
      <c r="G19" s="115">
        <v>5.9</v>
      </c>
      <c r="H19" s="118">
        <f t="shared" si="0"/>
        <v>19860.698</v>
      </c>
      <c r="I19" s="114">
        <f>F19/F21</f>
        <v>0.29634670474493491</v>
      </c>
      <c r="J19" s="117">
        <f t="shared" si="1"/>
        <v>3.4968911159902326E-2</v>
      </c>
    </row>
    <row r="20" spans="1:10" x14ac:dyDescent="0.25">
      <c r="A20" s="121" t="s">
        <v>86</v>
      </c>
      <c r="B20" s="121" t="s">
        <v>81</v>
      </c>
      <c r="C20" s="120" t="s">
        <v>2</v>
      </c>
      <c r="D20" s="120" t="s">
        <v>32</v>
      </c>
      <c r="E20" s="120" t="s">
        <v>76</v>
      </c>
      <c r="F20" s="119">
        <v>279652</v>
      </c>
      <c r="G20" s="115">
        <v>4.5</v>
      </c>
      <c r="H20" s="118">
        <f t="shared" si="0"/>
        <v>25168.68</v>
      </c>
      <c r="I20" s="114">
        <f>F20/F21</f>
        <v>0.492385813614859</v>
      </c>
      <c r="J20" s="117">
        <f t="shared" si="1"/>
        <v>4.4314723225337305E-2</v>
      </c>
    </row>
    <row r="21" spans="1:10" x14ac:dyDescent="0.25">
      <c r="A21" s="121" t="s">
        <v>86</v>
      </c>
      <c r="B21" s="121" t="s">
        <v>81</v>
      </c>
      <c r="C21" s="120" t="s">
        <v>2</v>
      </c>
      <c r="D21" s="120" t="s">
        <v>32</v>
      </c>
      <c r="E21" s="120" t="s">
        <v>72</v>
      </c>
      <c r="F21" s="119">
        <v>567953</v>
      </c>
      <c r="G21" s="115">
        <v>3.1</v>
      </c>
      <c r="H21" s="118">
        <f t="shared" si="0"/>
        <v>35213.086000000003</v>
      </c>
      <c r="I21" s="114">
        <f>F21/F21</f>
        <v>1</v>
      </c>
      <c r="J21" s="117">
        <f t="shared" si="1"/>
        <v>6.2E-2</v>
      </c>
    </row>
    <row r="22" spans="1:10" x14ac:dyDescent="0.25">
      <c r="A22" s="121" t="s">
        <v>86</v>
      </c>
      <c r="B22" s="121" t="s">
        <v>81</v>
      </c>
      <c r="C22" s="120" t="s">
        <v>2</v>
      </c>
      <c r="D22" s="120" t="s">
        <v>11</v>
      </c>
      <c r="E22" s="120" t="s">
        <v>1</v>
      </c>
      <c r="F22" s="119">
        <v>202888</v>
      </c>
      <c r="G22" s="115">
        <v>5.0999999999999996</v>
      </c>
      <c r="H22" s="118">
        <f t="shared" si="0"/>
        <v>20694.575999999997</v>
      </c>
      <c r="I22" s="114">
        <f>F22/F25</f>
        <v>0.27983046429226566</v>
      </c>
      <c r="J22" s="117">
        <f t="shared" si="1"/>
        <v>2.8542707357811094E-2</v>
      </c>
    </row>
    <row r="23" spans="1:10" x14ac:dyDescent="0.25">
      <c r="A23" s="121" t="s">
        <v>86</v>
      </c>
      <c r="B23" s="121" t="s">
        <v>81</v>
      </c>
      <c r="C23" s="120" t="s">
        <v>2</v>
      </c>
      <c r="D23" s="120" t="s">
        <v>11</v>
      </c>
      <c r="E23" s="120" t="s">
        <v>77</v>
      </c>
      <c r="F23" s="119">
        <v>206145</v>
      </c>
      <c r="G23" s="115">
        <v>5.0999999999999996</v>
      </c>
      <c r="H23" s="118">
        <f t="shared" si="0"/>
        <v>21026.79</v>
      </c>
      <c r="I23" s="114">
        <f>F23/F25</f>
        <v>0.28432263643748817</v>
      </c>
      <c r="J23" s="117">
        <f t="shared" si="1"/>
        <v>2.900090891662379E-2</v>
      </c>
    </row>
    <row r="24" spans="1:10" x14ac:dyDescent="0.25">
      <c r="A24" s="121" t="s">
        <v>86</v>
      </c>
      <c r="B24" s="121" t="s">
        <v>81</v>
      </c>
      <c r="C24" s="120" t="s">
        <v>2</v>
      </c>
      <c r="D24" s="120" t="s">
        <v>11</v>
      </c>
      <c r="E24" s="120" t="s">
        <v>76</v>
      </c>
      <c r="F24" s="119">
        <v>316006</v>
      </c>
      <c r="G24" s="115">
        <v>4.0999999999999996</v>
      </c>
      <c r="H24" s="118">
        <f t="shared" si="0"/>
        <v>25912.491999999998</v>
      </c>
      <c r="I24" s="114">
        <f>F24/F25</f>
        <v>0.43584689927024617</v>
      </c>
      <c r="J24" s="117">
        <f t="shared" si="1"/>
        <v>3.5739445740160185E-2</v>
      </c>
    </row>
    <row r="25" spans="1:10" x14ac:dyDescent="0.25">
      <c r="A25" s="121" t="s">
        <v>86</v>
      </c>
      <c r="B25" s="121" t="s">
        <v>81</v>
      </c>
      <c r="C25" s="120" t="s">
        <v>2</v>
      </c>
      <c r="D25" s="120" t="s">
        <v>11</v>
      </c>
      <c r="E25" s="120" t="s">
        <v>72</v>
      </c>
      <c r="F25" s="119">
        <v>725039</v>
      </c>
      <c r="G25" s="115">
        <v>3.1</v>
      </c>
      <c r="H25" s="118">
        <f t="shared" si="0"/>
        <v>44952.417999999998</v>
      </c>
      <c r="I25" s="114">
        <f>F25/F25</f>
        <v>1</v>
      </c>
      <c r="J25" s="117">
        <f t="shared" si="1"/>
        <v>6.2E-2</v>
      </c>
    </row>
    <row r="26" spans="1:10" x14ac:dyDescent="0.25">
      <c r="A26" s="121" t="s">
        <v>86</v>
      </c>
      <c r="B26" s="121" t="s">
        <v>81</v>
      </c>
      <c r="C26" s="120" t="s">
        <v>3</v>
      </c>
      <c r="D26" s="120" t="s">
        <v>107</v>
      </c>
      <c r="E26" s="120" t="s">
        <v>1</v>
      </c>
      <c r="F26" s="119">
        <v>517279</v>
      </c>
      <c r="G26" s="115">
        <v>2.9</v>
      </c>
      <c r="H26" s="118">
        <f t="shared" si="0"/>
        <v>30002.181999999997</v>
      </c>
      <c r="I26" s="114">
        <f>F26/F29</f>
        <v>0.23148896903345739</v>
      </c>
      <c r="J26" s="117">
        <f t="shared" si="1"/>
        <v>1.3426360203940528E-2</v>
      </c>
    </row>
    <row r="27" spans="1:10" x14ac:dyDescent="0.25">
      <c r="A27" s="121" t="s">
        <v>86</v>
      </c>
      <c r="B27" s="121" t="s">
        <v>81</v>
      </c>
      <c r="C27" s="120" t="s">
        <v>3</v>
      </c>
      <c r="D27" s="120" t="s">
        <v>107</v>
      </c>
      <c r="E27" s="120" t="s">
        <v>77</v>
      </c>
      <c r="F27" s="119">
        <v>872012</v>
      </c>
      <c r="G27" s="115">
        <v>2.2999999999999998</v>
      </c>
      <c r="H27" s="118">
        <f t="shared" si="0"/>
        <v>40112.551999999996</v>
      </c>
      <c r="I27" s="114">
        <f>F27/F29</f>
        <v>0.39023652393544539</v>
      </c>
      <c r="J27" s="117">
        <f t="shared" si="1"/>
        <v>1.7950880101030485E-2</v>
      </c>
    </row>
    <row r="28" spans="1:10" x14ac:dyDescent="0.25">
      <c r="A28" s="121" t="s">
        <v>86</v>
      </c>
      <c r="B28" s="121" t="s">
        <v>81</v>
      </c>
      <c r="C28" s="120" t="s">
        <v>3</v>
      </c>
      <c r="D28" s="120" t="s">
        <v>107</v>
      </c>
      <c r="E28" s="120" t="s">
        <v>76</v>
      </c>
      <c r="F28" s="119">
        <v>845282</v>
      </c>
      <c r="G28" s="115">
        <v>2.2999999999999998</v>
      </c>
      <c r="H28" s="118">
        <f t="shared" si="0"/>
        <v>38882.971999999994</v>
      </c>
      <c r="I28" s="114">
        <f>F28/F29</f>
        <v>0.37827450703109722</v>
      </c>
      <c r="J28" s="117">
        <f t="shared" si="1"/>
        <v>1.7400627323430472E-2</v>
      </c>
    </row>
    <row r="29" spans="1:10" x14ac:dyDescent="0.25">
      <c r="A29" s="121" t="s">
        <v>86</v>
      </c>
      <c r="B29" s="121" t="s">
        <v>81</v>
      </c>
      <c r="C29" s="120" t="s">
        <v>3</v>
      </c>
      <c r="D29" s="120" t="s">
        <v>107</v>
      </c>
      <c r="E29" s="120" t="s">
        <v>72</v>
      </c>
      <c r="F29" s="119">
        <v>2234573</v>
      </c>
      <c r="G29" s="115">
        <v>1.3</v>
      </c>
      <c r="H29" s="118">
        <f t="shared" si="0"/>
        <v>58098.898000000001</v>
      </c>
      <c r="I29" s="114">
        <f>F29/F29</f>
        <v>1</v>
      </c>
      <c r="J29" s="117">
        <f t="shared" si="1"/>
        <v>2.6000000000000002E-2</v>
      </c>
    </row>
    <row r="30" spans="1:10" x14ac:dyDescent="0.25">
      <c r="A30" s="121" t="s">
        <v>86</v>
      </c>
      <c r="B30" s="121" t="s">
        <v>81</v>
      </c>
      <c r="C30" s="120" t="s">
        <v>3</v>
      </c>
      <c r="D30" s="120" t="s">
        <v>32</v>
      </c>
      <c r="E30" s="120" t="s">
        <v>1</v>
      </c>
      <c r="F30" s="119">
        <v>237286</v>
      </c>
      <c r="G30" s="115">
        <v>4.7</v>
      </c>
      <c r="H30" s="118">
        <f t="shared" si="0"/>
        <v>22304.883999999998</v>
      </c>
      <c r="I30" s="114">
        <f>F30/F33</f>
        <v>0.21164367555687957</v>
      </c>
      <c r="J30" s="117">
        <f t="shared" si="1"/>
        <v>1.9894505502346681E-2</v>
      </c>
    </row>
    <row r="31" spans="1:10" x14ac:dyDescent="0.25">
      <c r="A31" s="121" t="s">
        <v>86</v>
      </c>
      <c r="B31" s="121" t="s">
        <v>81</v>
      </c>
      <c r="C31" s="120" t="s">
        <v>3</v>
      </c>
      <c r="D31" s="120" t="s">
        <v>32</v>
      </c>
      <c r="E31" s="120" t="s">
        <v>77</v>
      </c>
      <c r="F31" s="119">
        <v>456564</v>
      </c>
      <c r="G31" s="115">
        <v>3</v>
      </c>
      <c r="H31" s="118">
        <f t="shared" si="0"/>
        <v>27393.84</v>
      </c>
      <c r="I31" s="114">
        <f>F31/F33</f>
        <v>0.40722538660920227</v>
      </c>
      <c r="J31" s="117">
        <f t="shared" si="1"/>
        <v>2.4433523196552134E-2</v>
      </c>
    </row>
    <row r="32" spans="1:10" x14ac:dyDescent="0.25">
      <c r="A32" s="121" t="s">
        <v>86</v>
      </c>
      <c r="B32" s="121" t="s">
        <v>81</v>
      </c>
      <c r="C32" s="120" t="s">
        <v>3</v>
      </c>
      <c r="D32" s="120" t="s">
        <v>32</v>
      </c>
      <c r="E32" s="120" t="s">
        <v>76</v>
      </c>
      <c r="F32" s="119">
        <v>427308</v>
      </c>
      <c r="G32" s="115">
        <v>3.2</v>
      </c>
      <c r="H32" s="118">
        <f t="shared" si="0"/>
        <v>27347.712000000003</v>
      </c>
      <c r="I32" s="114">
        <f>F32/F33</f>
        <v>0.38113093783391816</v>
      </c>
      <c r="J32" s="117">
        <f t="shared" si="1"/>
        <v>2.4392380021370764E-2</v>
      </c>
    </row>
    <row r="33" spans="1:10" x14ac:dyDescent="0.25">
      <c r="A33" s="121" t="s">
        <v>86</v>
      </c>
      <c r="B33" s="121" t="s">
        <v>81</v>
      </c>
      <c r="C33" s="120" t="s">
        <v>3</v>
      </c>
      <c r="D33" s="120" t="s">
        <v>32</v>
      </c>
      <c r="E33" s="120" t="s">
        <v>72</v>
      </c>
      <c r="F33" s="119">
        <v>1121158</v>
      </c>
      <c r="G33" s="115">
        <v>2</v>
      </c>
      <c r="H33" s="118">
        <f t="shared" si="0"/>
        <v>44846.32</v>
      </c>
      <c r="I33" s="114">
        <f>F33/F33</f>
        <v>1</v>
      </c>
      <c r="J33" s="117">
        <f t="shared" si="1"/>
        <v>0.04</v>
      </c>
    </row>
    <row r="34" spans="1:10" x14ac:dyDescent="0.25">
      <c r="A34" s="121" t="s">
        <v>86</v>
      </c>
      <c r="B34" s="121" t="s">
        <v>81</v>
      </c>
      <c r="C34" s="120" t="s">
        <v>3</v>
      </c>
      <c r="D34" s="120" t="s">
        <v>11</v>
      </c>
      <c r="E34" s="120" t="s">
        <v>1</v>
      </c>
      <c r="F34" s="119">
        <v>279993</v>
      </c>
      <c r="G34" s="115">
        <v>4.2</v>
      </c>
      <c r="H34" s="118">
        <f t="shared" si="0"/>
        <v>23519.412</v>
      </c>
      <c r="I34" s="114">
        <f>F34/F37</f>
        <v>0.2514722722435031</v>
      </c>
      <c r="J34" s="117">
        <f t="shared" si="1"/>
        <v>2.1123670868454264E-2</v>
      </c>
    </row>
    <row r="35" spans="1:10" x14ac:dyDescent="0.25">
      <c r="A35" s="121" t="s">
        <v>86</v>
      </c>
      <c r="B35" s="121" t="s">
        <v>81</v>
      </c>
      <c r="C35" s="120" t="s">
        <v>3</v>
      </c>
      <c r="D35" s="120" t="s">
        <v>11</v>
      </c>
      <c r="E35" s="120" t="s">
        <v>77</v>
      </c>
      <c r="F35" s="119">
        <v>415448</v>
      </c>
      <c r="G35" s="115">
        <v>3.2</v>
      </c>
      <c r="H35" s="118">
        <f t="shared" si="0"/>
        <v>26588.672000000002</v>
      </c>
      <c r="I35" s="114">
        <f>F35/F37</f>
        <v>0.37312951594868043</v>
      </c>
      <c r="J35" s="117">
        <f t="shared" si="1"/>
        <v>2.388028902071555E-2</v>
      </c>
    </row>
    <row r="36" spans="1:10" x14ac:dyDescent="0.25">
      <c r="A36" s="121" t="s">
        <v>86</v>
      </c>
      <c r="B36" s="121" t="s">
        <v>81</v>
      </c>
      <c r="C36" s="120" t="s">
        <v>3</v>
      </c>
      <c r="D36" s="120" t="s">
        <v>11</v>
      </c>
      <c r="E36" s="120" t="s">
        <v>76</v>
      </c>
      <c r="F36" s="119">
        <v>417974</v>
      </c>
      <c r="G36" s="115">
        <v>3.2</v>
      </c>
      <c r="H36" s="118">
        <f t="shared" si="0"/>
        <v>26750.335999999999</v>
      </c>
      <c r="I36" s="114">
        <f>F36/F37</f>
        <v>0.37539821180781652</v>
      </c>
      <c r="J36" s="117">
        <f t="shared" si="1"/>
        <v>2.4025485555700259E-2</v>
      </c>
    </row>
    <row r="37" spans="1:10" x14ac:dyDescent="0.25">
      <c r="A37" s="121" t="s">
        <v>86</v>
      </c>
      <c r="B37" s="121" t="s">
        <v>81</v>
      </c>
      <c r="C37" s="120" t="s">
        <v>3</v>
      </c>
      <c r="D37" s="120" t="s">
        <v>11</v>
      </c>
      <c r="E37" s="120" t="s">
        <v>72</v>
      </c>
      <c r="F37" s="119">
        <v>1113415</v>
      </c>
      <c r="G37" s="115">
        <v>2</v>
      </c>
      <c r="H37" s="118">
        <f t="shared" si="0"/>
        <v>44536.6</v>
      </c>
      <c r="I37" s="114">
        <f>F37/F37</f>
        <v>1</v>
      </c>
      <c r="J37" s="117">
        <f t="shared" si="1"/>
        <v>0.04</v>
      </c>
    </row>
    <row r="38" spans="1:10" x14ac:dyDescent="0.25">
      <c r="A38" s="121" t="s">
        <v>86</v>
      </c>
      <c r="B38" s="121" t="s">
        <v>81</v>
      </c>
      <c r="C38" s="120" t="s">
        <v>4</v>
      </c>
      <c r="D38" s="120" t="s">
        <v>107</v>
      </c>
      <c r="E38" s="120" t="s">
        <v>1</v>
      </c>
      <c r="F38" s="119">
        <v>315294</v>
      </c>
      <c r="G38" s="115">
        <v>3.9</v>
      </c>
      <c r="H38" s="118">
        <f t="shared" si="0"/>
        <v>24592.931999999997</v>
      </c>
      <c r="I38" s="114">
        <f>F38/F41</f>
        <v>0.19129862872737577</v>
      </c>
      <c r="J38" s="117">
        <f t="shared" si="1"/>
        <v>1.4921293040735311E-2</v>
      </c>
    </row>
    <row r="39" spans="1:10" x14ac:dyDescent="0.25">
      <c r="A39" s="121" t="s">
        <v>86</v>
      </c>
      <c r="B39" s="121" t="s">
        <v>81</v>
      </c>
      <c r="C39" s="120" t="s">
        <v>4</v>
      </c>
      <c r="D39" s="120" t="s">
        <v>107</v>
      </c>
      <c r="E39" s="120" t="s">
        <v>77</v>
      </c>
      <c r="F39" s="119">
        <v>809281</v>
      </c>
      <c r="G39" s="115">
        <v>2.2999999999999998</v>
      </c>
      <c r="H39" s="118">
        <f t="shared" si="0"/>
        <v>37226.925999999999</v>
      </c>
      <c r="I39" s="114">
        <f>F39/F41</f>
        <v>0.49101583143072619</v>
      </c>
      <c r="J39" s="117">
        <f t="shared" si="1"/>
        <v>2.2586728245813405E-2</v>
      </c>
    </row>
    <row r="40" spans="1:10" x14ac:dyDescent="0.25">
      <c r="A40" s="121" t="s">
        <v>86</v>
      </c>
      <c r="B40" s="121" t="s">
        <v>81</v>
      </c>
      <c r="C40" s="120" t="s">
        <v>4</v>
      </c>
      <c r="D40" s="120" t="s">
        <v>107</v>
      </c>
      <c r="E40" s="120" t="s">
        <v>76</v>
      </c>
      <c r="F40" s="119">
        <v>523602</v>
      </c>
      <c r="G40" s="115">
        <v>2.9</v>
      </c>
      <c r="H40" s="118">
        <f t="shared" si="0"/>
        <v>30368.916000000001</v>
      </c>
      <c r="I40" s="114">
        <f>F40/F41</f>
        <v>0.31768553984189807</v>
      </c>
      <c r="J40" s="117">
        <f t="shared" si="1"/>
        <v>1.8425761310830086E-2</v>
      </c>
    </row>
    <row r="41" spans="1:10" x14ac:dyDescent="0.25">
      <c r="A41" s="121" t="s">
        <v>86</v>
      </c>
      <c r="B41" s="121" t="s">
        <v>81</v>
      </c>
      <c r="C41" s="120" t="s">
        <v>4</v>
      </c>
      <c r="D41" s="120" t="s">
        <v>107</v>
      </c>
      <c r="E41" s="120" t="s">
        <v>72</v>
      </c>
      <c r="F41" s="119">
        <v>1648177</v>
      </c>
      <c r="G41" s="115">
        <v>1.5</v>
      </c>
      <c r="H41" s="118">
        <f t="shared" si="0"/>
        <v>49445.31</v>
      </c>
      <c r="I41" s="114">
        <f>F41/F41</f>
        <v>1</v>
      </c>
      <c r="J41" s="117">
        <f t="shared" si="1"/>
        <v>0.03</v>
      </c>
    </row>
    <row r="42" spans="1:10" x14ac:dyDescent="0.25">
      <c r="A42" s="121" t="s">
        <v>86</v>
      </c>
      <c r="B42" s="121" t="s">
        <v>81</v>
      </c>
      <c r="C42" s="120" t="s">
        <v>4</v>
      </c>
      <c r="D42" s="120" t="s">
        <v>32</v>
      </c>
      <c r="E42" s="120" t="s">
        <v>1</v>
      </c>
      <c r="F42" s="119">
        <v>133140</v>
      </c>
      <c r="G42" s="115">
        <v>6.1</v>
      </c>
      <c r="H42" s="118">
        <f t="shared" si="0"/>
        <v>16243.08</v>
      </c>
      <c r="I42" s="114">
        <f>F42/F45</f>
        <v>0.16981146514362677</v>
      </c>
      <c r="J42" s="117">
        <f t="shared" si="1"/>
        <v>2.0716998747522464E-2</v>
      </c>
    </row>
    <row r="43" spans="1:10" x14ac:dyDescent="0.25">
      <c r="A43" s="121" t="s">
        <v>86</v>
      </c>
      <c r="B43" s="121" t="s">
        <v>81</v>
      </c>
      <c r="C43" s="120" t="s">
        <v>4</v>
      </c>
      <c r="D43" s="120" t="s">
        <v>32</v>
      </c>
      <c r="E43" s="120" t="s">
        <v>77</v>
      </c>
      <c r="F43" s="119">
        <v>364399</v>
      </c>
      <c r="G43" s="115">
        <v>3.6</v>
      </c>
      <c r="H43" s="118">
        <f t="shared" si="0"/>
        <v>26236.728000000003</v>
      </c>
      <c r="I43" s="114">
        <f>F43/F45</f>
        <v>0.46476737334289059</v>
      </c>
      <c r="J43" s="117">
        <f t="shared" si="1"/>
        <v>3.3463250880688127E-2</v>
      </c>
    </row>
    <row r="44" spans="1:10" x14ac:dyDescent="0.25">
      <c r="A44" s="121" t="s">
        <v>86</v>
      </c>
      <c r="B44" s="121" t="s">
        <v>81</v>
      </c>
      <c r="C44" s="120" t="s">
        <v>4</v>
      </c>
      <c r="D44" s="120" t="s">
        <v>32</v>
      </c>
      <c r="E44" s="120" t="s">
        <v>76</v>
      </c>
      <c r="F44" s="119">
        <v>286507</v>
      </c>
      <c r="G44" s="115">
        <v>4.3</v>
      </c>
      <c r="H44" s="118">
        <f t="shared" si="0"/>
        <v>24639.601999999999</v>
      </c>
      <c r="I44" s="114">
        <f>F44/F45</f>
        <v>0.36542116151348264</v>
      </c>
      <c r="J44" s="117">
        <f t="shared" si="1"/>
        <v>3.1426219890159507E-2</v>
      </c>
    </row>
    <row r="45" spans="1:10" x14ac:dyDescent="0.25">
      <c r="A45" s="121" t="s">
        <v>86</v>
      </c>
      <c r="B45" s="121" t="s">
        <v>81</v>
      </c>
      <c r="C45" s="120" t="s">
        <v>4</v>
      </c>
      <c r="D45" s="120" t="s">
        <v>32</v>
      </c>
      <c r="E45" s="120" t="s">
        <v>72</v>
      </c>
      <c r="F45" s="119">
        <v>784046</v>
      </c>
      <c r="G45" s="115">
        <v>2.2999999999999998</v>
      </c>
      <c r="H45" s="118">
        <f t="shared" si="0"/>
        <v>36066.115999999995</v>
      </c>
      <c r="I45" s="114">
        <f>F45/F45</f>
        <v>1</v>
      </c>
      <c r="J45" s="117">
        <f t="shared" si="1"/>
        <v>4.5999999999999999E-2</v>
      </c>
    </row>
    <row r="46" spans="1:10" x14ac:dyDescent="0.25">
      <c r="A46" s="121" t="s">
        <v>86</v>
      </c>
      <c r="B46" s="121" t="s">
        <v>81</v>
      </c>
      <c r="C46" s="120" t="s">
        <v>4</v>
      </c>
      <c r="D46" s="120" t="s">
        <v>11</v>
      </c>
      <c r="E46" s="120" t="s">
        <v>1</v>
      </c>
      <c r="F46" s="119">
        <v>182154</v>
      </c>
      <c r="G46" s="115">
        <v>5.5</v>
      </c>
      <c r="H46" s="118">
        <f t="shared" si="0"/>
        <v>20036.939999999999</v>
      </c>
      <c r="I46" s="114">
        <f>F46/F49</f>
        <v>0.21079442815961932</v>
      </c>
      <c r="J46" s="117">
        <f t="shared" si="1"/>
        <v>2.3187387097558125E-2</v>
      </c>
    </row>
    <row r="47" spans="1:10" x14ac:dyDescent="0.25">
      <c r="A47" s="121" t="s">
        <v>86</v>
      </c>
      <c r="B47" s="121" t="s">
        <v>81</v>
      </c>
      <c r="C47" s="120" t="s">
        <v>4</v>
      </c>
      <c r="D47" s="120" t="s">
        <v>11</v>
      </c>
      <c r="E47" s="120" t="s">
        <v>77</v>
      </c>
      <c r="F47" s="119">
        <v>444882</v>
      </c>
      <c r="G47" s="115">
        <v>3.3</v>
      </c>
      <c r="H47" s="118">
        <f t="shared" si="0"/>
        <v>29362.211999999996</v>
      </c>
      <c r="I47" s="114">
        <f>F47/F49</f>
        <v>0.51483166325476115</v>
      </c>
      <c r="J47" s="117">
        <f t="shared" si="1"/>
        <v>3.3978889774814232E-2</v>
      </c>
    </row>
    <row r="48" spans="1:10" x14ac:dyDescent="0.25">
      <c r="A48" s="121" t="s">
        <v>86</v>
      </c>
      <c r="B48" s="121" t="s">
        <v>81</v>
      </c>
      <c r="C48" s="120" t="s">
        <v>4</v>
      </c>
      <c r="D48" s="120" t="s">
        <v>11</v>
      </c>
      <c r="E48" s="120" t="s">
        <v>76</v>
      </c>
      <c r="F48" s="119">
        <v>237095</v>
      </c>
      <c r="G48" s="115">
        <v>4.8</v>
      </c>
      <c r="H48" s="118">
        <f t="shared" si="0"/>
        <v>22761.119999999999</v>
      </c>
      <c r="I48" s="114">
        <f>F48/F49</f>
        <v>0.27437390858561955</v>
      </c>
      <c r="J48" s="117">
        <f t="shared" si="1"/>
        <v>2.6339895224219475E-2</v>
      </c>
    </row>
    <row r="49" spans="1:10" x14ac:dyDescent="0.25">
      <c r="A49" s="121" t="s">
        <v>86</v>
      </c>
      <c r="B49" s="121" t="s">
        <v>81</v>
      </c>
      <c r="C49" s="120" t="s">
        <v>4</v>
      </c>
      <c r="D49" s="120" t="s">
        <v>11</v>
      </c>
      <c r="E49" s="120" t="s">
        <v>72</v>
      </c>
      <c r="F49" s="119">
        <v>864131</v>
      </c>
      <c r="G49" s="115">
        <v>2.2999999999999998</v>
      </c>
      <c r="H49" s="118">
        <f t="shared" si="0"/>
        <v>39750.025999999998</v>
      </c>
      <c r="I49" s="114">
        <f>F49/F49</f>
        <v>1</v>
      </c>
      <c r="J49" s="117">
        <f t="shared" si="1"/>
        <v>4.5999999999999999E-2</v>
      </c>
    </row>
    <row r="50" spans="1:10" x14ac:dyDescent="0.25">
      <c r="A50" s="121" t="s">
        <v>86</v>
      </c>
      <c r="B50" s="121" t="s">
        <v>81</v>
      </c>
      <c r="C50" s="120" t="s">
        <v>78</v>
      </c>
      <c r="D50" s="120" t="s">
        <v>107</v>
      </c>
      <c r="E50" s="120" t="s">
        <v>1</v>
      </c>
      <c r="F50" s="119">
        <v>54405</v>
      </c>
      <c r="G50" s="115">
        <v>8.9</v>
      </c>
      <c r="H50" s="118">
        <f t="shared" si="0"/>
        <v>9684.09</v>
      </c>
      <c r="I50" s="114">
        <f>F50/F53</f>
        <v>0.12520193861066237</v>
      </c>
      <c r="J50" s="117">
        <f t="shared" si="1"/>
        <v>2.2285945072697905E-2</v>
      </c>
    </row>
    <row r="51" spans="1:10" x14ac:dyDescent="0.25">
      <c r="A51" s="121" t="s">
        <v>86</v>
      </c>
      <c r="B51" s="121" t="s">
        <v>81</v>
      </c>
      <c r="C51" s="120" t="s">
        <v>78</v>
      </c>
      <c r="D51" s="120" t="s">
        <v>107</v>
      </c>
      <c r="E51" s="120" t="s">
        <v>77</v>
      </c>
      <c r="F51" s="119">
        <v>231176</v>
      </c>
      <c r="G51" s="115">
        <v>4.3</v>
      </c>
      <c r="H51" s="118">
        <f t="shared" si="0"/>
        <v>19881.135999999999</v>
      </c>
      <c r="I51" s="114">
        <f>F51/F53</f>
        <v>0.53200410550975974</v>
      </c>
      <c r="J51" s="117">
        <f t="shared" si="1"/>
        <v>4.5752353073839333E-2</v>
      </c>
    </row>
    <row r="52" spans="1:10" x14ac:dyDescent="0.25">
      <c r="A52" s="121" t="s">
        <v>86</v>
      </c>
      <c r="B52" s="121" t="s">
        <v>81</v>
      </c>
      <c r="C52" s="120" t="s">
        <v>78</v>
      </c>
      <c r="D52" s="120" t="s">
        <v>107</v>
      </c>
      <c r="E52" s="120" t="s">
        <v>76</v>
      </c>
      <c r="F52" s="119">
        <v>148957</v>
      </c>
      <c r="G52" s="115">
        <v>5.6</v>
      </c>
      <c r="H52" s="118">
        <f t="shared" si="0"/>
        <v>16683.183999999997</v>
      </c>
      <c r="I52" s="114">
        <f>F52/F53</f>
        <v>0.34279395587957784</v>
      </c>
      <c r="J52" s="117">
        <f t="shared" si="1"/>
        <v>3.8392923058512711E-2</v>
      </c>
    </row>
    <row r="53" spans="1:10" x14ac:dyDescent="0.25">
      <c r="A53" s="121" t="s">
        <v>86</v>
      </c>
      <c r="B53" s="121" t="s">
        <v>81</v>
      </c>
      <c r="C53" s="120" t="s">
        <v>78</v>
      </c>
      <c r="D53" s="120" t="s">
        <v>107</v>
      </c>
      <c r="E53" s="120" t="s">
        <v>72</v>
      </c>
      <c r="F53" s="119">
        <v>434538</v>
      </c>
      <c r="G53" s="115">
        <v>2.9</v>
      </c>
      <c r="H53" s="118">
        <f t="shared" si="0"/>
        <v>25203.203999999998</v>
      </c>
      <c r="I53" s="114">
        <f>F53/F53</f>
        <v>1</v>
      </c>
      <c r="J53" s="117">
        <f t="shared" si="1"/>
        <v>5.7999999999999996E-2</v>
      </c>
    </row>
    <row r="54" spans="1:10" x14ac:dyDescent="0.25">
      <c r="A54" s="121" t="s">
        <v>86</v>
      </c>
      <c r="B54" s="121" t="s">
        <v>81</v>
      </c>
      <c r="C54" s="120" t="s">
        <v>78</v>
      </c>
      <c r="D54" s="120" t="s">
        <v>32</v>
      </c>
      <c r="E54" s="120" t="s">
        <v>1</v>
      </c>
      <c r="F54" s="119">
        <v>27774</v>
      </c>
      <c r="G54" s="115">
        <v>12.7</v>
      </c>
      <c r="H54" s="118">
        <f t="shared" si="0"/>
        <v>7054.5959999999995</v>
      </c>
      <c r="I54" s="114">
        <f>F54/F57</f>
        <v>0.12376729573761726</v>
      </c>
      <c r="J54" s="117">
        <f t="shared" si="1"/>
        <v>3.1436893117354779E-2</v>
      </c>
    </row>
    <row r="55" spans="1:10" x14ac:dyDescent="0.25">
      <c r="A55" s="121" t="s">
        <v>86</v>
      </c>
      <c r="B55" s="121" t="s">
        <v>81</v>
      </c>
      <c r="C55" s="120" t="s">
        <v>78</v>
      </c>
      <c r="D55" s="120" t="s">
        <v>32</v>
      </c>
      <c r="E55" s="120" t="s">
        <v>77</v>
      </c>
      <c r="F55" s="119">
        <v>98384</v>
      </c>
      <c r="G55" s="115">
        <v>6.4</v>
      </c>
      <c r="H55" s="118">
        <f t="shared" si="0"/>
        <v>12593.152000000002</v>
      </c>
      <c r="I55" s="114">
        <f>F55/F57</f>
        <v>0.43842160379670686</v>
      </c>
      <c r="J55" s="117">
        <f t="shared" si="1"/>
        <v>5.6117965285978483E-2</v>
      </c>
    </row>
    <row r="56" spans="1:10" x14ac:dyDescent="0.25">
      <c r="A56" s="121" t="s">
        <v>86</v>
      </c>
      <c r="B56" s="121" t="s">
        <v>81</v>
      </c>
      <c r="C56" s="120" t="s">
        <v>78</v>
      </c>
      <c r="D56" s="120" t="s">
        <v>32</v>
      </c>
      <c r="E56" s="120" t="s">
        <v>76</v>
      </c>
      <c r="F56" s="119">
        <v>98247</v>
      </c>
      <c r="G56" s="115">
        <v>6.4</v>
      </c>
      <c r="H56" s="118">
        <f t="shared" si="0"/>
        <v>12575.616000000002</v>
      </c>
      <c r="I56" s="114">
        <f>F56/F57</f>
        <v>0.4378111004656759</v>
      </c>
      <c r="J56" s="117">
        <f t="shared" si="1"/>
        <v>5.6039820859606522E-2</v>
      </c>
    </row>
    <row r="57" spans="1:10" x14ac:dyDescent="0.25">
      <c r="A57" s="121" t="s">
        <v>86</v>
      </c>
      <c r="B57" s="121" t="s">
        <v>81</v>
      </c>
      <c r="C57" s="120" t="s">
        <v>78</v>
      </c>
      <c r="D57" s="120" t="s">
        <v>32</v>
      </c>
      <c r="E57" s="120" t="s">
        <v>72</v>
      </c>
      <c r="F57" s="119">
        <v>224405</v>
      </c>
      <c r="G57" s="115">
        <v>4.3</v>
      </c>
      <c r="H57" s="118">
        <f t="shared" si="0"/>
        <v>19298.830000000002</v>
      </c>
      <c r="I57" s="114">
        <f>F57/F57</f>
        <v>1</v>
      </c>
      <c r="J57" s="117">
        <f t="shared" si="1"/>
        <v>8.5999999999999993E-2</v>
      </c>
    </row>
    <row r="58" spans="1:10" x14ac:dyDescent="0.25">
      <c r="A58" s="121" t="s">
        <v>86</v>
      </c>
      <c r="B58" s="121" t="s">
        <v>81</v>
      </c>
      <c r="C58" s="120" t="s">
        <v>78</v>
      </c>
      <c r="D58" s="120" t="s">
        <v>11</v>
      </c>
      <c r="E58" s="120" t="s">
        <v>1</v>
      </c>
      <c r="F58" s="119">
        <v>26631</v>
      </c>
      <c r="G58" s="115">
        <v>12.7</v>
      </c>
      <c r="H58" s="118">
        <f t="shared" si="0"/>
        <v>6764.2739999999994</v>
      </c>
      <c r="I58" s="114">
        <f>F58/F61</f>
        <v>0.12673402083442392</v>
      </c>
      <c r="J58" s="117">
        <f t="shared" si="1"/>
        <v>3.2190441291943678E-2</v>
      </c>
    </row>
    <row r="59" spans="1:10" x14ac:dyDescent="0.25">
      <c r="A59" s="121" t="s">
        <v>86</v>
      </c>
      <c r="B59" s="121" t="s">
        <v>81</v>
      </c>
      <c r="C59" s="120" t="s">
        <v>78</v>
      </c>
      <c r="D59" s="120" t="s">
        <v>11</v>
      </c>
      <c r="E59" s="120" t="s">
        <v>77</v>
      </c>
      <c r="F59" s="119">
        <v>132792</v>
      </c>
      <c r="G59" s="115">
        <v>5.6</v>
      </c>
      <c r="H59" s="118">
        <f t="shared" si="0"/>
        <v>14872.704</v>
      </c>
      <c r="I59" s="114">
        <f>F59/F61</f>
        <v>0.63194262681254254</v>
      </c>
      <c r="J59" s="117">
        <f t="shared" si="1"/>
        <v>7.0777574203004762E-2</v>
      </c>
    </row>
    <row r="60" spans="1:10" x14ac:dyDescent="0.25">
      <c r="A60" s="121" t="s">
        <v>86</v>
      </c>
      <c r="B60" s="121" t="s">
        <v>81</v>
      </c>
      <c r="C60" s="120" t="s">
        <v>78</v>
      </c>
      <c r="D60" s="120" t="s">
        <v>11</v>
      </c>
      <c r="E60" s="120" t="s">
        <v>76</v>
      </c>
      <c r="F60" s="119">
        <v>50710</v>
      </c>
      <c r="G60" s="115">
        <v>8.9</v>
      </c>
      <c r="H60" s="118">
        <f t="shared" si="0"/>
        <v>9026.3799999999992</v>
      </c>
      <c r="I60" s="114">
        <f>F60/F61</f>
        <v>0.24132335235303357</v>
      </c>
      <c r="J60" s="117">
        <f t="shared" si="1"/>
        <v>4.2955556718839973E-2</v>
      </c>
    </row>
    <row r="61" spans="1:10" x14ac:dyDescent="0.25">
      <c r="A61" s="121" t="s">
        <v>86</v>
      </c>
      <c r="B61" s="121" t="s">
        <v>81</v>
      </c>
      <c r="C61" s="120" t="s">
        <v>78</v>
      </c>
      <c r="D61" s="120" t="s">
        <v>11</v>
      </c>
      <c r="E61" s="120" t="s">
        <v>72</v>
      </c>
      <c r="F61" s="119">
        <v>210133</v>
      </c>
      <c r="G61" s="115">
        <v>4.3</v>
      </c>
      <c r="H61" s="118">
        <f t="shared" si="0"/>
        <v>18071.437999999998</v>
      </c>
      <c r="I61" s="114">
        <f>F61/F61</f>
        <v>1</v>
      </c>
      <c r="J61" s="117">
        <f t="shared" si="1"/>
        <v>8.5999999999999993E-2</v>
      </c>
    </row>
    <row r="62" spans="1:10" x14ac:dyDescent="0.25">
      <c r="A62" s="121" t="s">
        <v>86</v>
      </c>
      <c r="B62" s="121" t="s">
        <v>81</v>
      </c>
      <c r="C62" s="120" t="s">
        <v>73</v>
      </c>
      <c r="D62" s="120" t="s">
        <v>107</v>
      </c>
      <c r="E62" s="120" t="s">
        <v>1</v>
      </c>
      <c r="F62" s="119">
        <v>1319701</v>
      </c>
      <c r="G62" s="115">
        <v>2.1</v>
      </c>
      <c r="H62" s="118">
        <f t="shared" si="0"/>
        <v>55427.442000000003</v>
      </c>
      <c r="I62" s="114">
        <f>F62/F65</f>
        <v>0.20083309834087973</v>
      </c>
      <c r="J62" s="117">
        <f t="shared" si="1"/>
        <v>8.4349901303169498E-3</v>
      </c>
    </row>
    <row r="63" spans="1:10" x14ac:dyDescent="0.25">
      <c r="A63" s="121" t="s">
        <v>86</v>
      </c>
      <c r="B63" s="121" t="s">
        <v>81</v>
      </c>
      <c r="C63" s="120" t="s">
        <v>73</v>
      </c>
      <c r="D63" s="120" t="s">
        <v>107</v>
      </c>
      <c r="E63" s="120" t="s">
        <v>77</v>
      </c>
      <c r="F63" s="119">
        <v>2411523</v>
      </c>
      <c r="G63" s="115">
        <v>1.4</v>
      </c>
      <c r="H63" s="118">
        <f t="shared" si="0"/>
        <v>67522.644</v>
      </c>
      <c r="I63" s="114">
        <f>F63/F65</f>
        <v>0.36698739775926009</v>
      </c>
      <c r="J63" s="117">
        <f t="shared" si="1"/>
        <v>1.0275647137259283E-2</v>
      </c>
    </row>
    <row r="64" spans="1:10" x14ac:dyDescent="0.25">
      <c r="A64" s="121" t="s">
        <v>86</v>
      </c>
      <c r="B64" s="121" t="s">
        <v>81</v>
      </c>
      <c r="C64" s="120" t="s">
        <v>73</v>
      </c>
      <c r="D64" s="120" t="s">
        <v>107</v>
      </c>
      <c r="E64" s="120" t="s">
        <v>76</v>
      </c>
      <c r="F64" s="119">
        <v>2839909</v>
      </c>
      <c r="G64" s="115">
        <v>1.4</v>
      </c>
      <c r="H64" s="118">
        <f t="shared" si="0"/>
        <v>79517.45199999999</v>
      </c>
      <c r="I64" s="114">
        <f>F64/F65</f>
        <v>0.43217950389986021</v>
      </c>
      <c r="J64" s="117">
        <f t="shared" si="1"/>
        <v>1.2101026109196085E-2</v>
      </c>
    </row>
    <row r="65" spans="1:10" x14ac:dyDescent="0.25">
      <c r="A65" s="121" t="s">
        <v>86</v>
      </c>
      <c r="B65" s="121" t="s">
        <v>81</v>
      </c>
      <c r="C65" s="120" t="s">
        <v>73</v>
      </c>
      <c r="D65" s="120" t="s">
        <v>107</v>
      </c>
      <c r="E65" s="120" t="s">
        <v>72</v>
      </c>
      <c r="F65" s="119">
        <v>6571133</v>
      </c>
      <c r="G65" s="115">
        <v>0.8</v>
      </c>
      <c r="H65" s="118">
        <f t="shared" si="0"/>
        <v>105138.12800000001</v>
      </c>
      <c r="I65" s="114">
        <f>F65/F65</f>
        <v>1</v>
      </c>
      <c r="J65" s="117">
        <f t="shared" si="1"/>
        <v>1.6E-2</v>
      </c>
    </row>
    <row r="66" spans="1:10" x14ac:dyDescent="0.25">
      <c r="A66" s="121" t="s">
        <v>86</v>
      </c>
      <c r="B66" s="121" t="s">
        <v>81</v>
      </c>
      <c r="C66" s="120" t="s">
        <v>73</v>
      </c>
      <c r="D66" s="120" t="s">
        <v>32</v>
      </c>
      <c r="E66" s="120" t="s">
        <v>1</v>
      </c>
      <c r="F66" s="119">
        <v>564373</v>
      </c>
      <c r="G66" s="115">
        <v>3</v>
      </c>
      <c r="H66" s="118">
        <f t="shared" ref="H66:H129" si="2">2*(G66*F66/100)</f>
        <v>33862.379999999997</v>
      </c>
      <c r="I66" s="114">
        <f>F66/F69</f>
        <v>0.18031835188042955</v>
      </c>
      <c r="J66" s="117">
        <f t="shared" ref="J66:J129" si="3">2*(I66*G66/100)</f>
        <v>1.0819101112825772E-2</v>
      </c>
    </row>
    <row r="67" spans="1:10" x14ac:dyDescent="0.25">
      <c r="A67" s="121" t="s">
        <v>86</v>
      </c>
      <c r="B67" s="121" t="s">
        <v>81</v>
      </c>
      <c r="C67" s="120" t="s">
        <v>73</v>
      </c>
      <c r="D67" s="120" t="s">
        <v>32</v>
      </c>
      <c r="E67" s="120" t="s">
        <v>77</v>
      </c>
      <c r="F67" s="119">
        <v>1139412</v>
      </c>
      <c r="G67" s="115">
        <v>2.1</v>
      </c>
      <c r="H67" s="118">
        <f t="shared" si="2"/>
        <v>47855.304000000004</v>
      </c>
      <c r="I67" s="114">
        <f>F67/F69</f>
        <v>0.36404451303089264</v>
      </c>
      <c r="J67" s="117">
        <f t="shared" si="3"/>
        <v>1.5289869547297491E-2</v>
      </c>
    </row>
    <row r="68" spans="1:10" x14ac:dyDescent="0.25">
      <c r="A68" s="121" t="s">
        <v>86</v>
      </c>
      <c r="B68" s="121" t="s">
        <v>81</v>
      </c>
      <c r="C68" s="120" t="s">
        <v>73</v>
      </c>
      <c r="D68" s="120" t="s">
        <v>32</v>
      </c>
      <c r="E68" s="120" t="s">
        <v>76</v>
      </c>
      <c r="F68" s="119">
        <v>1426085</v>
      </c>
      <c r="G68" s="115">
        <v>2.1</v>
      </c>
      <c r="H68" s="118">
        <f t="shared" si="2"/>
        <v>59895.57</v>
      </c>
      <c r="I68" s="114">
        <f>F68/F69</f>
        <v>0.45563713508867781</v>
      </c>
      <c r="J68" s="117">
        <f t="shared" si="3"/>
        <v>1.9136759673724468E-2</v>
      </c>
    </row>
    <row r="69" spans="1:10" x14ac:dyDescent="0.25">
      <c r="A69" s="121" t="s">
        <v>86</v>
      </c>
      <c r="B69" s="121" t="s">
        <v>81</v>
      </c>
      <c r="C69" s="120" t="s">
        <v>73</v>
      </c>
      <c r="D69" s="120" t="s">
        <v>32</v>
      </c>
      <c r="E69" s="120" t="s">
        <v>72</v>
      </c>
      <c r="F69" s="119">
        <v>3129870</v>
      </c>
      <c r="G69" s="115">
        <v>1.1000000000000001</v>
      </c>
      <c r="H69" s="118">
        <f t="shared" si="2"/>
        <v>68857.140000000014</v>
      </c>
      <c r="I69" s="114">
        <f>F69/F69</f>
        <v>1</v>
      </c>
      <c r="J69" s="117">
        <f t="shared" si="3"/>
        <v>2.2000000000000002E-2</v>
      </c>
    </row>
    <row r="70" spans="1:10" x14ac:dyDescent="0.25">
      <c r="A70" s="121" t="s">
        <v>86</v>
      </c>
      <c r="B70" s="121" t="s">
        <v>81</v>
      </c>
      <c r="C70" s="120" t="s">
        <v>73</v>
      </c>
      <c r="D70" s="120" t="s">
        <v>11</v>
      </c>
      <c r="E70" s="120" t="s">
        <v>1</v>
      </c>
      <c r="F70" s="119">
        <v>755328</v>
      </c>
      <c r="G70" s="115">
        <v>2.4</v>
      </c>
      <c r="H70" s="118">
        <f t="shared" si="2"/>
        <v>36255.743999999999</v>
      </c>
      <c r="I70" s="114">
        <f>F70/F73</f>
        <v>0.21949150646143581</v>
      </c>
      <c r="J70" s="117">
        <f t="shared" si="3"/>
        <v>1.0535592310148919E-2</v>
      </c>
    </row>
    <row r="71" spans="1:10" x14ac:dyDescent="0.25">
      <c r="A71" s="121" t="s">
        <v>86</v>
      </c>
      <c r="B71" s="121" t="s">
        <v>81</v>
      </c>
      <c r="C71" s="120" t="s">
        <v>73</v>
      </c>
      <c r="D71" s="120" t="s">
        <v>11</v>
      </c>
      <c r="E71" s="120" t="s">
        <v>77</v>
      </c>
      <c r="F71" s="119">
        <v>1272111</v>
      </c>
      <c r="G71" s="115">
        <v>2.1</v>
      </c>
      <c r="H71" s="118">
        <f t="shared" si="2"/>
        <v>53428.662000000004</v>
      </c>
      <c r="I71" s="114">
        <f>F71/F73</f>
        <v>0.36966398673975226</v>
      </c>
      <c r="J71" s="117">
        <f t="shared" si="3"/>
        <v>1.5525887443069595E-2</v>
      </c>
    </row>
    <row r="72" spans="1:10" x14ac:dyDescent="0.25">
      <c r="A72" s="121" t="s">
        <v>86</v>
      </c>
      <c r="B72" s="121" t="s">
        <v>81</v>
      </c>
      <c r="C72" s="120" t="s">
        <v>73</v>
      </c>
      <c r="D72" s="120" t="s">
        <v>11</v>
      </c>
      <c r="E72" s="120" t="s">
        <v>76</v>
      </c>
      <c r="F72" s="119">
        <v>1413824</v>
      </c>
      <c r="G72" s="115">
        <v>2.1</v>
      </c>
      <c r="H72" s="118">
        <f t="shared" si="2"/>
        <v>59380.608</v>
      </c>
      <c r="I72" s="114">
        <f>F72/F73</f>
        <v>0.41084450679881196</v>
      </c>
      <c r="J72" s="117">
        <f t="shared" si="3"/>
        <v>1.7255469285550103E-2</v>
      </c>
    </row>
    <row r="73" spans="1:10" x14ac:dyDescent="0.25">
      <c r="A73" s="121" t="s">
        <v>86</v>
      </c>
      <c r="B73" s="121" t="s">
        <v>81</v>
      </c>
      <c r="C73" s="120" t="s">
        <v>73</v>
      </c>
      <c r="D73" s="120" t="s">
        <v>11</v>
      </c>
      <c r="E73" s="120" t="s">
        <v>72</v>
      </c>
      <c r="F73" s="119">
        <v>3441263</v>
      </c>
      <c r="G73" s="115">
        <v>1.1000000000000001</v>
      </c>
      <c r="H73" s="118">
        <f t="shared" si="2"/>
        <v>75707.786000000007</v>
      </c>
      <c r="I73" s="114">
        <f>F73/F73</f>
        <v>1</v>
      </c>
      <c r="J73" s="117">
        <f t="shared" si="3"/>
        <v>2.2000000000000002E-2</v>
      </c>
    </row>
    <row r="74" spans="1:10" x14ac:dyDescent="0.25">
      <c r="A74" s="121" t="s">
        <v>86</v>
      </c>
      <c r="B74" s="121" t="s">
        <v>80</v>
      </c>
      <c r="C74" s="120" t="s">
        <v>0</v>
      </c>
      <c r="D74" s="120" t="s">
        <v>107</v>
      </c>
      <c r="E74" s="120" t="s">
        <v>1</v>
      </c>
      <c r="F74" s="119">
        <v>48939</v>
      </c>
      <c r="G74" s="115">
        <v>9.3000000000000007</v>
      </c>
      <c r="H74" s="118">
        <f t="shared" si="2"/>
        <v>9102.6540000000005</v>
      </c>
      <c r="I74" s="114">
        <f>F74/F77</f>
        <v>0.34507583503148337</v>
      </c>
      <c r="J74" s="117">
        <f t="shared" si="3"/>
        <v>6.4184105315855916E-2</v>
      </c>
    </row>
    <row r="75" spans="1:10" x14ac:dyDescent="0.25">
      <c r="A75" s="121" t="s">
        <v>86</v>
      </c>
      <c r="B75" s="121" t="s">
        <v>80</v>
      </c>
      <c r="C75" s="120" t="s">
        <v>0</v>
      </c>
      <c r="D75" s="120" t="s">
        <v>107</v>
      </c>
      <c r="E75" s="120" t="s">
        <v>77</v>
      </c>
      <c r="F75" s="119">
        <v>22207</v>
      </c>
      <c r="G75" s="115">
        <v>13.3</v>
      </c>
      <c r="H75" s="118">
        <f t="shared" si="2"/>
        <v>5907.0620000000008</v>
      </c>
      <c r="I75" s="114">
        <f>F75/F77</f>
        <v>0.15658470889360532</v>
      </c>
      <c r="J75" s="117">
        <f t="shared" si="3"/>
        <v>4.1651532565699013E-2</v>
      </c>
    </row>
    <row r="76" spans="1:10" x14ac:dyDescent="0.25">
      <c r="A76" s="121" t="s">
        <v>86</v>
      </c>
      <c r="B76" s="121" t="s">
        <v>80</v>
      </c>
      <c r="C76" s="120" t="s">
        <v>0</v>
      </c>
      <c r="D76" s="120" t="s">
        <v>107</v>
      </c>
      <c r="E76" s="120" t="s">
        <v>76</v>
      </c>
      <c r="F76" s="119">
        <v>70679</v>
      </c>
      <c r="G76" s="115">
        <v>7.3</v>
      </c>
      <c r="H76" s="118">
        <f t="shared" si="2"/>
        <v>10319.134</v>
      </c>
      <c r="I76" s="114">
        <f>F76/F77</f>
        <v>0.4983676606426411</v>
      </c>
      <c r="J76" s="117">
        <f t="shared" si="3"/>
        <v>7.2761678453825598E-2</v>
      </c>
    </row>
    <row r="77" spans="1:10" x14ac:dyDescent="0.25">
      <c r="A77" s="121" t="s">
        <v>86</v>
      </c>
      <c r="B77" s="121" t="s">
        <v>80</v>
      </c>
      <c r="C77" s="120" t="s">
        <v>0</v>
      </c>
      <c r="D77" s="120" t="s">
        <v>107</v>
      </c>
      <c r="E77" s="120" t="s">
        <v>72</v>
      </c>
      <c r="F77" s="119">
        <v>141821</v>
      </c>
      <c r="G77" s="115">
        <v>5.5</v>
      </c>
      <c r="H77" s="118">
        <f t="shared" si="2"/>
        <v>15600.31</v>
      </c>
      <c r="I77" s="114">
        <f>F77/F77</f>
        <v>1</v>
      </c>
      <c r="J77" s="117">
        <f t="shared" si="3"/>
        <v>0.11</v>
      </c>
    </row>
    <row r="78" spans="1:10" x14ac:dyDescent="0.25">
      <c r="A78" s="121" t="s">
        <v>86</v>
      </c>
      <c r="B78" s="121" t="s">
        <v>80</v>
      </c>
      <c r="C78" s="120" t="s">
        <v>0</v>
      </c>
      <c r="D78" s="120" t="s">
        <v>32</v>
      </c>
      <c r="E78" s="120" t="s">
        <v>1</v>
      </c>
      <c r="F78" s="119">
        <v>31853</v>
      </c>
      <c r="G78" s="115">
        <v>11.4</v>
      </c>
      <c r="H78" s="118">
        <f t="shared" si="2"/>
        <v>7262.4840000000004</v>
      </c>
      <c r="I78" s="114">
        <f>F78/F81</f>
        <v>0.40979557179431103</v>
      </c>
      <c r="J78" s="117">
        <f t="shared" si="3"/>
        <v>9.343339036910292E-2</v>
      </c>
    </row>
    <row r="79" spans="1:10" x14ac:dyDescent="0.25">
      <c r="A79" s="121" t="s">
        <v>86</v>
      </c>
      <c r="B79" s="121" t="s">
        <v>80</v>
      </c>
      <c r="C79" s="120" t="s">
        <v>0</v>
      </c>
      <c r="D79" s="120" t="s">
        <v>32</v>
      </c>
      <c r="E79" s="120" t="s">
        <v>77</v>
      </c>
      <c r="F79" s="119">
        <v>12822</v>
      </c>
      <c r="G79" s="115">
        <v>18</v>
      </c>
      <c r="H79" s="118">
        <f t="shared" si="2"/>
        <v>4615.92</v>
      </c>
      <c r="I79" s="114">
        <f>F79/F81</f>
        <v>0.16495773778126568</v>
      </c>
      <c r="J79" s="117">
        <f t="shared" si="3"/>
        <v>5.9384785601255645E-2</v>
      </c>
    </row>
    <row r="80" spans="1:10" x14ac:dyDescent="0.25">
      <c r="A80" s="121" t="s">
        <v>86</v>
      </c>
      <c r="B80" s="121" t="s">
        <v>80</v>
      </c>
      <c r="C80" s="120" t="s">
        <v>0</v>
      </c>
      <c r="D80" s="120" t="s">
        <v>32</v>
      </c>
      <c r="E80" s="120" t="s">
        <v>76</v>
      </c>
      <c r="F80" s="119">
        <v>33058</v>
      </c>
      <c r="G80" s="115">
        <v>11.4</v>
      </c>
      <c r="H80" s="118">
        <f t="shared" si="2"/>
        <v>7537.2240000000002</v>
      </c>
      <c r="I80" s="114">
        <f>F80/F81</f>
        <v>0.4252981512691531</v>
      </c>
      <c r="J80" s="117">
        <f t="shared" si="3"/>
        <v>9.6967978489366918E-2</v>
      </c>
    </row>
    <row r="81" spans="1:10" x14ac:dyDescent="0.25">
      <c r="A81" s="121" t="s">
        <v>86</v>
      </c>
      <c r="B81" s="121" t="s">
        <v>80</v>
      </c>
      <c r="C81" s="120" t="s">
        <v>0</v>
      </c>
      <c r="D81" s="120" t="s">
        <v>32</v>
      </c>
      <c r="E81" s="120" t="s">
        <v>72</v>
      </c>
      <c r="F81" s="119">
        <v>77729</v>
      </c>
      <c r="G81" s="115">
        <v>7.1</v>
      </c>
      <c r="H81" s="118">
        <f t="shared" si="2"/>
        <v>11037.518</v>
      </c>
      <c r="I81" s="114">
        <f>F81/F81</f>
        <v>1</v>
      </c>
      <c r="J81" s="117">
        <f t="shared" si="3"/>
        <v>0.14199999999999999</v>
      </c>
    </row>
    <row r="82" spans="1:10" x14ac:dyDescent="0.25">
      <c r="A82" s="121" t="s">
        <v>86</v>
      </c>
      <c r="B82" s="121" t="s">
        <v>80</v>
      </c>
      <c r="C82" s="120" t="s">
        <v>0</v>
      </c>
      <c r="D82" s="120" t="s">
        <v>11</v>
      </c>
      <c r="E82" s="120" t="s">
        <v>1</v>
      </c>
      <c r="F82" s="119">
        <v>17088</v>
      </c>
      <c r="G82" s="115">
        <v>15.1</v>
      </c>
      <c r="H82" s="118">
        <f t="shared" si="2"/>
        <v>5160.576</v>
      </c>
      <c r="I82" s="114">
        <f>F82/F85</f>
        <v>0.266608418884763</v>
      </c>
      <c r="J82" s="117">
        <f t="shared" si="3"/>
        <v>8.0515742503198415E-2</v>
      </c>
    </row>
    <row r="83" spans="1:10" x14ac:dyDescent="0.25">
      <c r="A83" s="121" t="s">
        <v>86</v>
      </c>
      <c r="B83" s="121" t="s">
        <v>80</v>
      </c>
      <c r="C83" s="120" t="s">
        <v>0</v>
      </c>
      <c r="D83" s="120" t="s">
        <v>11</v>
      </c>
      <c r="E83" s="120" t="s">
        <v>77</v>
      </c>
      <c r="F83" s="119">
        <v>9387</v>
      </c>
      <c r="G83" s="115">
        <v>20.8</v>
      </c>
      <c r="H83" s="118">
        <f t="shared" si="2"/>
        <v>3904.9920000000002</v>
      </c>
      <c r="I83" s="114">
        <f>F83/F85</f>
        <v>0.14645676662402096</v>
      </c>
      <c r="J83" s="117">
        <f t="shared" si="3"/>
        <v>6.0926014915592727E-2</v>
      </c>
    </row>
    <row r="84" spans="1:10" x14ac:dyDescent="0.25">
      <c r="A84" s="121" t="s">
        <v>86</v>
      </c>
      <c r="B84" s="121" t="s">
        <v>80</v>
      </c>
      <c r="C84" s="120" t="s">
        <v>0</v>
      </c>
      <c r="D84" s="120" t="s">
        <v>11</v>
      </c>
      <c r="E84" s="120" t="s">
        <v>76</v>
      </c>
      <c r="F84" s="119">
        <v>37623</v>
      </c>
      <c r="G84" s="115">
        <v>10.5</v>
      </c>
      <c r="H84" s="118">
        <f t="shared" si="2"/>
        <v>7900.83</v>
      </c>
      <c r="I84" s="114">
        <f>F84/F85</f>
        <v>0.58699722282896993</v>
      </c>
      <c r="J84" s="117">
        <f t="shared" si="3"/>
        <v>0.12326941679408369</v>
      </c>
    </row>
    <row r="85" spans="1:10" x14ac:dyDescent="0.25">
      <c r="A85" s="121" t="s">
        <v>86</v>
      </c>
      <c r="B85" s="121" t="s">
        <v>80</v>
      </c>
      <c r="C85" s="120" t="s">
        <v>0</v>
      </c>
      <c r="D85" s="120" t="s">
        <v>11</v>
      </c>
      <c r="E85" s="120" t="s">
        <v>72</v>
      </c>
      <c r="F85" s="119">
        <v>64094</v>
      </c>
      <c r="G85" s="115">
        <v>8</v>
      </c>
      <c r="H85" s="118">
        <f t="shared" si="2"/>
        <v>10255.040000000001</v>
      </c>
      <c r="I85" s="114">
        <f>F85/F85</f>
        <v>1</v>
      </c>
      <c r="J85" s="117">
        <f t="shared" si="3"/>
        <v>0.16</v>
      </c>
    </row>
    <row r="86" spans="1:10" x14ac:dyDescent="0.25">
      <c r="A86" s="121" t="s">
        <v>86</v>
      </c>
      <c r="B86" s="121" t="s">
        <v>80</v>
      </c>
      <c r="C86" s="120" t="s">
        <v>2</v>
      </c>
      <c r="D86" s="120" t="s">
        <v>107</v>
      </c>
      <c r="E86" s="120" t="s">
        <v>1</v>
      </c>
      <c r="F86" s="119">
        <v>84199</v>
      </c>
      <c r="G86" s="115">
        <v>8.3000000000000007</v>
      </c>
      <c r="H86" s="118">
        <f t="shared" si="2"/>
        <v>13977.034000000001</v>
      </c>
      <c r="I86" s="114">
        <f>F86/F89</f>
        <v>0.49329763425236983</v>
      </c>
      <c r="J86" s="117">
        <f t="shared" si="3"/>
        <v>8.1887407285893388E-2</v>
      </c>
    </row>
    <row r="87" spans="1:10" x14ac:dyDescent="0.25">
      <c r="A87" s="121" t="s">
        <v>86</v>
      </c>
      <c r="B87" s="121" t="s">
        <v>80</v>
      </c>
      <c r="C87" s="120" t="s">
        <v>2</v>
      </c>
      <c r="D87" s="120" t="s">
        <v>107</v>
      </c>
      <c r="E87" s="120" t="s">
        <v>77</v>
      </c>
      <c r="F87" s="119">
        <v>33381</v>
      </c>
      <c r="G87" s="115">
        <v>13.6</v>
      </c>
      <c r="H87" s="118">
        <f t="shared" si="2"/>
        <v>9079.6319999999996</v>
      </c>
      <c r="I87" s="114">
        <f>F87/F89</f>
        <v>0.19556964250143538</v>
      </c>
      <c r="J87" s="117">
        <f t="shared" si="3"/>
        <v>5.3194942760390419E-2</v>
      </c>
    </row>
    <row r="88" spans="1:10" x14ac:dyDescent="0.25">
      <c r="A88" s="121" t="s">
        <v>86</v>
      </c>
      <c r="B88" s="121" t="s">
        <v>80</v>
      </c>
      <c r="C88" s="120" t="s">
        <v>2</v>
      </c>
      <c r="D88" s="120" t="s">
        <v>107</v>
      </c>
      <c r="E88" s="120" t="s">
        <v>76</v>
      </c>
      <c r="F88" s="119">
        <v>53110</v>
      </c>
      <c r="G88" s="115">
        <v>10.5</v>
      </c>
      <c r="H88" s="118">
        <f t="shared" si="2"/>
        <v>11153.1</v>
      </c>
      <c r="I88" s="114">
        <f>F88/F89</f>
        <v>0.31115615809146618</v>
      </c>
      <c r="J88" s="117">
        <f t="shared" si="3"/>
        <v>6.5342793199207896E-2</v>
      </c>
    </row>
    <row r="89" spans="1:10" x14ac:dyDescent="0.25">
      <c r="A89" s="121" t="s">
        <v>86</v>
      </c>
      <c r="B89" s="121" t="s">
        <v>80</v>
      </c>
      <c r="C89" s="120" t="s">
        <v>2</v>
      </c>
      <c r="D89" s="120" t="s">
        <v>107</v>
      </c>
      <c r="E89" s="120" t="s">
        <v>72</v>
      </c>
      <c r="F89" s="119">
        <v>170686</v>
      </c>
      <c r="G89" s="115">
        <v>5.9</v>
      </c>
      <c r="H89" s="118">
        <f t="shared" si="2"/>
        <v>20140.948</v>
      </c>
      <c r="I89" s="114">
        <f>F89/F89</f>
        <v>1</v>
      </c>
      <c r="J89" s="117">
        <f t="shared" si="3"/>
        <v>0.11800000000000001</v>
      </c>
    </row>
    <row r="90" spans="1:10" x14ac:dyDescent="0.25">
      <c r="A90" s="121" t="s">
        <v>86</v>
      </c>
      <c r="B90" s="121" t="s">
        <v>80</v>
      </c>
      <c r="C90" s="120" t="s">
        <v>2</v>
      </c>
      <c r="D90" s="120" t="s">
        <v>32</v>
      </c>
      <c r="E90" s="120" t="s">
        <v>1</v>
      </c>
      <c r="F90" s="119">
        <v>41647</v>
      </c>
      <c r="G90" s="115">
        <v>11.7</v>
      </c>
      <c r="H90" s="118">
        <f t="shared" si="2"/>
        <v>9745.3979999999992</v>
      </c>
      <c r="I90" s="114">
        <f>F90/F93</f>
        <v>0.46278043847854833</v>
      </c>
      <c r="J90" s="117">
        <f t="shared" si="3"/>
        <v>0.10829062260398031</v>
      </c>
    </row>
    <row r="91" spans="1:10" x14ac:dyDescent="0.25">
      <c r="A91" s="121" t="s">
        <v>86</v>
      </c>
      <c r="B91" s="121" t="s">
        <v>80</v>
      </c>
      <c r="C91" s="120" t="s">
        <v>2</v>
      </c>
      <c r="D91" s="120" t="s">
        <v>32</v>
      </c>
      <c r="E91" s="120" t="s">
        <v>77</v>
      </c>
      <c r="F91" s="119">
        <v>16385</v>
      </c>
      <c r="G91" s="115">
        <v>18.600000000000001</v>
      </c>
      <c r="H91" s="118">
        <f t="shared" si="2"/>
        <v>6095.22</v>
      </c>
      <c r="I91" s="114">
        <f>F91/F93</f>
        <v>0.18206971653350817</v>
      </c>
      <c r="J91" s="117">
        <f t="shared" si="3"/>
        <v>6.7729934550465054E-2</v>
      </c>
    </row>
    <row r="92" spans="1:10" x14ac:dyDescent="0.25">
      <c r="A92" s="121" t="s">
        <v>86</v>
      </c>
      <c r="B92" s="121" t="s">
        <v>80</v>
      </c>
      <c r="C92" s="120" t="s">
        <v>2</v>
      </c>
      <c r="D92" s="120" t="s">
        <v>32</v>
      </c>
      <c r="E92" s="120" t="s">
        <v>76</v>
      </c>
      <c r="F92" s="119">
        <v>31965</v>
      </c>
      <c r="G92" s="115">
        <v>13.6</v>
      </c>
      <c r="H92" s="118">
        <f t="shared" si="2"/>
        <v>8694.48</v>
      </c>
      <c r="I92" s="114">
        <f>F92/F93</f>
        <v>0.35519429288944698</v>
      </c>
      <c r="J92" s="117">
        <f t="shared" si="3"/>
        <v>9.6612847665929577E-2</v>
      </c>
    </row>
    <row r="93" spans="1:10" x14ac:dyDescent="0.25">
      <c r="A93" s="121" t="s">
        <v>86</v>
      </c>
      <c r="B93" s="121" t="s">
        <v>80</v>
      </c>
      <c r="C93" s="120" t="s">
        <v>2</v>
      </c>
      <c r="D93" s="120" t="s">
        <v>32</v>
      </c>
      <c r="E93" s="120" t="s">
        <v>72</v>
      </c>
      <c r="F93" s="119">
        <v>89993</v>
      </c>
      <c r="G93" s="115">
        <v>7.9</v>
      </c>
      <c r="H93" s="118">
        <f t="shared" si="2"/>
        <v>14218.894000000002</v>
      </c>
      <c r="I93" s="114">
        <f>F93/F93</f>
        <v>1</v>
      </c>
      <c r="J93" s="117">
        <f t="shared" si="3"/>
        <v>0.158</v>
      </c>
    </row>
    <row r="94" spans="1:10" x14ac:dyDescent="0.25">
      <c r="A94" s="121" t="s">
        <v>86</v>
      </c>
      <c r="B94" s="121" t="s">
        <v>80</v>
      </c>
      <c r="C94" s="120" t="s">
        <v>2</v>
      </c>
      <c r="D94" s="120" t="s">
        <v>11</v>
      </c>
      <c r="E94" s="120" t="s">
        <v>1</v>
      </c>
      <c r="F94" s="119">
        <v>42554</v>
      </c>
      <c r="G94" s="115">
        <v>11.7</v>
      </c>
      <c r="H94" s="118">
        <f t="shared" si="2"/>
        <v>9957.6360000000004</v>
      </c>
      <c r="I94" s="114">
        <f>F94/F97</f>
        <v>0.52734370159241584</v>
      </c>
      <c r="J94" s="117">
        <f t="shared" si="3"/>
        <v>0.12339842617262529</v>
      </c>
    </row>
    <row r="95" spans="1:10" x14ac:dyDescent="0.25">
      <c r="A95" s="121" t="s">
        <v>86</v>
      </c>
      <c r="B95" s="121" t="s">
        <v>80</v>
      </c>
      <c r="C95" s="120" t="s">
        <v>2</v>
      </c>
      <c r="D95" s="120" t="s">
        <v>11</v>
      </c>
      <c r="E95" s="120" t="s">
        <v>77</v>
      </c>
      <c r="F95" s="119">
        <v>16998</v>
      </c>
      <c r="G95" s="115">
        <v>18.7</v>
      </c>
      <c r="H95" s="118">
        <f t="shared" si="2"/>
        <v>6357.2519999999995</v>
      </c>
      <c r="I95" s="114">
        <f>F95/F97</f>
        <v>0.21064502137678914</v>
      </c>
      <c r="J95" s="117">
        <f t="shared" si="3"/>
        <v>7.8781237994919137E-2</v>
      </c>
    </row>
    <row r="96" spans="1:10" x14ac:dyDescent="0.25">
      <c r="A96" s="121" t="s">
        <v>86</v>
      </c>
      <c r="B96" s="121" t="s">
        <v>80</v>
      </c>
      <c r="C96" s="120" t="s">
        <v>2</v>
      </c>
      <c r="D96" s="120" t="s">
        <v>11</v>
      </c>
      <c r="E96" s="120" t="s">
        <v>76</v>
      </c>
      <c r="F96" s="119">
        <v>21147</v>
      </c>
      <c r="G96" s="115">
        <v>16.2</v>
      </c>
      <c r="H96" s="118">
        <f t="shared" si="2"/>
        <v>6851.6279999999997</v>
      </c>
      <c r="I96" s="114">
        <f>F96/F97</f>
        <v>0.26206084639692667</v>
      </c>
      <c r="J96" s="117">
        <f t="shared" si="3"/>
        <v>8.4907714232604251E-2</v>
      </c>
    </row>
    <row r="97" spans="1:10" x14ac:dyDescent="0.25">
      <c r="A97" s="121" t="s">
        <v>86</v>
      </c>
      <c r="B97" s="121" t="s">
        <v>80</v>
      </c>
      <c r="C97" s="120" t="s">
        <v>2</v>
      </c>
      <c r="D97" s="120" t="s">
        <v>11</v>
      </c>
      <c r="E97" s="120" t="s">
        <v>72</v>
      </c>
      <c r="F97" s="119">
        <v>80695</v>
      </c>
      <c r="G97" s="115">
        <v>8.3000000000000007</v>
      </c>
      <c r="H97" s="118">
        <f t="shared" si="2"/>
        <v>13395.37</v>
      </c>
      <c r="I97" s="114">
        <f>F97/F97</f>
        <v>1</v>
      </c>
      <c r="J97" s="117">
        <f t="shared" si="3"/>
        <v>0.16600000000000001</v>
      </c>
    </row>
    <row r="98" spans="1:10" x14ac:dyDescent="0.25">
      <c r="A98" s="121" t="s">
        <v>86</v>
      </c>
      <c r="B98" s="121" t="s">
        <v>80</v>
      </c>
      <c r="C98" s="120" t="s">
        <v>3</v>
      </c>
      <c r="D98" s="120" t="s">
        <v>107</v>
      </c>
      <c r="E98" s="120" t="s">
        <v>1</v>
      </c>
      <c r="F98" s="119">
        <v>196047</v>
      </c>
      <c r="G98" s="115">
        <v>5.4</v>
      </c>
      <c r="H98" s="118">
        <f t="shared" si="2"/>
        <v>21173.076000000001</v>
      </c>
      <c r="I98" s="114">
        <f>F98/F101</f>
        <v>0.47436502348269832</v>
      </c>
      <c r="J98" s="117">
        <f t="shared" si="3"/>
        <v>5.1231422536131423E-2</v>
      </c>
    </row>
    <row r="99" spans="1:10" x14ac:dyDescent="0.25">
      <c r="A99" s="121" t="s">
        <v>86</v>
      </c>
      <c r="B99" s="121" t="s">
        <v>80</v>
      </c>
      <c r="C99" s="120" t="s">
        <v>3</v>
      </c>
      <c r="D99" s="120" t="s">
        <v>107</v>
      </c>
      <c r="E99" s="120" t="s">
        <v>77</v>
      </c>
      <c r="F99" s="119">
        <v>112102</v>
      </c>
      <c r="G99" s="115">
        <v>6.7</v>
      </c>
      <c r="H99" s="118">
        <f t="shared" si="2"/>
        <v>15021.668</v>
      </c>
      <c r="I99" s="114">
        <f>F99/F101</f>
        <v>0.27124754708032994</v>
      </c>
      <c r="J99" s="117">
        <f t="shared" si="3"/>
        <v>3.6347171308764213E-2</v>
      </c>
    </row>
    <row r="100" spans="1:10" x14ac:dyDescent="0.25">
      <c r="A100" s="121" t="s">
        <v>86</v>
      </c>
      <c r="B100" s="121" t="s">
        <v>80</v>
      </c>
      <c r="C100" s="120" t="s">
        <v>3</v>
      </c>
      <c r="D100" s="120" t="s">
        <v>107</v>
      </c>
      <c r="E100" s="120" t="s">
        <v>76</v>
      </c>
      <c r="F100" s="119">
        <v>105138</v>
      </c>
      <c r="G100" s="115">
        <v>6.7</v>
      </c>
      <c r="H100" s="118">
        <f t="shared" si="2"/>
        <v>14088.492</v>
      </c>
      <c r="I100" s="114">
        <f>F100/F101</f>
        <v>0.25439710803493004</v>
      </c>
      <c r="J100" s="117">
        <f t="shared" si="3"/>
        <v>3.4089212476680626E-2</v>
      </c>
    </row>
    <row r="101" spans="1:10" x14ac:dyDescent="0.25">
      <c r="A101" s="121" t="s">
        <v>86</v>
      </c>
      <c r="B101" s="121" t="s">
        <v>80</v>
      </c>
      <c r="C101" s="120" t="s">
        <v>3</v>
      </c>
      <c r="D101" s="120" t="s">
        <v>107</v>
      </c>
      <c r="E101" s="120" t="s">
        <v>72</v>
      </c>
      <c r="F101" s="119">
        <v>413283</v>
      </c>
      <c r="G101" s="115">
        <v>3.2</v>
      </c>
      <c r="H101" s="118">
        <f t="shared" si="2"/>
        <v>26450.112000000001</v>
      </c>
      <c r="I101" s="114">
        <f>F101/F101</f>
        <v>1</v>
      </c>
      <c r="J101" s="117">
        <f t="shared" si="3"/>
        <v>6.4000000000000001E-2</v>
      </c>
    </row>
    <row r="102" spans="1:10" x14ac:dyDescent="0.25">
      <c r="A102" s="121" t="s">
        <v>86</v>
      </c>
      <c r="B102" s="121" t="s">
        <v>80</v>
      </c>
      <c r="C102" s="120" t="s">
        <v>3</v>
      </c>
      <c r="D102" s="120" t="s">
        <v>32</v>
      </c>
      <c r="E102" s="120" t="s">
        <v>1</v>
      </c>
      <c r="F102" s="119">
        <v>91017</v>
      </c>
      <c r="G102" s="115">
        <v>7</v>
      </c>
      <c r="H102" s="118">
        <f t="shared" si="2"/>
        <v>12742.38</v>
      </c>
      <c r="I102" s="114">
        <f>F102/F105</f>
        <v>0.41943704550272354</v>
      </c>
      <c r="J102" s="117">
        <f t="shared" si="3"/>
        <v>5.872118637038129E-2</v>
      </c>
    </row>
    <row r="103" spans="1:10" x14ac:dyDescent="0.25">
      <c r="A103" s="121" t="s">
        <v>86</v>
      </c>
      <c r="B103" s="121" t="s">
        <v>80</v>
      </c>
      <c r="C103" s="120" t="s">
        <v>3</v>
      </c>
      <c r="D103" s="120" t="s">
        <v>32</v>
      </c>
      <c r="E103" s="120" t="s">
        <v>77</v>
      </c>
      <c r="F103" s="119">
        <v>57073</v>
      </c>
      <c r="G103" s="115">
        <v>9.1</v>
      </c>
      <c r="H103" s="118">
        <f t="shared" si="2"/>
        <v>10387.286</v>
      </c>
      <c r="I103" s="114">
        <f>F103/F105</f>
        <v>0.2630116406602826</v>
      </c>
      <c r="J103" s="117">
        <f t="shared" si="3"/>
        <v>4.7868118600171428E-2</v>
      </c>
    </row>
    <row r="104" spans="1:10" x14ac:dyDescent="0.25">
      <c r="A104" s="121" t="s">
        <v>86</v>
      </c>
      <c r="B104" s="121" t="s">
        <v>80</v>
      </c>
      <c r="C104" s="120" t="s">
        <v>3</v>
      </c>
      <c r="D104" s="120" t="s">
        <v>32</v>
      </c>
      <c r="E104" s="120" t="s">
        <v>76</v>
      </c>
      <c r="F104" s="119">
        <v>68912</v>
      </c>
      <c r="G104" s="115">
        <v>8.3000000000000007</v>
      </c>
      <c r="H104" s="118">
        <f t="shared" si="2"/>
        <v>11439.392000000002</v>
      </c>
      <c r="I104" s="114">
        <f>F104/F105</f>
        <v>0.31756974718661002</v>
      </c>
      <c r="J104" s="117">
        <f t="shared" si="3"/>
        <v>5.2716578032977267E-2</v>
      </c>
    </row>
    <row r="105" spans="1:10" x14ac:dyDescent="0.25">
      <c r="A105" s="121" t="s">
        <v>86</v>
      </c>
      <c r="B105" s="121" t="s">
        <v>80</v>
      </c>
      <c r="C105" s="120" t="s">
        <v>3</v>
      </c>
      <c r="D105" s="120" t="s">
        <v>32</v>
      </c>
      <c r="E105" s="120" t="s">
        <v>72</v>
      </c>
      <c r="F105" s="119">
        <v>216998</v>
      </c>
      <c r="G105" s="115">
        <v>4.7</v>
      </c>
      <c r="H105" s="118">
        <f t="shared" si="2"/>
        <v>20397.812000000002</v>
      </c>
      <c r="I105" s="114">
        <f>F105/F105</f>
        <v>1</v>
      </c>
      <c r="J105" s="117">
        <f t="shared" si="3"/>
        <v>9.4E-2</v>
      </c>
    </row>
    <row r="106" spans="1:10" x14ac:dyDescent="0.25">
      <c r="A106" s="121" t="s">
        <v>86</v>
      </c>
      <c r="B106" s="121" t="s">
        <v>80</v>
      </c>
      <c r="C106" s="120" t="s">
        <v>3</v>
      </c>
      <c r="D106" s="120" t="s">
        <v>11</v>
      </c>
      <c r="E106" s="120" t="s">
        <v>1</v>
      </c>
      <c r="F106" s="119">
        <v>105032</v>
      </c>
      <c r="G106" s="115">
        <v>6.7</v>
      </c>
      <c r="H106" s="118">
        <f t="shared" si="2"/>
        <v>14074.288</v>
      </c>
      <c r="I106" s="114">
        <f>F106/F109</f>
        <v>0.53509402049040433</v>
      </c>
      <c r="J106" s="117">
        <f t="shared" si="3"/>
        <v>7.1702598745714191E-2</v>
      </c>
    </row>
    <row r="107" spans="1:10" x14ac:dyDescent="0.25">
      <c r="A107" s="121" t="s">
        <v>86</v>
      </c>
      <c r="B107" s="121" t="s">
        <v>80</v>
      </c>
      <c r="C107" s="120" t="s">
        <v>3</v>
      </c>
      <c r="D107" s="120" t="s">
        <v>11</v>
      </c>
      <c r="E107" s="120" t="s">
        <v>77</v>
      </c>
      <c r="F107" s="119">
        <v>55031</v>
      </c>
      <c r="G107" s="115">
        <v>9.1</v>
      </c>
      <c r="H107" s="118">
        <f t="shared" si="2"/>
        <v>10015.642</v>
      </c>
      <c r="I107" s="114">
        <f>F107/F109</f>
        <v>0.28035988119437355</v>
      </c>
      <c r="J107" s="117">
        <f t="shared" si="3"/>
        <v>5.102549837737598E-2</v>
      </c>
    </row>
    <row r="108" spans="1:10" x14ac:dyDescent="0.25">
      <c r="A108" s="121" t="s">
        <v>86</v>
      </c>
      <c r="B108" s="121" t="s">
        <v>80</v>
      </c>
      <c r="C108" s="120" t="s">
        <v>3</v>
      </c>
      <c r="D108" s="120" t="s">
        <v>11</v>
      </c>
      <c r="E108" s="120" t="s">
        <v>76</v>
      </c>
      <c r="F108" s="119">
        <v>36228</v>
      </c>
      <c r="G108" s="115">
        <v>11.4</v>
      </c>
      <c r="H108" s="118">
        <f t="shared" si="2"/>
        <v>8259.9840000000004</v>
      </c>
      <c r="I108" s="114">
        <f>F108/F109</f>
        <v>0.1845664766387993</v>
      </c>
      <c r="J108" s="117">
        <f t="shared" si="3"/>
        <v>4.2081156673646244E-2</v>
      </c>
    </row>
    <row r="109" spans="1:10" x14ac:dyDescent="0.25">
      <c r="A109" s="121" t="s">
        <v>86</v>
      </c>
      <c r="B109" s="121" t="s">
        <v>80</v>
      </c>
      <c r="C109" s="120" t="s">
        <v>3</v>
      </c>
      <c r="D109" s="120" t="s">
        <v>11</v>
      </c>
      <c r="E109" s="120" t="s">
        <v>72</v>
      </c>
      <c r="F109" s="119">
        <v>196287</v>
      </c>
      <c r="G109" s="115">
        <v>5.4</v>
      </c>
      <c r="H109" s="118">
        <f t="shared" si="2"/>
        <v>21198.995999999999</v>
      </c>
      <c r="I109" s="114">
        <f>F109/F109</f>
        <v>1</v>
      </c>
      <c r="J109" s="117">
        <f t="shared" si="3"/>
        <v>0.10800000000000001</v>
      </c>
    </row>
    <row r="110" spans="1:10" x14ac:dyDescent="0.25">
      <c r="A110" s="121" t="s">
        <v>86</v>
      </c>
      <c r="B110" s="121" t="s">
        <v>80</v>
      </c>
      <c r="C110" s="120" t="s">
        <v>4</v>
      </c>
      <c r="D110" s="120" t="s">
        <v>107</v>
      </c>
      <c r="E110" s="120" t="s">
        <v>1</v>
      </c>
      <c r="F110" s="119">
        <v>269455</v>
      </c>
      <c r="G110" s="115">
        <v>4.3</v>
      </c>
      <c r="H110" s="118">
        <f t="shared" si="2"/>
        <v>23173.13</v>
      </c>
      <c r="I110" s="114">
        <f>F110/F113</f>
        <v>0.33961890789559923</v>
      </c>
      <c r="J110" s="117">
        <f t="shared" si="3"/>
        <v>2.9207226079021532E-2</v>
      </c>
    </row>
    <row r="111" spans="1:10" x14ac:dyDescent="0.25">
      <c r="A111" s="121" t="s">
        <v>86</v>
      </c>
      <c r="B111" s="121" t="s">
        <v>80</v>
      </c>
      <c r="C111" s="120" t="s">
        <v>4</v>
      </c>
      <c r="D111" s="120" t="s">
        <v>107</v>
      </c>
      <c r="E111" s="120" t="s">
        <v>77</v>
      </c>
      <c r="F111" s="119">
        <v>330254</v>
      </c>
      <c r="G111" s="115">
        <v>3.9</v>
      </c>
      <c r="H111" s="118">
        <f t="shared" si="2"/>
        <v>25759.811999999998</v>
      </c>
      <c r="I111" s="114">
        <f>F111/F113</f>
        <v>0.41624947693734843</v>
      </c>
      <c r="J111" s="117">
        <f t="shared" si="3"/>
        <v>3.2467459201113179E-2</v>
      </c>
    </row>
    <row r="112" spans="1:10" x14ac:dyDescent="0.25">
      <c r="A112" s="121" t="s">
        <v>86</v>
      </c>
      <c r="B112" s="121" t="s">
        <v>80</v>
      </c>
      <c r="C112" s="120" t="s">
        <v>4</v>
      </c>
      <c r="D112" s="120" t="s">
        <v>107</v>
      </c>
      <c r="E112" s="120" t="s">
        <v>76</v>
      </c>
      <c r="F112" s="119">
        <v>193699</v>
      </c>
      <c r="G112" s="115">
        <v>5.5</v>
      </c>
      <c r="H112" s="118">
        <f t="shared" si="2"/>
        <v>21306.89</v>
      </c>
      <c r="I112" s="114">
        <f>F112/F113</f>
        <v>0.24413665673477825</v>
      </c>
      <c r="J112" s="117">
        <f t="shared" si="3"/>
        <v>2.6855032240825607E-2</v>
      </c>
    </row>
    <row r="113" spans="1:10" x14ac:dyDescent="0.25">
      <c r="A113" s="121" t="s">
        <v>86</v>
      </c>
      <c r="B113" s="121" t="s">
        <v>80</v>
      </c>
      <c r="C113" s="120" t="s">
        <v>4</v>
      </c>
      <c r="D113" s="120" t="s">
        <v>107</v>
      </c>
      <c r="E113" s="120" t="s">
        <v>72</v>
      </c>
      <c r="F113" s="119">
        <v>793404</v>
      </c>
      <c r="G113" s="115">
        <v>2.2999999999999998</v>
      </c>
      <c r="H113" s="118">
        <f t="shared" si="2"/>
        <v>36496.584000000003</v>
      </c>
      <c r="I113" s="114">
        <f>F113/F113</f>
        <v>1</v>
      </c>
      <c r="J113" s="117">
        <f t="shared" si="3"/>
        <v>4.5999999999999999E-2</v>
      </c>
    </row>
    <row r="114" spans="1:10" x14ac:dyDescent="0.25">
      <c r="A114" s="121" t="s">
        <v>86</v>
      </c>
      <c r="B114" s="121" t="s">
        <v>80</v>
      </c>
      <c r="C114" s="120" t="s">
        <v>4</v>
      </c>
      <c r="D114" s="120" t="s">
        <v>32</v>
      </c>
      <c r="E114" s="120" t="s">
        <v>1</v>
      </c>
      <c r="F114" s="119">
        <v>129995</v>
      </c>
      <c r="G114" s="115">
        <v>6.1</v>
      </c>
      <c r="H114" s="118">
        <f t="shared" si="2"/>
        <v>15859.39</v>
      </c>
      <c r="I114" s="114">
        <f>F114/F117</f>
        <v>0.31806793213637319</v>
      </c>
      <c r="J114" s="117">
        <f t="shared" si="3"/>
        <v>3.8804287720637529E-2</v>
      </c>
    </row>
    <row r="115" spans="1:10" x14ac:dyDescent="0.25">
      <c r="A115" s="121" t="s">
        <v>86</v>
      </c>
      <c r="B115" s="121" t="s">
        <v>80</v>
      </c>
      <c r="C115" s="120" t="s">
        <v>4</v>
      </c>
      <c r="D115" s="120" t="s">
        <v>32</v>
      </c>
      <c r="E115" s="120" t="s">
        <v>77</v>
      </c>
      <c r="F115" s="119">
        <v>143074</v>
      </c>
      <c r="G115" s="115">
        <v>6.1</v>
      </c>
      <c r="H115" s="118">
        <f t="shared" si="2"/>
        <v>17455.027999999998</v>
      </c>
      <c r="I115" s="114">
        <f>F115/F117</f>
        <v>0.35006924360536529</v>
      </c>
      <c r="J115" s="117">
        <f t="shared" si="3"/>
        <v>4.2708447719854561E-2</v>
      </c>
    </row>
    <row r="116" spans="1:10" x14ac:dyDescent="0.25">
      <c r="A116" s="121" t="s">
        <v>86</v>
      </c>
      <c r="B116" s="121" t="s">
        <v>80</v>
      </c>
      <c r="C116" s="120" t="s">
        <v>4</v>
      </c>
      <c r="D116" s="120" t="s">
        <v>32</v>
      </c>
      <c r="E116" s="120" t="s">
        <v>76</v>
      </c>
      <c r="F116" s="119">
        <v>135637</v>
      </c>
      <c r="G116" s="115">
        <v>6.1</v>
      </c>
      <c r="H116" s="118">
        <f t="shared" si="2"/>
        <v>16547.714</v>
      </c>
      <c r="I116" s="114">
        <f>F116/F117</f>
        <v>0.33187261134029195</v>
      </c>
      <c r="J116" s="117">
        <f t="shared" si="3"/>
        <v>4.0488458583515616E-2</v>
      </c>
    </row>
    <row r="117" spans="1:10" x14ac:dyDescent="0.25">
      <c r="A117" s="121" t="s">
        <v>86</v>
      </c>
      <c r="B117" s="121" t="s">
        <v>80</v>
      </c>
      <c r="C117" s="120" t="s">
        <v>4</v>
      </c>
      <c r="D117" s="120" t="s">
        <v>32</v>
      </c>
      <c r="E117" s="120" t="s">
        <v>72</v>
      </c>
      <c r="F117" s="119">
        <v>408702</v>
      </c>
      <c r="G117" s="115">
        <v>3.3</v>
      </c>
      <c r="H117" s="118">
        <f t="shared" si="2"/>
        <v>26974.331999999999</v>
      </c>
      <c r="I117" s="114">
        <f>F117/F117</f>
        <v>1</v>
      </c>
      <c r="J117" s="117">
        <f t="shared" si="3"/>
        <v>6.6000000000000003E-2</v>
      </c>
    </row>
    <row r="118" spans="1:10" x14ac:dyDescent="0.25">
      <c r="A118" s="121" t="s">
        <v>86</v>
      </c>
      <c r="B118" s="121" t="s">
        <v>80</v>
      </c>
      <c r="C118" s="120" t="s">
        <v>4</v>
      </c>
      <c r="D118" s="120" t="s">
        <v>11</v>
      </c>
      <c r="E118" s="120" t="s">
        <v>1</v>
      </c>
      <c r="F118" s="119">
        <v>139462</v>
      </c>
      <c r="G118" s="115">
        <v>6.1</v>
      </c>
      <c r="H118" s="118">
        <f t="shared" si="2"/>
        <v>17014.363999999998</v>
      </c>
      <c r="I118" s="114">
        <f>F118/F121</f>
        <v>0.36251767592746631</v>
      </c>
      <c r="J118" s="117">
        <f t="shared" si="3"/>
        <v>4.4227156463150889E-2</v>
      </c>
    </row>
    <row r="119" spans="1:10" x14ac:dyDescent="0.25">
      <c r="A119" s="121" t="s">
        <v>86</v>
      </c>
      <c r="B119" s="121" t="s">
        <v>80</v>
      </c>
      <c r="C119" s="120" t="s">
        <v>4</v>
      </c>
      <c r="D119" s="120" t="s">
        <v>11</v>
      </c>
      <c r="E119" s="120" t="s">
        <v>77</v>
      </c>
      <c r="F119" s="119">
        <v>187182</v>
      </c>
      <c r="G119" s="115">
        <v>5.5</v>
      </c>
      <c r="H119" s="118">
        <f t="shared" si="2"/>
        <v>20590.02</v>
      </c>
      <c r="I119" s="114">
        <f>F119/F121</f>
        <v>0.48656109632340711</v>
      </c>
      <c r="J119" s="117">
        <f t="shared" si="3"/>
        <v>5.3521720595574786E-2</v>
      </c>
    </row>
    <row r="120" spans="1:10" x14ac:dyDescent="0.25">
      <c r="A120" s="121" t="s">
        <v>86</v>
      </c>
      <c r="B120" s="121" t="s">
        <v>80</v>
      </c>
      <c r="C120" s="120" t="s">
        <v>4</v>
      </c>
      <c r="D120" s="120" t="s">
        <v>11</v>
      </c>
      <c r="E120" s="120" t="s">
        <v>76</v>
      </c>
      <c r="F120" s="119">
        <v>58064</v>
      </c>
      <c r="G120" s="115">
        <v>9.3000000000000007</v>
      </c>
      <c r="H120" s="118">
        <f t="shared" si="2"/>
        <v>10799.904000000002</v>
      </c>
      <c r="I120" s="114">
        <f>F120/F121</f>
        <v>0.15093162535351856</v>
      </c>
      <c r="J120" s="117">
        <f t="shared" si="3"/>
        <v>2.8073282315754455E-2</v>
      </c>
    </row>
    <row r="121" spans="1:10" x14ac:dyDescent="0.25">
      <c r="A121" s="121" t="s">
        <v>86</v>
      </c>
      <c r="B121" s="121" t="s">
        <v>80</v>
      </c>
      <c r="C121" s="120" t="s">
        <v>4</v>
      </c>
      <c r="D121" s="120" t="s">
        <v>11</v>
      </c>
      <c r="E121" s="120" t="s">
        <v>72</v>
      </c>
      <c r="F121" s="119">
        <v>384704</v>
      </c>
      <c r="G121" s="115">
        <v>3.6</v>
      </c>
      <c r="H121" s="118">
        <f t="shared" si="2"/>
        <v>27698.688000000002</v>
      </c>
      <c r="I121" s="114">
        <f>F121/F121</f>
        <v>1</v>
      </c>
      <c r="J121" s="117">
        <f t="shared" si="3"/>
        <v>7.2000000000000008E-2</v>
      </c>
    </row>
    <row r="122" spans="1:10" x14ac:dyDescent="0.25">
      <c r="A122" s="121" t="s">
        <v>86</v>
      </c>
      <c r="B122" s="121" t="s">
        <v>80</v>
      </c>
      <c r="C122" s="120" t="s">
        <v>78</v>
      </c>
      <c r="D122" s="120" t="s">
        <v>107</v>
      </c>
      <c r="E122" s="120" t="s">
        <v>1</v>
      </c>
      <c r="F122" s="119">
        <v>104657</v>
      </c>
      <c r="G122" s="115">
        <v>6.2</v>
      </c>
      <c r="H122" s="118">
        <f t="shared" si="2"/>
        <v>12977.468000000001</v>
      </c>
      <c r="I122" s="114">
        <f>F122/F125</f>
        <v>0.13328858838168037</v>
      </c>
      <c r="J122" s="117">
        <f t="shared" si="3"/>
        <v>1.6527784959328367E-2</v>
      </c>
    </row>
    <row r="123" spans="1:10" x14ac:dyDescent="0.25">
      <c r="A123" s="121" t="s">
        <v>86</v>
      </c>
      <c r="B123" s="121" t="s">
        <v>80</v>
      </c>
      <c r="C123" s="120" t="s">
        <v>78</v>
      </c>
      <c r="D123" s="120" t="s">
        <v>107</v>
      </c>
      <c r="E123" s="120" t="s">
        <v>77</v>
      </c>
      <c r="F123" s="119">
        <v>399008</v>
      </c>
      <c r="G123" s="115">
        <v>3.2</v>
      </c>
      <c r="H123" s="118">
        <f t="shared" si="2"/>
        <v>25536.512000000002</v>
      </c>
      <c r="I123" s="114">
        <f>F123/F125</f>
        <v>0.50816680272697978</v>
      </c>
      <c r="J123" s="117">
        <f t="shared" si="3"/>
        <v>3.2522675374526709E-2</v>
      </c>
    </row>
    <row r="124" spans="1:10" x14ac:dyDescent="0.25">
      <c r="A124" s="121" t="s">
        <v>86</v>
      </c>
      <c r="B124" s="121" t="s">
        <v>80</v>
      </c>
      <c r="C124" s="120" t="s">
        <v>78</v>
      </c>
      <c r="D124" s="120" t="s">
        <v>107</v>
      </c>
      <c r="E124" s="120" t="s">
        <v>76</v>
      </c>
      <c r="F124" s="119">
        <v>281530</v>
      </c>
      <c r="G124" s="115">
        <v>3.8</v>
      </c>
      <c r="H124" s="118">
        <f t="shared" si="2"/>
        <v>21396.28</v>
      </c>
      <c r="I124" s="114">
        <f>F124/F125</f>
        <v>0.35854970319323581</v>
      </c>
      <c r="J124" s="117">
        <f t="shared" si="3"/>
        <v>2.7249777442685922E-2</v>
      </c>
    </row>
    <row r="125" spans="1:10" x14ac:dyDescent="0.25">
      <c r="A125" s="121" t="s">
        <v>86</v>
      </c>
      <c r="B125" s="121" t="s">
        <v>80</v>
      </c>
      <c r="C125" s="120" t="s">
        <v>78</v>
      </c>
      <c r="D125" s="120" t="s">
        <v>107</v>
      </c>
      <c r="E125" s="120" t="s">
        <v>72</v>
      </c>
      <c r="F125" s="119">
        <v>785191</v>
      </c>
      <c r="G125" s="115">
        <v>2</v>
      </c>
      <c r="H125" s="118">
        <f t="shared" si="2"/>
        <v>31407.64</v>
      </c>
      <c r="I125" s="114">
        <f>F125/F125</f>
        <v>1</v>
      </c>
      <c r="J125" s="117">
        <f t="shared" si="3"/>
        <v>0.04</v>
      </c>
    </row>
    <row r="126" spans="1:10" x14ac:dyDescent="0.25">
      <c r="A126" s="121" t="s">
        <v>86</v>
      </c>
      <c r="B126" s="121" t="s">
        <v>80</v>
      </c>
      <c r="C126" s="120" t="s">
        <v>78</v>
      </c>
      <c r="D126" s="120" t="s">
        <v>32</v>
      </c>
      <c r="E126" s="120" t="s">
        <v>1</v>
      </c>
      <c r="F126" s="119">
        <v>55116</v>
      </c>
      <c r="G126" s="115">
        <v>8.5</v>
      </c>
      <c r="H126" s="118">
        <f t="shared" si="2"/>
        <v>9369.7199999999993</v>
      </c>
      <c r="I126" s="114">
        <f>F126/F129</f>
        <v>0.12324080657928277</v>
      </c>
      <c r="J126" s="117">
        <f t="shared" si="3"/>
        <v>2.0950937118478074E-2</v>
      </c>
    </row>
    <row r="127" spans="1:10" x14ac:dyDescent="0.25">
      <c r="A127" s="121" t="s">
        <v>86</v>
      </c>
      <c r="B127" s="121" t="s">
        <v>80</v>
      </c>
      <c r="C127" s="120" t="s">
        <v>78</v>
      </c>
      <c r="D127" s="120" t="s">
        <v>32</v>
      </c>
      <c r="E127" s="120" t="s">
        <v>77</v>
      </c>
      <c r="F127" s="119">
        <v>164626</v>
      </c>
      <c r="G127" s="115">
        <v>5.0999999999999996</v>
      </c>
      <c r="H127" s="118">
        <f t="shared" si="2"/>
        <v>16791.851999999999</v>
      </c>
      <c r="I127" s="114">
        <f>F127/F129</f>
        <v>0.36810800899776847</v>
      </c>
      <c r="J127" s="117">
        <f t="shared" si="3"/>
        <v>3.7547016917772381E-2</v>
      </c>
    </row>
    <row r="128" spans="1:10" x14ac:dyDescent="0.25">
      <c r="A128" s="121" t="s">
        <v>86</v>
      </c>
      <c r="B128" s="121" t="s">
        <v>80</v>
      </c>
      <c r="C128" s="120" t="s">
        <v>78</v>
      </c>
      <c r="D128" s="120" t="s">
        <v>32</v>
      </c>
      <c r="E128" s="120" t="s">
        <v>76</v>
      </c>
      <c r="F128" s="119">
        <v>227484</v>
      </c>
      <c r="G128" s="115">
        <v>4.3</v>
      </c>
      <c r="H128" s="118">
        <f t="shared" si="2"/>
        <v>19563.624</v>
      </c>
      <c r="I128" s="114">
        <f>F128/F129</f>
        <v>0.50866012852677189</v>
      </c>
      <c r="J128" s="117">
        <f t="shared" si="3"/>
        <v>4.3744771053302385E-2</v>
      </c>
    </row>
    <row r="129" spans="1:10" x14ac:dyDescent="0.25">
      <c r="A129" s="121" t="s">
        <v>86</v>
      </c>
      <c r="B129" s="121" t="s">
        <v>80</v>
      </c>
      <c r="C129" s="120" t="s">
        <v>78</v>
      </c>
      <c r="D129" s="120" t="s">
        <v>32</v>
      </c>
      <c r="E129" s="120" t="s">
        <v>72</v>
      </c>
      <c r="F129" s="119">
        <v>447222</v>
      </c>
      <c r="G129" s="115">
        <v>2.9</v>
      </c>
      <c r="H129" s="118">
        <f t="shared" si="2"/>
        <v>25938.876</v>
      </c>
      <c r="I129" s="114">
        <f>F129/F129</f>
        <v>1</v>
      </c>
      <c r="J129" s="117">
        <f t="shared" si="3"/>
        <v>5.7999999999999996E-2</v>
      </c>
    </row>
    <row r="130" spans="1:10" x14ac:dyDescent="0.25">
      <c r="A130" s="121" t="s">
        <v>86</v>
      </c>
      <c r="B130" s="121" t="s">
        <v>80</v>
      </c>
      <c r="C130" s="120" t="s">
        <v>78</v>
      </c>
      <c r="D130" s="120" t="s">
        <v>11</v>
      </c>
      <c r="E130" s="120" t="s">
        <v>1</v>
      </c>
      <c r="F130" s="119">
        <v>49543</v>
      </c>
      <c r="G130" s="115">
        <v>9.4</v>
      </c>
      <c r="H130" s="118">
        <f t="shared" ref="H130:H193" si="4">2*(G130*F130/100)</f>
        <v>9314.0840000000007</v>
      </c>
      <c r="I130" s="114">
        <f>F130/F133</f>
        <v>0.14658950028256862</v>
      </c>
      <c r="J130" s="117">
        <f t="shared" ref="J130:J193" si="5">2*(I130*G130/100)</f>
        <v>2.7558826053122903E-2</v>
      </c>
    </row>
    <row r="131" spans="1:10" x14ac:dyDescent="0.25">
      <c r="A131" s="121" t="s">
        <v>86</v>
      </c>
      <c r="B131" s="121" t="s">
        <v>80</v>
      </c>
      <c r="C131" s="120" t="s">
        <v>78</v>
      </c>
      <c r="D131" s="120" t="s">
        <v>11</v>
      </c>
      <c r="E131" s="120" t="s">
        <v>77</v>
      </c>
      <c r="F131" s="119">
        <v>234384</v>
      </c>
      <c r="G131" s="115">
        <v>4.3</v>
      </c>
      <c r="H131" s="118">
        <f t="shared" si="4"/>
        <v>20157.023999999998</v>
      </c>
      <c r="I131" s="114">
        <f>F131/F133</f>
        <v>0.69350328874370881</v>
      </c>
      <c r="J131" s="117">
        <f t="shared" si="5"/>
        <v>5.9641282831958957E-2</v>
      </c>
    </row>
    <row r="132" spans="1:10" x14ac:dyDescent="0.25">
      <c r="A132" s="121" t="s">
        <v>86</v>
      </c>
      <c r="B132" s="121" t="s">
        <v>80</v>
      </c>
      <c r="C132" s="120" t="s">
        <v>78</v>
      </c>
      <c r="D132" s="120" t="s">
        <v>11</v>
      </c>
      <c r="E132" s="120" t="s">
        <v>76</v>
      </c>
      <c r="F132" s="119">
        <v>54048</v>
      </c>
      <c r="G132" s="115">
        <v>8.9</v>
      </c>
      <c r="H132" s="118">
        <f t="shared" si="4"/>
        <v>9620.5439999999999</v>
      </c>
      <c r="I132" s="114">
        <f>F132/F133</f>
        <v>0.15991904630870696</v>
      </c>
      <c r="J132" s="117">
        <f t="shared" si="5"/>
        <v>2.846559024294984E-2</v>
      </c>
    </row>
    <row r="133" spans="1:10" x14ac:dyDescent="0.25">
      <c r="A133" s="121" t="s">
        <v>86</v>
      </c>
      <c r="B133" s="121" t="s">
        <v>80</v>
      </c>
      <c r="C133" s="120" t="s">
        <v>78</v>
      </c>
      <c r="D133" s="120" t="s">
        <v>11</v>
      </c>
      <c r="E133" s="120" t="s">
        <v>72</v>
      </c>
      <c r="F133" s="119">
        <v>337971</v>
      </c>
      <c r="G133" s="115">
        <v>3.5</v>
      </c>
      <c r="H133" s="118">
        <f t="shared" si="4"/>
        <v>23657.97</v>
      </c>
      <c r="I133" s="114">
        <f>F133/F133</f>
        <v>1</v>
      </c>
      <c r="J133" s="117">
        <f t="shared" si="5"/>
        <v>7.0000000000000007E-2</v>
      </c>
    </row>
    <row r="134" spans="1:10" x14ac:dyDescent="0.25">
      <c r="A134" s="121" t="s">
        <v>86</v>
      </c>
      <c r="B134" s="121" t="s">
        <v>80</v>
      </c>
      <c r="C134" s="120" t="s">
        <v>73</v>
      </c>
      <c r="D134" s="120" t="s">
        <v>107</v>
      </c>
      <c r="E134" s="120" t="s">
        <v>1</v>
      </c>
      <c r="F134" s="119">
        <v>703289</v>
      </c>
      <c r="G134" s="115">
        <v>3</v>
      </c>
      <c r="H134" s="118">
        <f t="shared" si="4"/>
        <v>42197.34</v>
      </c>
      <c r="I134" s="114">
        <f>F134/F137</f>
        <v>0.30519702288297446</v>
      </c>
      <c r="J134" s="117">
        <f t="shared" si="5"/>
        <v>1.8311821372978467E-2</v>
      </c>
    </row>
    <row r="135" spans="1:10" x14ac:dyDescent="0.25">
      <c r="A135" s="121" t="s">
        <v>86</v>
      </c>
      <c r="B135" s="121" t="s">
        <v>80</v>
      </c>
      <c r="C135" s="120" t="s">
        <v>73</v>
      </c>
      <c r="D135" s="120" t="s">
        <v>107</v>
      </c>
      <c r="E135" s="120" t="s">
        <v>77</v>
      </c>
      <c r="F135" s="119">
        <v>896944</v>
      </c>
      <c r="G135" s="115">
        <v>2.4</v>
      </c>
      <c r="H135" s="118">
        <f t="shared" si="4"/>
        <v>43053.312000000005</v>
      </c>
      <c r="I135" s="114">
        <f>F135/F137</f>
        <v>0.38923492119562031</v>
      </c>
      <c r="J135" s="117">
        <f t="shared" si="5"/>
        <v>1.8683276217389775E-2</v>
      </c>
    </row>
    <row r="136" spans="1:10" x14ac:dyDescent="0.25">
      <c r="A136" s="121" t="s">
        <v>86</v>
      </c>
      <c r="B136" s="121" t="s">
        <v>80</v>
      </c>
      <c r="C136" s="120" t="s">
        <v>73</v>
      </c>
      <c r="D136" s="120" t="s">
        <v>107</v>
      </c>
      <c r="E136" s="120" t="s">
        <v>76</v>
      </c>
      <c r="F136" s="119">
        <v>704148</v>
      </c>
      <c r="G136" s="115">
        <v>3</v>
      </c>
      <c r="H136" s="118">
        <f t="shared" si="4"/>
        <v>42248.88</v>
      </c>
      <c r="I136" s="114">
        <f>F136/F137</f>
        <v>0.30556979174848559</v>
      </c>
      <c r="J136" s="117">
        <f t="shared" si="5"/>
        <v>1.8334187504909134E-2</v>
      </c>
    </row>
    <row r="137" spans="1:10" x14ac:dyDescent="0.25">
      <c r="A137" s="121" t="s">
        <v>86</v>
      </c>
      <c r="B137" s="121" t="s">
        <v>80</v>
      </c>
      <c r="C137" s="120" t="s">
        <v>73</v>
      </c>
      <c r="D137" s="120" t="s">
        <v>107</v>
      </c>
      <c r="E137" s="120" t="s">
        <v>72</v>
      </c>
      <c r="F137" s="119">
        <v>2304377</v>
      </c>
      <c r="G137" s="115">
        <v>1.4</v>
      </c>
      <c r="H137" s="118">
        <f t="shared" si="4"/>
        <v>64522.555999999997</v>
      </c>
      <c r="I137" s="114">
        <f>F137/F137</f>
        <v>1</v>
      </c>
      <c r="J137" s="117">
        <f t="shared" si="5"/>
        <v>2.7999999999999997E-2</v>
      </c>
    </row>
    <row r="138" spans="1:10" x14ac:dyDescent="0.25">
      <c r="A138" s="121" t="s">
        <v>86</v>
      </c>
      <c r="B138" s="121" t="s">
        <v>80</v>
      </c>
      <c r="C138" s="120" t="s">
        <v>73</v>
      </c>
      <c r="D138" s="120" t="s">
        <v>32</v>
      </c>
      <c r="E138" s="120" t="s">
        <v>1</v>
      </c>
      <c r="F138" s="119">
        <v>349620</v>
      </c>
      <c r="G138" s="115">
        <v>3.9</v>
      </c>
      <c r="H138" s="118">
        <f t="shared" si="4"/>
        <v>27270.36</v>
      </c>
      <c r="I138" s="114">
        <f>F138/F141</f>
        <v>0.28180707314635395</v>
      </c>
      <c r="J138" s="117">
        <f t="shared" si="5"/>
        <v>2.1980951705415606E-2</v>
      </c>
    </row>
    <row r="139" spans="1:10" x14ac:dyDescent="0.25">
      <c r="A139" s="121" t="s">
        <v>86</v>
      </c>
      <c r="B139" s="121" t="s">
        <v>80</v>
      </c>
      <c r="C139" s="120" t="s">
        <v>73</v>
      </c>
      <c r="D139" s="120" t="s">
        <v>32</v>
      </c>
      <c r="E139" s="120" t="s">
        <v>77</v>
      </c>
      <c r="F139" s="119">
        <v>393972</v>
      </c>
      <c r="G139" s="115">
        <v>3.6</v>
      </c>
      <c r="H139" s="118">
        <f t="shared" si="4"/>
        <v>28365.984</v>
      </c>
      <c r="I139" s="114">
        <f>F139/F141</f>
        <v>0.31755647909620549</v>
      </c>
      <c r="J139" s="117">
        <f t="shared" si="5"/>
        <v>2.2864066494926796E-2</v>
      </c>
    </row>
    <row r="140" spans="1:10" x14ac:dyDescent="0.25">
      <c r="A140" s="121" t="s">
        <v>86</v>
      </c>
      <c r="B140" s="121" t="s">
        <v>80</v>
      </c>
      <c r="C140" s="120" t="s">
        <v>73</v>
      </c>
      <c r="D140" s="120" t="s">
        <v>32</v>
      </c>
      <c r="E140" s="120" t="s">
        <v>76</v>
      </c>
      <c r="F140" s="119">
        <v>497048</v>
      </c>
      <c r="G140" s="115">
        <v>3.2</v>
      </c>
      <c r="H140" s="118">
        <f t="shared" si="4"/>
        <v>31811.072</v>
      </c>
      <c r="I140" s="114">
        <f>F140/F141</f>
        <v>0.40063967191021377</v>
      </c>
      <c r="J140" s="117">
        <f t="shared" si="5"/>
        <v>2.5640939002253681E-2</v>
      </c>
    </row>
    <row r="141" spans="1:10" x14ac:dyDescent="0.25">
      <c r="A141" s="121" t="s">
        <v>86</v>
      </c>
      <c r="B141" s="121" t="s">
        <v>80</v>
      </c>
      <c r="C141" s="120" t="s">
        <v>73</v>
      </c>
      <c r="D141" s="120" t="s">
        <v>32</v>
      </c>
      <c r="E141" s="120" t="s">
        <v>72</v>
      </c>
      <c r="F141" s="119">
        <v>1240636</v>
      </c>
      <c r="G141" s="115">
        <v>2.1</v>
      </c>
      <c r="H141" s="118">
        <f t="shared" si="4"/>
        <v>52106.712</v>
      </c>
      <c r="I141" s="114">
        <f>F141/F141</f>
        <v>1</v>
      </c>
      <c r="J141" s="117">
        <f t="shared" si="5"/>
        <v>4.2000000000000003E-2</v>
      </c>
    </row>
    <row r="142" spans="1:10" x14ac:dyDescent="0.25">
      <c r="A142" s="121" t="s">
        <v>86</v>
      </c>
      <c r="B142" s="121" t="s">
        <v>80</v>
      </c>
      <c r="C142" s="120" t="s">
        <v>73</v>
      </c>
      <c r="D142" s="120" t="s">
        <v>11</v>
      </c>
      <c r="E142" s="120" t="s">
        <v>1</v>
      </c>
      <c r="F142" s="119">
        <v>353671</v>
      </c>
      <c r="G142" s="115">
        <v>3.6</v>
      </c>
      <c r="H142" s="118">
        <f t="shared" si="4"/>
        <v>25464.312000000002</v>
      </c>
      <c r="I142" s="114">
        <f>F142/F145</f>
        <v>0.33247786354410791</v>
      </c>
      <c r="J142" s="117">
        <f t="shared" si="5"/>
        <v>2.3938406175175772E-2</v>
      </c>
    </row>
    <row r="143" spans="1:10" x14ac:dyDescent="0.25">
      <c r="A143" s="121" t="s">
        <v>86</v>
      </c>
      <c r="B143" s="121" t="s">
        <v>80</v>
      </c>
      <c r="C143" s="120" t="s">
        <v>73</v>
      </c>
      <c r="D143" s="120" t="s">
        <v>11</v>
      </c>
      <c r="E143" s="120" t="s">
        <v>77</v>
      </c>
      <c r="F143" s="119">
        <v>502974</v>
      </c>
      <c r="G143" s="115">
        <v>3</v>
      </c>
      <c r="H143" s="118">
        <f t="shared" si="4"/>
        <v>30178.44</v>
      </c>
      <c r="I143" s="114">
        <f>F143/F145</f>
        <v>0.47283413380863609</v>
      </c>
      <c r="J143" s="117">
        <f t="shared" si="5"/>
        <v>2.8370048028518165E-2</v>
      </c>
    </row>
    <row r="144" spans="1:10" x14ac:dyDescent="0.25">
      <c r="A144" s="121" t="s">
        <v>86</v>
      </c>
      <c r="B144" s="121" t="s">
        <v>80</v>
      </c>
      <c r="C144" s="120" t="s">
        <v>73</v>
      </c>
      <c r="D144" s="120" t="s">
        <v>11</v>
      </c>
      <c r="E144" s="120" t="s">
        <v>76</v>
      </c>
      <c r="F144" s="119">
        <v>207102</v>
      </c>
      <c r="G144" s="115">
        <v>4.8</v>
      </c>
      <c r="H144" s="118">
        <f t="shared" si="4"/>
        <v>19881.792000000001</v>
      </c>
      <c r="I144" s="114">
        <f>F144/F145</f>
        <v>0.1946917629540218</v>
      </c>
      <c r="J144" s="117">
        <f t="shared" si="5"/>
        <v>1.8690409243586094E-2</v>
      </c>
    </row>
    <row r="145" spans="1:10" x14ac:dyDescent="0.25">
      <c r="A145" s="121" t="s">
        <v>86</v>
      </c>
      <c r="B145" s="121" t="s">
        <v>80</v>
      </c>
      <c r="C145" s="120" t="s">
        <v>73</v>
      </c>
      <c r="D145" s="120" t="s">
        <v>11</v>
      </c>
      <c r="E145" s="120" t="s">
        <v>72</v>
      </c>
      <c r="F145" s="119">
        <v>1063743</v>
      </c>
      <c r="G145" s="115">
        <v>2.1</v>
      </c>
      <c r="H145" s="118">
        <f t="shared" si="4"/>
        <v>44677.206000000006</v>
      </c>
      <c r="I145" s="114">
        <f>F145/F145</f>
        <v>1</v>
      </c>
      <c r="J145" s="117">
        <f t="shared" si="5"/>
        <v>4.2000000000000003E-2</v>
      </c>
    </row>
    <row r="146" spans="1:10" x14ac:dyDescent="0.25">
      <c r="A146" s="121" t="s">
        <v>86</v>
      </c>
      <c r="B146" s="121" t="s">
        <v>79</v>
      </c>
      <c r="C146" s="120" t="s">
        <v>0</v>
      </c>
      <c r="D146" s="120" t="s">
        <v>107</v>
      </c>
      <c r="E146" s="120" t="s">
        <v>1</v>
      </c>
      <c r="F146" s="119">
        <v>215142</v>
      </c>
      <c r="G146" s="115">
        <v>4.2</v>
      </c>
      <c r="H146" s="118">
        <f t="shared" si="4"/>
        <v>18071.928</v>
      </c>
      <c r="I146" s="114">
        <f>F146/F149</f>
        <v>0.27414411992196508</v>
      </c>
      <c r="J146" s="117">
        <f t="shared" si="5"/>
        <v>2.3028106073445066E-2</v>
      </c>
    </row>
    <row r="147" spans="1:10" x14ac:dyDescent="0.25">
      <c r="A147" s="121" t="s">
        <v>86</v>
      </c>
      <c r="B147" s="121" t="s">
        <v>79</v>
      </c>
      <c r="C147" s="120" t="s">
        <v>0</v>
      </c>
      <c r="D147" s="120" t="s">
        <v>107</v>
      </c>
      <c r="E147" s="120" t="s">
        <v>77</v>
      </c>
      <c r="F147" s="119">
        <v>122184</v>
      </c>
      <c r="G147" s="115">
        <v>6.1</v>
      </c>
      <c r="H147" s="118">
        <f t="shared" si="4"/>
        <v>14906.447999999999</v>
      </c>
      <c r="I147" s="114">
        <f>F147/F149</f>
        <v>0.1556926362520818</v>
      </c>
      <c r="J147" s="117">
        <f t="shared" si="5"/>
        <v>1.8994501622753977E-2</v>
      </c>
    </row>
    <row r="148" spans="1:10" x14ac:dyDescent="0.25">
      <c r="A148" s="121" t="s">
        <v>86</v>
      </c>
      <c r="B148" s="121" t="s">
        <v>79</v>
      </c>
      <c r="C148" s="120" t="s">
        <v>0</v>
      </c>
      <c r="D148" s="120" t="s">
        <v>107</v>
      </c>
      <c r="E148" s="120" t="s">
        <v>76</v>
      </c>
      <c r="F148" s="119">
        <v>447451</v>
      </c>
      <c r="G148" s="115">
        <v>2.9</v>
      </c>
      <c r="H148" s="118">
        <f t="shared" si="4"/>
        <v>25952.157999999999</v>
      </c>
      <c r="I148" s="114">
        <f>F148/F149</f>
        <v>0.57016324382595307</v>
      </c>
      <c r="J148" s="117">
        <f t="shared" si="5"/>
        <v>3.3069468141905277E-2</v>
      </c>
    </row>
    <row r="149" spans="1:10" x14ac:dyDescent="0.25">
      <c r="A149" s="121" t="s">
        <v>86</v>
      </c>
      <c r="B149" s="121" t="s">
        <v>79</v>
      </c>
      <c r="C149" s="120" t="s">
        <v>0</v>
      </c>
      <c r="D149" s="120" t="s">
        <v>107</v>
      </c>
      <c r="E149" s="120" t="s">
        <v>72</v>
      </c>
      <c r="F149" s="119">
        <v>784777</v>
      </c>
      <c r="G149" s="115">
        <v>2</v>
      </c>
      <c r="H149" s="118">
        <f t="shared" si="4"/>
        <v>31391.08</v>
      </c>
      <c r="I149" s="114">
        <f>F149/F149</f>
        <v>1</v>
      </c>
      <c r="J149" s="117">
        <f t="shared" si="5"/>
        <v>0.04</v>
      </c>
    </row>
    <row r="150" spans="1:10" x14ac:dyDescent="0.25">
      <c r="A150" s="121" t="s">
        <v>86</v>
      </c>
      <c r="B150" s="121" t="s">
        <v>79</v>
      </c>
      <c r="C150" s="120" t="s">
        <v>0</v>
      </c>
      <c r="D150" s="120" t="s">
        <v>32</v>
      </c>
      <c r="E150" s="120" t="s">
        <v>1</v>
      </c>
      <c r="F150" s="119">
        <v>121074</v>
      </c>
      <c r="G150" s="115">
        <v>6.1</v>
      </c>
      <c r="H150" s="118">
        <f t="shared" si="4"/>
        <v>14771.027999999998</v>
      </c>
      <c r="I150" s="114">
        <f>F150/F153</f>
        <v>0.29240054193866238</v>
      </c>
      <c r="J150" s="117">
        <f t="shared" si="5"/>
        <v>3.5672866116516808E-2</v>
      </c>
    </row>
    <row r="151" spans="1:10" x14ac:dyDescent="0.25">
      <c r="A151" s="121" t="s">
        <v>86</v>
      </c>
      <c r="B151" s="121" t="s">
        <v>79</v>
      </c>
      <c r="C151" s="120" t="s">
        <v>0</v>
      </c>
      <c r="D151" s="120" t="s">
        <v>32</v>
      </c>
      <c r="E151" s="120" t="s">
        <v>77</v>
      </c>
      <c r="F151" s="119">
        <v>69572</v>
      </c>
      <c r="G151" s="115">
        <v>7.6</v>
      </c>
      <c r="H151" s="118">
        <f t="shared" si="4"/>
        <v>10574.944</v>
      </c>
      <c r="I151" s="114">
        <f>F151/F153</f>
        <v>0.16802030579444488</v>
      </c>
      <c r="J151" s="117">
        <f t="shared" si="5"/>
        <v>2.5539086480755618E-2</v>
      </c>
    </row>
    <row r="152" spans="1:10" x14ac:dyDescent="0.25">
      <c r="A152" s="121" t="s">
        <v>86</v>
      </c>
      <c r="B152" s="121" t="s">
        <v>79</v>
      </c>
      <c r="C152" s="120" t="s">
        <v>0</v>
      </c>
      <c r="D152" s="120" t="s">
        <v>32</v>
      </c>
      <c r="E152" s="120" t="s">
        <v>76</v>
      </c>
      <c r="F152" s="119">
        <v>223423</v>
      </c>
      <c r="G152" s="115">
        <v>4.2</v>
      </c>
      <c r="H152" s="118">
        <f t="shared" si="4"/>
        <v>18767.532000000003</v>
      </c>
      <c r="I152" s="114">
        <f>F152/F153</f>
        <v>0.53957915226689268</v>
      </c>
      <c r="J152" s="117">
        <f t="shared" si="5"/>
        <v>4.5324648790418989E-2</v>
      </c>
    </row>
    <row r="153" spans="1:10" x14ac:dyDescent="0.25">
      <c r="A153" s="121" t="s">
        <v>86</v>
      </c>
      <c r="B153" s="121" t="s">
        <v>79</v>
      </c>
      <c r="C153" s="120" t="s">
        <v>0</v>
      </c>
      <c r="D153" s="120" t="s">
        <v>32</v>
      </c>
      <c r="E153" s="120" t="s">
        <v>72</v>
      </c>
      <c r="F153" s="119">
        <v>414069</v>
      </c>
      <c r="G153" s="115">
        <v>2.9</v>
      </c>
      <c r="H153" s="118">
        <f t="shared" si="4"/>
        <v>24016.001999999997</v>
      </c>
      <c r="I153" s="114">
        <f>F153/F153</f>
        <v>1</v>
      </c>
      <c r="J153" s="117">
        <f t="shared" si="5"/>
        <v>5.7999999999999996E-2</v>
      </c>
    </row>
    <row r="154" spans="1:10" x14ac:dyDescent="0.25">
      <c r="A154" s="121" t="s">
        <v>86</v>
      </c>
      <c r="B154" s="121" t="s">
        <v>79</v>
      </c>
      <c r="C154" s="120" t="s">
        <v>0</v>
      </c>
      <c r="D154" s="120" t="s">
        <v>11</v>
      </c>
      <c r="E154" s="120" t="s">
        <v>1</v>
      </c>
      <c r="F154" s="119">
        <v>94068</v>
      </c>
      <c r="G154" s="115">
        <v>6.4</v>
      </c>
      <c r="H154" s="118">
        <f t="shared" si="4"/>
        <v>12040.704000000002</v>
      </c>
      <c r="I154" s="114">
        <f>F154/F157</f>
        <v>0.25375227942207884</v>
      </c>
      <c r="J154" s="117">
        <f t="shared" si="5"/>
        <v>3.2480291766026091E-2</v>
      </c>
    </row>
    <row r="155" spans="1:10" x14ac:dyDescent="0.25">
      <c r="A155" s="121" t="s">
        <v>86</v>
      </c>
      <c r="B155" s="121" t="s">
        <v>79</v>
      </c>
      <c r="C155" s="120" t="s">
        <v>0</v>
      </c>
      <c r="D155" s="120" t="s">
        <v>11</v>
      </c>
      <c r="E155" s="120" t="s">
        <v>77</v>
      </c>
      <c r="F155" s="119">
        <v>52612</v>
      </c>
      <c r="G155" s="115">
        <v>8.8000000000000007</v>
      </c>
      <c r="H155" s="118">
        <f t="shared" si="4"/>
        <v>9259.7120000000014</v>
      </c>
      <c r="I155" s="114">
        <f>F155/F157</f>
        <v>0.14192302297225848</v>
      </c>
      <c r="J155" s="117">
        <f t="shared" si="5"/>
        <v>2.4978452043117497E-2</v>
      </c>
    </row>
    <row r="156" spans="1:10" x14ac:dyDescent="0.25">
      <c r="A156" s="121" t="s">
        <v>86</v>
      </c>
      <c r="B156" s="121" t="s">
        <v>79</v>
      </c>
      <c r="C156" s="120" t="s">
        <v>0</v>
      </c>
      <c r="D156" s="120" t="s">
        <v>11</v>
      </c>
      <c r="E156" s="120" t="s">
        <v>76</v>
      </c>
      <c r="F156" s="119">
        <v>224028</v>
      </c>
      <c r="G156" s="115">
        <v>4.2</v>
      </c>
      <c r="H156" s="118">
        <f t="shared" si="4"/>
        <v>18818.352000000003</v>
      </c>
      <c r="I156" s="114">
        <f>F156/F157</f>
        <v>0.60432469760566265</v>
      </c>
      <c r="J156" s="117">
        <f t="shared" si="5"/>
        <v>5.0763274598875661E-2</v>
      </c>
    </row>
    <row r="157" spans="1:10" x14ac:dyDescent="0.25">
      <c r="A157" s="121" t="s">
        <v>86</v>
      </c>
      <c r="B157" s="121" t="s">
        <v>79</v>
      </c>
      <c r="C157" s="120" t="s">
        <v>0</v>
      </c>
      <c r="D157" s="120" t="s">
        <v>11</v>
      </c>
      <c r="E157" s="120" t="s">
        <v>72</v>
      </c>
      <c r="F157" s="119">
        <v>370708</v>
      </c>
      <c r="G157" s="115">
        <v>3.1</v>
      </c>
      <c r="H157" s="118">
        <f t="shared" si="4"/>
        <v>22983.896000000001</v>
      </c>
      <c r="I157" s="114">
        <f>F157/F157</f>
        <v>1</v>
      </c>
      <c r="J157" s="117">
        <f t="shared" si="5"/>
        <v>6.2E-2</v>
      </c>
    </row>
    <row r="158" spans="1:10" x14ac:dyDescent="0.25">
      <c r="A158" s="121" t="s">
        <v>86</v>
      </c>
      <c r="B158" s="121" t="s">
        <v>79</v>
      </c>
      <c r="C158" s="120" t="s">
        <v>2</v>
      </c>
      <c r="D158" s="120" t="s">
        <v>107</v>
      </c>
      <c r="E158" s="120" t="s">
        <v>1</v>
      </c>
      <c r="F158" s="119">
        <v>385191</v>
      </c>
      <c r="G158" s="115">
        <v>3.8</v>
      </c>
      <c r="H158" s="118">
        <f t="shared" si="4"/>
        <v>29274.516</v>
      </c>
      <c r="I158" s="114">
        <f>F158/F161</f>
        <v>0.426460428596102</v>
      </c>
      <c r="J158" s="117">
        <f t="shared" si="5"/>
        <v>3.2410992573303751E-2</v>
      </c>
    </row>
    <row r="159" spans="1:10" x14ac:dyDescent="0.25">
      <c r="A159" s="121" t="s">
        <v>86</v>
      </c>
      <c r="B159" s="121" t="s">
        <v>79</v>
      </c>
      <c r="C159" s="120" t="s">
        <v>2</v>
      </c>
      <c r="D159" s="120" t="s">
        <v>107</v>
      </c>
      <c r="E159" s="120" t="s">
        <v>77</v>
      </c>
      <c r="F159" s="119">
        <v>218993</v>
      </c>
      <c r="G159" s="115">
        <v>5.0999999999999996</v>
      </c>
      <c r="H159" s="118">
        <f t="shared" si="4"/>
        <v>22337.285999999996</v>
      </c>
      <c r="I159" s="114">
        <f>F159/F161</f>
        <v>0.24245594689270039</v>
      </c>
      <c r="J159" s="117">
        <f t="shared" si="5"/>
        <v>2.4730506583055437E-2</v>
      </c>
    </row>
    <row r="160" spans="1:10" x14ac:dyDescent="0.25">
      <c r="A160" s="121" t="s">
        <v>86</v>
      </c>
      <c r="B160" s="121" t="s">
        <v>79</v>
      </c>
      <c r="C160" s="120" t="s">
        <v>2</v>
      </c>
      <c r="D160" s="120" t="s">
        <v>107</v>
      </c>
      <c r="E160" s="120" t="s">
        <v>76</v>
      </c>
      <c r="F160" s="119">
        <v>299044</v>
      </c>
      <c r="G160" s="115">
        <v>4.5</v>
      </c>
      <c r="H160" s="118">
        <f t="shared" si="4"/>
        <v>26913.96</v>
      </c>
      <c r="I160" s="114">
        <f>F160/F161</f>
        <v>0.33108362451119761</v>
      </c>
      <c r="J160" s="117">
        <f t="shared" si="5"/>
        <v>2.9797526206007782E-2</v>
      </c>
    </row>
    <row r="161" spans="1:10" x14ac:dyDescent="0.25">
      <c r="A161" s="121" t="s">
        <v>86</v>
      </c>
      <c r="B161" s="121" t="s">
        <v>79</v>
      </c>
      <c r="C161" s="120" t="s">
        <v>2</v>
      </c>
      <c r="D161" s="120" t="s">
        <v>107</v>
      </c>
      <c r="E161" s="120" t="s">
        <v>72</v>
      </c>
      <c r="F161" s="119">
        <v>903228</v>
      </c>
      <c r="G161" s="115">
        <v>3.1</v>
      </c>
      <c r="H161" s="118">
        <f t="shared" si="4"/>
        <v>56000.136000000006</v>
      </c>
      <c r="I161" s="114">
        <f>F161/F161</f>
        <v>1</v>
      </c>
      <c r="J161" s="117">
        <f t="shared" si="5"/>
        <v>6.2E-2</v>
      </c>
    </row>
    <row r="162" spans="1:10" x14ac:dyDescent="0.25">
      <c r="A162" s="121" t="s">
        <v>86</v>
      </c>
      <c r="B162" s="121" t="s">
        <v>79</v>
      </c>
      <c r="C162" s="120" t="s">
        <v>2</v>
      </c>
      <c r="D162" s="120" t="s">
        <v>32</v>
      </c>
      <c r="E162" s="120" t="s">
        <v>1</v>
      </c>
      <c r="F162" s="119">
        <v>182900</v>
      </c>
      <c r="G162" s="115">
        <v>5.9</v>
      </c>
      <c r="H162" s="118">
        <f t="shared" si="4"/>
        <v>21582.2</v>
      </c>
      <c r="I162" s="114">
        <f>F162/F165</f>
        <v>0.37240042513509442</v>
      </c>
      <c r="J162" s="117">
        <f t="shared" si="5"/>
        <v>4.3943250165941146E-2</v>
      </c>
    </row>
    <row r="163" spans="1:10" x14ac:dyDescent="0.25">
      <c r="A163" s="121" t="s">
        <v>86</v>
      </c>
      <c r="B163" s="121" t="s">
        <v>79</v>
      </c>
      <c r="C163" s="120" t="s">
        <v>2</v>
      </c>
      <c r="D163" s="120" t="s">
        <v>32</v>
      </c>
      <c r="E163" s="120" t="s">
        <v>77</v>
      </c>
      <c r="F163" s="119">
        <v>117430</v>
      </c>
      <c r="G163" s="115">
        <v>7.3</v>
      </c>
      <c r="H163" s="118">
        <f t="shared" si="4"/>
        <v>17144.78</v>
      </c>
      <c r="I163" s="114">
        <f>F163/F165</f>
        <v>0.23909776885518938</v>
      </c>
      <c r="J163" s="117">
        <f t="shared" si="5"/>
        <v>3.4908274252857648E-2</v>
      </c>
    </row>
    <row r="164" spans="1:10" x14ac:dyDescent="0.25">
      <c r="A164" s="121" t="s">
        <v>86</v>
      </c>
      <c r="B164" s="121" t="s">
        <v>79</v>
      </c>
      <c r="C164" s="120" t="s">
        <v>2</v>
      </c>
      <c r="D164" s="120" t="s">
        <v>32</v>
      </c>
      <c r="E164" s="120" t="s">
        <v>76</v>
      </c>
      <c r="F164" s="119">
        <v>190808</v>
      </c>
      <c r="G164" s="115">
        <v>5.9</v>
      </c>
      <c r="H164" s="118">
        <f t="shared" si="4"/>
        <v>22515.343999999997</v>
      </c>
      <c r="I164" s="114">
        <f>F164/F165</f>
        <v>0.38850180600971623</v>
      </c>
      <c r="J164" s="117">
        <f t="shared" si="5"/>
        <v>4.5843213109146512E-2</v>
      </c>
    </row>
    <row r="165" spans="1:10" x14ac:dyDescent="0.25">
      <c r="A165" s="121" t="s">
        <v>86</v>
      </c>
      <c r="B165" s="121" t="s">
        <v>79</v>
      </c>
      <c r="C165" s="120" t="s">
        <v>2</v>
      </c>
      <c r="D165" s="120" t="s">
        <v>32</v>
      </c>
      <c r="E165" s="120" t="s">
        <v>72</v>
      </c>
      <c r="F165" s="119">
        <v>491138</v>
      </c>
      <c r="G165" s="115">
        <v>3.2</v>
      </c>
      <c r="H165" s="118">
        <f t="shared" si="4"/>
        <v>31432.832000000002</v>
      </c>
      <c r="I165" s="114">
        <f>F165/F165</f>
        <v>1</v>
      </c>
      <c r="J165" s="117">
        <f t="shared" si="5"/>
        <v>6.4000000000000001E-2</v>
      </c>
    </row>
    <row r="166" spans="1:10" x14ac:dyDescent="0.25">
      <c r="A166" s="121" t="s">
        <v>86</v>
      </c>
      <c r="B166" s="121" t="s">
        <v>79</v>
      </c>
      <c r="C166" s="120" t="s">
        <v>2</v>
      </c>
      <c r="D166" s="120" t="s">
        <v>11</v>
      </c>
      <c r="E166" s="120" t="s">
        <v>1</v>
      </c>
      <c r="F166" s="119">
        <v>202291</v>
      </c>
      <c r="G166" s="115">
        <v>5.0999999999999996</v>
      </c>
      <c r="H166" s="118">
        <f t="shared" si="4"/>
        <v>20633.682000000001</v>
      </c>
      <c r="I166" s="114">
        <f>F166/F169</f>
        <v>0.49089033948894661</v>
      </c>
      <c r="J166" s="117">
        <f t="shared" si="5"/>
        <v>5.0070814627872551E-2</v>
      </c>
    </row>
    <row r="167" spans="1:10" x14ac:dyDescent="0.25">
      <c r="A167" s="121" t="s">
        <v>86</v>
      </c>
      <c r="B167" s="121" t="s">
        <v>79</v>
      </c>
      <c r="C167" s="120" t="s">
        <v>2</v>
      </c>
      <c r="D167" s="120" t="s">
        <v>11</v>
      </c>
      <c r="E167" s="120" t="s">
        <v>77</v>
      </c>
      <c r="F167" s="119">
        <v>101563</v>
      </c>
      <c r="G167" s="115">
        <v>7.3</v>
      </c>
      <c r="H167" s="118">
        <f t="shared" si="4"/>
        <v>14828.198</v>
      </c>
      <c r="I167" s="114">
        <f>F167/F169</f>
        <v>0.24645829794462376</v>
      </c>
      <c r="J167" s="117">
        <f t="shared" si="5"/>
        <v>3.5982911499915067E-2</v>
      </c>
    </row>
    <row r="168" spans="1:10" x14ac:dyDescent="0.25">
      <c r="A168" s="121" t="s">
        <v>86</v>
      </c>
      <c r="B168" s="121" t="s">
        <v>79</v>
      </c>
      <c r="C168" s="120" t="s">
        <v>2</v>
      </c>
      <c r="D168" s="120" t="s">
        <v>11</v>
      </c>
      <c r="E168" s="120" t="s">
        <v>76</v>
      </c>
      <c r="F168" s="119">
        <v>108236</v>
      </c>
      <c r="G168" s="115">
        <v>7.3</v>
      </c>
      <c r="H168" s="118">
        <f t="shared" si="4"/>
        <v>15802.455999999998</v>
      </c>
      <c r="I168" s="114">
        <f>F168/F169</f>
        <v>0.26265136256642968</v>
      </c>
      <c r="J168" s="117">
        <f t="shared" si="5"/>
        <v>3.8347098934698731E-2</v>
      </c>
    </row>
    <row r="169" spans="1:10" x14ac:dyDescent="0.25">
      <c r="A169" s="121" t="s">
        <v>86</v>
      </c>
      <c r="B169" s="121" t="s">
        <v>79</v>
      </c>
      <c r="C169" s="120" t="s">
        <v>2</v>
      </c>
      <c r="D169" s="120" t="s">
        <v>11</v>
      </c>
      <c r="E169" s="120" t="s">
        <v>72</v>
      </c>
      <c r="F169" s="119">
        <v>412090</v>
      </c>
      <c r="G169" s="115">
        <v>3.5</v>
      </c>
      <c r="H169" s="118">
        <f t="shared" si="4"/>
        <v>28846.3</v>
      </c>
      <c r="I169" s="114">
        <f>F169/F169</f>
        <v>1</v>
      </c>
      <c r="J169" s="117">
        <f t="shared" si="5"/>
        <v>7.0000000000000007E-2</v>
      </c>
    </row>
    <row r="170" spans="1:10" x14ac:dyDescent="0.25">
      <c r="A170" s="121" t="s">
        <v>86</v>
      </c>
      <c r="B170" s="121" t="s">
        <v>79</v>
      </c>
      <c r="C170" s="120" t="s">
        <v>3</v>
      </c>
      <c r="D170" s="120" t="s">
        <v>107</v>
      </c>
      <c r="E170" s="120" t="s">
        <v>1</v>
      </c>
      <c r="F170" s="119">
        <v>686870</v>
      </c>
      <c r="G170" s="115">
        <v>2.9</v>
      </c>
      <c r="H170" s="118">
        <f t="shared" si="4"/>
        <v>39838.46</v>
      </c>
      <c r="I170" s="114">
        <f>F170/F173</f>
        <v>0.37876799350623569</v>
      </c>
      <c r="J170" s="117">
        <f t="shared" si="5"/>
        <v>2.1968543623361668E-2</v>
      </c>
    </row>
    <row r="171" spans="1:10" x14ac:dyDescent="0.25">
      <c r="A171" s="121" t="s">
        <v>86</v>
      </c>
      <c r="B171" s="121" t="s">
        <v>79</v>
      </c>
      <c r="C171" s="120" t="s">
        <v>3</v>
      </c>
      <c r="D171" s="120" t="s">
        <v>107</v>
      </c>
      <c r="E171" s="120" t="s">
        <v>77</v>
      </c>
      <c r="F171" s="119">
        <v>582236</v>
      </c>
      <c r="G171" s="115">
        <v>2.9</v>
      </c>
      <c r="H171" s="118">
        <f t="shared" si="4"/>
        <v>33769.687999999995</v>
      </c>
      <c r="I171" s="114">
        <f>F171/F173</f>
        <v>0.32106855950485047</v>
      </c>
      <c r="J171" s="117">
        <f t="shared" si="5"/>
        <v>1.8621976451281327E-2</v>
      </c>
    </row>
    <row r="172" spans="1:10" x14ac:dyDescent="0.25">
      <c r="A172" s="121" t="s">
        <v>86</v>
      </c>
      <c r="B172" s="121" t="s">
        <v>79</v>
      </c>
      <c r="C172" s="120" t="s">
        <v>3</v>
      </c>
      <c r="D172" s="120" t="s">
        <v>107</v>
      </c>
      <c r="E172" s="120" t="s">
        <v>76</v>
      </c>
      <c r="F172" s="119">
        <v>544326</v>
      </c>
      <c r="G172" s="115">
        <v>2.9</v>
      </c>
      <c r="H172" s="118">
        <f t="shared" si="4"/>
        <v>31570.907999999999</v>
      </c>
      <c r="I172" s="114">
        <f>F172/F173</f>
        <v>0.30016344698891384</v>
      </c>
      <c r="J172" s="117">
        <f t="shared" si="5"/>
        <v>1.7409479925357005E-2</v>
      </c>
    </row>
    <row r="173" spans="1:10" x14ac:dyDescent="0.25">
      <c r="A173" s="121" t="s">
        <v>86</v>
      </c>
      <c r="B173" s="121" t="s">
        <v>79</v>
      </c>
      <c r="C173" s="120" t="s">
        <v>3</v>
      </c>
      <c r="D173" s="120" t="s">
        <v>107</v>
      </c>
      <c r="E173" s="120" t="s">
        <v>72</v>
      </c>
      <c r="F173" s="119">
        <v>1813432</v>
      </c>
      <c r="G173" s="115">
        <v>1.5</v>
      </c>
      <c r="H173" s="118">
        <f t="shared" si="4"/>
        <v>54402.96</v>
      </c>
      <c r="I173" s="114">
        <f>F173/F173</f>
        <v>1</v>
      </c>
      <c r="J173" s="117">
        <f t="shared" si="5"/>
        <v>0.03</v>
      </c>
    </row>
    <row r="174" spans="1:10" x14ac:dyDescent="0.25">
      <c r="A174" s="121" t="s">
        <v>86</v>
      </c>
      <c r="B174" s="121" t="s">
        <v>79</v>
      </c>
      <c r="C174" s="120" t="s">
        <v>3</v>
      </c>
      <c r="D174" s="120" t="s">
        <v>32</v>
      </c>
      <c r="E174" s="120" t="s">
        <v>1</v>
      </c>
      <c r="F174" s="119">
        <v>299946</v>
      </c>
      <c r="G174" s="115">
        <v>4.2</v>
      </c>
      <c r="H174" s="118">
        <f t="shared" si="4"/>
        <v>25195.464</v>
      </c>
      <c r="I174" s="114">
        <f>F174/F177</f>
        <v>0.33307866735663377</v>
      </c>
      <c r="J174" s="117">
        <f t="shared" si="5"/>
        <v>2.7978608057957238E-2</v>
      </c>
    </row>
    <row r="175" spans="1:10" x14ac:dyDescent="0.25">
      <c r="A175" s="121" t="s">
        <v>86</v>
      </c>
      <c r="B175" s="121" t="s">
        <v>79</v>
      </c>
      <c r="C175" s="120" t="s">
        <v>3</v>
      </c>
      <c r="D175" s="120" t="s">
        <v>32</v>
      </c>
      <c r="E175" s="120" t="s">
        <v>77</v>
      </c>
      <c r="F175" s="119">
        <v>288558</v>
      </c>
      <c r="G175" s="115">
        <v>4.2</v>
      </c>
      <c r="H175" s="118">
        <f t="shared" si="4"/>
        <v>24238.872000000003</v>
      </c>
      <c r="I175" s="114">
        <f>F175/F177</f>
        <v>0.3204327248741291</v>
      </c>
      <c r="J175" s="117">
        <f t="shared" si="5"/>
        <v>2.6916348889426844E-2</v>
      </c>
    </row>
    <row r="176" spans="1:10" x14ac:dyDescent="0.25">
      <c r="A176" s="121" t="s">
        <v>86</v>
      </c>
      <c r="B176" s="121" t="s">
        <v>79</v>
      </c>
      <c r="C176" s="120" t="s">
        <v>3</v>
      </c>
      <c r="D176" s="120" t="s">
        <v>32</v>
      </c>
      <c r="E176" s="120" t="s">
        <v>76</v>
      </c>
      <c r="F176" s="119">
        <v>312022</v>
      </c>
      <c r="G176" s="115">
        <v>3.8</v>
      </c>
      <c r="H176" s="118">
        <f t="shared" si="4"/>
        <v>23713.671999999999</v>
      </c>
      <c r="I176" s="114">
        <f>F176/F177</f>
        <v>0.34648860776923707</v>
      </c>
      <c r="J176" s="117">
        <f t="shared" si="5"/>
        <v>2.6333134190462015E-2</v>
      </c>
    </row>
    <row r="177" spans="1:10" x14ac:dyDescent="0.25">
      <c r="A177" s="121" t="s">
        <v>86</v>
      </c>
      <c r="B177" s="121" t="s">
        <v>79</v>
      </c>
      <c r="C177" s="120" t="s">
        <v>3</v>
      </c>
      <c r="D177" s="120" t="s">
        <v>32</v>
      </c>
      <c r="E177" s="120" t="s">
        <v>72</v>
      </c>
      <c r="F177" s="119">
        <v>900526</v>
      </c>
      <c r="G177" s="115">
        <v>2.2999999999999998</v>
      </c>
      <c r="H177" s="118">
        <f t="shared" si="4"/>
        <v>41424.195999999996</v>
      </c>
      <c r="I177" s="114">
        <f>F177/F177</f>
        <v>1</v>
      </c>
      <c r="J177" s="117">
        <f t="shared" si="5"/>
        <v>4.5999999999999999E-2</v>
      </c>
    </row>
    <row r="178" spans="1:10" x14ac:dyDescent="0.25">
      <c r="A178" s="121" t="s">
        <v>86</v>
      </c>
      <c r="B178" s="121" t="s">
        <v>79</v>
      </c>
      <c r="C178" s="120" t="s">
        <v>3</v>
      </c>
      <c r="D178" s="120" t="s">
        <v>11</v>
      </c>
      <c r="E178" s="120" t="s">
        <v>1</v>
      </c>
      <c r="F178" s="119">
        <v>386924</v>
      </c>
      <c r="G178" s="115">
        <v>3.5</v>
      </c>
      <c r="H178" s="118">
        <f t="shared" si="4"/>
        <v>27084.68</v>
      </c>
      <c r="I178" s="114">
        <f>F178/F181</f>
        <v>0.42383772261328112</v>
      </c>
      <c r="J178" s="117">
        <f t="shared" si="5"/>
        <v>2.966864058292968E-2</v>
      </c>
    </row>
    <row r="179" spans="1:10" x14ac:dyDescent="0.25">
      <c r="A179" s="121" t="s">
        <v>86</v>
      </c>
      <c r="B179" s="121" t="s">
        <v>79</v>
      </c>
      <c r="C179" s="120" t="s">
        <v>3</v>
      </c>
      <c r="D179" s="120" t="s">
        <v>11</v>
      </c>
      <c r="E179" s="120" t="s">
        <v>77</v>
      </c>
      <c r="F179" s="119">
        <v>293678</v>
      </c>
      <c r="G179" s="115">
        <v>4.2</v>
      </c>
      <c r="H179" s="118">
        <f t="shared" si="4"/>
        <v>24668.952000000001</v>
      </c>
      <c r="I179" s="114">
        <f>F179/F181</f>
        <v>0.32169577152521728</v>
      </c>
      <c r="J179" s="117">
        <f t="shared" si="5"/>
        <v>2.7022444808118253E-2</v>
      </c>
    </row>
    <row r="180" spans="1:10" x14ac:dyDescent="0.25">
      <c r="A180" s="121" t="s">
        <v>86</v>
      </c>
      <c r="B180" s="121" t="s">
        <v>79</v>
      </c>
      <c r="C180" s="120" t="s">
        <v>3</v>
      </c>
      <c r="D180" s="120" t="s">
        <v>11</v>
      </c>
      <c r="E180" s="120" t="s">
        <v>76</v>
      </c>
      <c r="F180" s="119">
        <v>232304</v>
      </c>
      <c r="G180" s="115">
        <v>4.7</v>
      </c>
      <c r="H180" s="118">
        <f t="shared" si="4"/>
        <v>21836.576000000001</v>
      </c>
      <c r="I180" s="114">
        <f>F180/F181</f>
        <v>0.2544665058615016</v>
      </c>
      <c r="J180" s="117">
        <f t="shared" si="5"/>
        <v>2.3919851550981152E-2</v>
      </c>
    </row>
    <row r="181" spans="1:10" x14ac:dyDescent="0.25">
      <c r="A181" s="121" t="s">
        <v>86</v>
      </c>
      <c r="B181" s="121" t="s">
        <v>79</v>
      </c>
      <c r="C181" s="120" t="s">
        <v>3</v>
      </c>
      <c r="D181" s="120" t="s">
        <v>11</v>
      </c>
      <c r="E181" s="120" t="s">
        <v>72</v>
      </c>
      <c r="F181" s="119">
        <v>912906</v>
      </c>
      <c r="G181" s="115">
        <v>2.2999999999999998</v>
      </c>
      <c r="H181" s="118">
        <f t="shared" si="4"/>
        <v>41993.675999999999</v>
      </c>
      <c r="I181" s="114">
        <f>F181/F181</f>
        <v>1</v>
      </c>
      <c r="J181" s="117">
        <f t="shared" si="5"/>
        <v>4.5999999999999999E-2</v>
      </c>
    </row>
    <row r="182" spans="1:10" x14ac:dyDescent="0.25">
      <c r="A182" s="121" t="s">
        <v>86</v>
      </c>
      <c r="B182" s="121" t="s">
        <v>79</v>
      </c>
      <c r="C182" s="120" t="s">
        <v>4</v>
      </c>
      <c r="D182" s="120" t="s">
        <v>107</v>
      </c>
      <c r="E182" s="120" t="s">
        <v>1</v>
      </c>
      <c r="F182" s="119">
        <v>581763</v>
      </c>
      <c r="G182" s="115">
        <v>2.9</v>
      </c>
      <c r="H182" s="118">
        <f t="shared" si="4"/>
        <v>33742.254000000001</v>
      </c>
      <c r="I182" s="114">
        <f>F182/F185</f>
        <v>0.27544787984443636</v>
      </c>
      <c r="J182" s="117">
        <f t="shared" si="5"/>
        <v>1.597597703097731E-2</v>
      </c>
    </row>
    <row r="183" spans="1:10" x14ac:dyDescent="0.25">
      <c r="A183" s="121" t="s">
        <v>86</v>
      </c>
      <c r="B183" s="121" t="s">
        <v>79</v>
      </c>
      <c r="C183" s="120" t="s">
        <v>4</v>
      </c>
      <c r="D183" s="120" t="s">
        <v>107</v>
      </c>
      <c r="E183" s="120" t="s">
        <v>77</v>
      </c>
      <c r="F183" s="119">
        <v>919025</v>
      </c>
      <c r="G183" s="115">
        <v>2.2999999999999998</v>
      </c>
      <c r="H183" s="118">
        <f t="shared" si="4"/>
        <v>42275.15</v>
      </c>
      <c r="I183" s="114">
        <f>F183/F185</f>
        <v>0.435131639128018</v>
      </c>
      <c r="J183" s="117">
        <f t="shared" si="5"/>
        <v>2.0016055399888825E-2</v>
      </c>
    </row>
    <row r="184" spans="1:10" x14ac:dyDescent="0.25">
      <c r="A184" s="121" t="s">
        <v>86</v>
      </c>
      <c r="B184" s="121" t="s">
        <v>79</v>
      </c>
      <c r="C184" s="120" t="s">
        <v>4</v>
      </c>
      <c r="D184" s="120" t="s">
        <v>107</v>
      </c>
      <c r="E184" s="120" t="s">
        <v>76</v>
      </c>
      <c r="F184" s="119">
        <v>611274</v>
      </c>
      <c r="G184" s="115">
        <v>2.9</v>
      </c>
      <c r="H184" s="118">
        <f t="shared" si="4"/>
        <v>35453.892</v>
      </c>
      <c r="I184" s="114">
        <f>F184/F185</f>
        <v>0.28942048102754558</v>
      </c>
      <c r="J184" s="117">
        <f t="shared" si="5"/>
        <v>1.6786387899597643E-2</v>
      </c>
    </row>
    <row r="185" spans="1:10" x14ac:dyDescent="0.25">
      <c r="A185" s="121" t="s">
        <v>86</v>
      </c>
      <c r="B185" s="121" t="s">
        <v>79</v>
      </c>
      <c r="C185" s="120" t="s">
        <v>4</v>
      </c>
      <c r="D185" s="120" t="s">
        <v>107</v>
      </c>
      <c r="E185" s="120" t="s">
        <v>72</v>
      </c>
      <c r="F185" s="119">
        <v>2112062</v>
      </c>
      <c r="G185" s="115">
        <v>1.3</v>
      </c>
      <c r="H185" s="118">
        <f t="shared" si="4"/>
        <v>54913.612000000001</v>
      </c>
      <c r="I185" s="114">
        <f>F185/F185</f>
        <v>1</v>
      </c>
      <c r="J185" s="117">
        <f t="shared" si="5"/>
        <v>2.6000000000000002E-2</v>
      </c>
    </row>
    <row r="186" spans="1:10" x14ac:dyDescent="0.25">
      <c r="A186" s="121" t="s">
        <v>86</v>
      </c>
      <c r="B186" s="121" t="s">
        <v>79</v>
      </c>
      <c r="C186" s="120" t="s">
        <v>4</v>
      </c>
      <c r="D186" s="120" t="s">
        <v>32</v>
      </c>
      <c r="E186" s="120" t="s">
        <v>1</v>
      </c>
      <c r="F186" s="119">
        <v>261912</v>
      </c>
      <c r="G186" s="115">
        <v>4.3</v>
      </c>
      <c r="H186" s="118">
        <f t="shared" si="4"/>
        <v>22524.431999999997</v>
      </c>
      <c r="I186" s="114">
        <f>F186/F189</f>
        <v>0.24531451082650063</v>
      </c>
      <c r="J186" s="117">
        <f t="shared" si="5"/>
        <v>2.1097047931079055E-2</v>
      </c>
    </row>
    <row r="187" spans="1:10" x14ac:dyDescent="0.25">
      <c r="A187" s="121" t="s">
        <v>86</v>
      </c>
      <c r="B187" s="121" t="s">
        <v>79</v>
      </c>
      <c r="C187" s="120" t="s">
        <v>4</v>
      </c>
      <c r="D187" s="120" t="s">
        <v>32</v>
      </c>
      <c r="E187" s="120" t="s">
        <v>77</v>
      </c>
      <c r="F187" s="119">
        <v>409514</v>
      </c>
      <c r="G187" s="115">
        <v>3.3</v>
      </c>
      <c r="H187" s="118">
        <f t="shared" si="4"/>
        <v>27027.923999999999</v>
      </c>
      <c r="I187" s="114">
        <f>F187/F189</f>
        <v>0.38356290122867059</v>
      </c>
      <c r="J187" s="117">
        <f t="shared" si="5"/>
        <v>2.5315151481092261E-2</v>
      </c>
    </row>
    <row r="188" spans="1:10" x14ac:dyDescent="0.25">
      <c r="A188" s="121" t="s">
        <v>86</v>
      </c>
      <c r="B188" s="121" t="s">
        <v>79</v>
      </c>
      <c r="C188" s="120" t="s">
        <v>4</v>
      </c>
      <c r="D188" s="120" t="s">
        <v>32</v>
      </c>
      <c r="E188" s="120" t="s">
        <v>76</v>
      </c>
      <c r="F188" s="119">
        <v>396232</v>
      </c>
      <c r="G188" s="115">
        <v>3.6</v>
      </c>
      <c r="H188" s="118">
        <f t="shared" si="4"/>
        <v>28528.703999999998</v>
      </c>
      <c r="I188" s="114">
        <f>F188/F189</f>
        <v>0.37112258794482877</v>
      </c>
      <c r="J188" s="117">
        <f t="shared" si="5"/>
        <v>2.6720826332027672E-2</v>
      </c>
    </row>
    <row r="189" spans="1:10" x14ac:dyDescent="0.25">
      <c r="A189" s="121" t="s">
        <v>86</v>
      </c>
      <c r="B189" s="121" t="s">
        <v>79</v>
      </c>
      <c r="C189" s="120" t="s">
        <v>4</v>
      </c>
      <c r="D189" s="120" t="s">
        <v>32</v>
      </c>
      <c r="E189" s="120" t="s">
        <v>72</v>
      </c>
      <c r="F189" s="119">
        <v>1067658</v>
      </c>
      <c r="G189" s="115">
        <v>2</v>
      </c>
      <c r="H189" s="118">
        <f t="shared" si="4"/>
        <v>42706.32</v>
      </c>
      <c r="I189" s="114">
        <f>F189/F189</f>
        <v>1</v>
      </c>
      <c r="J189" s="117">
        <f t="shared" si="5"/>
        <v>0.04</v>
      </c>
    </row>
    <row r="190" spans="1:10" x14ac:dyDescent="0.25">
      <c r="A190" s="121" t="s">
        <v>86</v>
      </c>
      <c r="B190" s="121" t="s">
        <v>79</v>
      </c>
      <c r="C190" s="120" t="s">
        <v>4</v>
      </c>
      <c r="D190" s="120" t="s">
        <v>11</v>
      </c>
      <c r="E190" s="120" t="s">
        <v>1</v>
      </c>
      <c r="F190" s="119">
        <v>319851</v>
      </c>
      <c r="G190" s="115">
        <v>3.9</v>
      </c>
      <c r="H190" s="118">
        <f t="shared" si="4"/>
        <v>24948.377999999997</v>
      </c>
      <c r="I190" s="114">
        <f>F190/F193</f>
        <v>0.30625217827583961</v>
      </c>
      <c r="J190" s="117">
        <f t="shared" si="5"/>
        <v>2.3887669905515486E-2</v>
      </c>
    </row>
    <row r="191" spans="1:10" x14ac:dyDescent="0.25">
      <c r="A191" s="121" t="s">
        <v>86</v>
      </c>
      <c r="B191" s="121" t="s">
        <v>79</v>
      </c>
      <c r="C191" s="120" t="s">
        <v>4</v>
      </c>
      <c r="D191" s="120" t="s">
        <v>11</v>
      </c>
      <c r="E191" s="120" t="s">
        <v>77</v>
      </c>
      <c r="F191" s="119">
        <v>509511</v>
      </c>
      <c r="G191" s="115">
        <v>2.9</v>
      </c>
      <c r="H191" s="118">
        <f t="shared" si="4"/>
        <v>29551.637999999999</v>
      </c>
      <c r="I191" s="114">
        <f>F191/F193</f>
        <v>0.4878485720085331</v>
      </c>
      <c r="J191" s="117">
        <f t="shared" si="5"/>
        <v>2.829521717649492E-2</v>
      </c>
    </row>
    <row r="192" spans="1:10" x14ac:dyDescent="0.25">
      <c r="A192" s="121" t="s">
        <v>86</v>
      </c>
      <c r="B192" s="121" t="s">
        <v>79</v>
      </c>
      <c r="C192" s="120" t="s">
        <v>4</v>
      </c>
      <c r="D192" s="120" t="s">
        <v>11</v>
      </c>
      <c r="E192" s="120" t="s">
        <v>76</v>
      </c>
      <c r="F192" s="119">
        <v>215042</v>
      </c>
      <c r="G192" s="115">
        <v>4.8</v>
      </c>
      <c r="H192" s="118">
        <f t="shared" si="4"/>
        <v>20644.031999999999</v>
      </c>
      <c r="I192" s="114">
        <f>F192/F193</f>
        <v>0.20589924971562729</v>
      </c>
      <c r="J192" s="117">
        <f t="shared" si="5"/>
        <v>1.9766327972700219E-2</v>
      </c>
    </row>
    <row r="193" spans="1:10" x14ac:dyDescent="0.25">
      <c r="A193" s="121" t="s">
        <v>86</v>
      </c>
      <c r="B193" s="121" t="s">
        <v>79</v>
      </c>
      <c r="C193" s="120" t="s">
        <v>4</v>
      </c>
      <c r="D193" s="120" t="s">
        <v>11</v>
      </c>
      <c r="E193" s="120" t="s">
        <v>72</v>
      </c>
      <c r="F193" s="119">
        <v>1044404</v>
      </c>
      <c r="G193" s="115">
        <v>2</v>
      </c>
      <c r="H193" s="118">
        <f t="shared" si="4"/>
        <v>41776.160000000003</v>
      </c>
      <c r="I193" s="114">
        <f>F193/F193</f>
        <v>1</v>
      </c>
      <c r="J193" s="117">
        <f t="shared" si="5"/>
        <v>0.04</v>
      </c>
    </row>
    <row r="194" spans="1:10" x14ac:dyDescent="0.25">
      <c r="A194" s="121" t="s">
        <v>86</v>
      </c>
      <c r="B194" s="121" t="s">
        <v>79</v>
      </c>
      <c r="C194" s="120" t="s">
        <v>78</v>
      </c>
      <c r="D194" s="120" t="s">
        <v>107</v>
      </c>
      <c r="E194" s="120" t="s">
        <v>1</v>
      </c>
      <c r="F194" s="119">
        <v>145753</v>
      </c>
      <c r="G194" s="115">
        <v>5.6</v>
      </c>
      <c r="H194" s="118">
        <f t="shared" ref="H194:H257" si="6">2*(G194*F194/100)</f>
        <v>16324.335999999999</v>
      </c>
      <c r="I194" s="114">
        <f>F194/F197</f>
        <v>0.11866653314412212</v>
      </c>
      <c r="J194" s="117">
        <f t="shared" ref="J194:J257" si="7">2*(I194*G194/100)</f>
        <v>1.3290651712141676E-2</v>
      </c>
    </row>
    <row r="195" spans="1:10" x14ac:dyDescent="0.25">
      <c r="A195" s="121" t="s">
        <v>86</v>
      </c>
      <c r="B195" s="121" t="s">
        <v>79</v>
      </c>
      <c r="C195" s="120" t="s">
        <v>78</v>
      </c>
      <c r="D195" s="120" t="s">
        <v>107</v>
      </c>
      <c r="E195" s="120" t="s">
        <v>77</v>
      </c>
      <c r="F195" s="119">
        <v>623588</v>
      </c>
      <c r="G195" s="115">
        <v>2.6</v>
      </c>
      <c r="H195" s="118">
        <f t="shared" si="6"/>
        <v>32426.576000000001</v>
      </c>
      <c r="I195" s="114">
        <f>F195/F197</f>
        <v>0.50770156408634348</v>
      </c>
      <c r="J195" s="117">
        <f t="shared" si="7"/>
        <v>2.6400481332489862E-2</v>
      </c>
    </row>
    <row r="196" spans="1:10" x14ac:dyDescent="0.25">
      <c r="A196" s="121" t="s">
        <v>86</v>
      </c>
      <c r="B196" s="121" t="s">
        <v>79</v>
      </c>
      <c r="C196" s="120" t="s">
        <v>78</v>
      </c>
      <c r="D196" s="120" t="s">
        <v>107</v>
      </c>
      <c r="E196" s="120" t="s">
        <v>76</v>
      </c>
      <c r="F196" s="119">
        <v>458916</v>
      </c>
      <c r="G196" s="115">
        <v>2.8</v>
      </c>
      <c r="H196" s="118">
        <f t="shared" si="6"/>
        <v>25699.295999999995</v>
      </c>
      <c r="I196" s="114">
        <f>F196/F197</f>
        <v>0.3736319027695344</v>
      </c>
      <c r="J196" s="117">
        <f t="shared" si="7"/>
        <v>2.0923386555093924E-2</v>
      </c>
    </row>
    <row r="197" spans="1:10" x14ac:dyDescent="0.25">
      <c r="A197" s="121" t="s">
        <v>86</v>
      </c>
      <c r="B197" s="121" t="s">
        <v>79</v>
      </c>
      <c r="C197" s="120" t="s">
        <v>78</v>
      </c>
      <c r="D197" s="120" t="s">
        <v>107</v>
      </c>
      <c r="E197" s="120" t="s">
        <v>72</v>
      </c>
      <c r="F197" s="119">
        <v>1228257</v>
      </c>
      <c r="G197" s="115">
        <v>1.7</v>
      </c>
      <c r="H197" s="118">
        <f t="shared" si="6"/>
        <v>41760.737999999998</v>
      </c>
      <c r="I197" s="114">
        <f>F197/F197</f>
        <v>1</v>
      </c>
      <c r="J197" s="117">
        <f t="shared" si="7"/>
        <v>3.4000000000000002E-2</v>
      </c>
    </row>
    <row r="198" spans="1:10" x14ac:dyDescent="0.25">
      <c r="A198" s="121" t="s">
        <v>86</v>
      </c>
      <c r="B198" s="121" t="s">
        <v>79</v>
      </c>
      <c r="C198" s="120" t="s">
        <v>78</v>
      </c>
      <c r="D198" s="120" t="s">
        <v>32</v>
      </c>
      <c r="E198" s="120" t="s">
        <v>1</v>
      </c>
      <c r="F198" s="119">
        <v>79265</v>
      </c>
      <c r="G198" s="115">
        <v>7.2</v>
      </c>
      <c r="H198" s="118">
        <f t="shared" si="6"/>
        <v>11414.16</v>
      </c>
      <c r="I198" s="114">
        <f>F198/F201</f>
        <v>0.11257234155867211</v>
      </c>
      <c r="J198" s="117">
        <f t="shared" si="7"/>
        <v>1.6210417184448784E-2</v>
      </c>
    </row>
    <row r="199" spans="1:10" x14ac:dyDescent="0.25">
      <c r="A199" s="121" t="s">
        <v>86</v>
      </c>
      <c r="B199" s="121" t="s">
        <v>79</v>
      </c>
      <c r="C199" s="120" t="s">
        <v>78</v>
      </c>
      <c r="D199" s="120" t="s">
        <v>32</v>
      </c>
      <c r="E199" s="120" t="s">
        <v>77</v>
      </c>
      <c r="F199" s="119">
        <v>266680</v>
      </c>
      <c r="G199" s="115">
        <v>3.8</v>
      </c>
      <c r="H199" s="118">
        <f t="shared" si="6"/>
        <v>20267.68</v>
      </c>
      <c r="I199" s="114">
        <f>F199/F201</f>
        <v>0.37873957038878042</v>
      </c>
      <c r="J199" s="117">
        <f t="shared" si="7"/>
        <v>2.878420734954731E-2</v>
      </c>
    </row>
    <row r="200" spans="1:10" x14ac:dyDescent="0.25">
      <c r="A200" s="121" t="s">
        <v>86</v>
      </c>
      <c r="B200" s="121" t="s">
        <v>79</v>
      </c>
      <c r="C200" s="120" t="s">
        <v>78</v>
      </c>
      <c r="D200" s="120" t="s">
        <v>32</v>
      </c>
      <c r="E200" s="120" t="s">
        <v>76</v>
      </c>
      <c r="F200" s="119">
        <v>358180</v>
      </c>
      <c r="G200" s="115">
        <v>3.2</v>
      </c>
      <c r="H200" s="118">
        <f t="shared" si="6"/>
        <v>22923.52</v>
      </c>
      <c r="I200" s="114">
        <f>F200/F201</f>
        <v>0.5086880880525475</v>
      </c>
      <c r="J200" s="117">
        <f t="shared" si="7"/>
        <v>3.2556037635363043E-2</v>
      </c>
    </row>
    <row r="201" spans="1:10" x14ac:dyDescent="0.25">
      <c r="A201" s="121" t="s">
        <v>86</v>
      </c>
      <c r="B201" s="121" t="s">
        <v>79</v>
      </c>
      <c r="C201" s="120" t="s">
        <v>78</v>
      </c>
      <c r="D201" s="120" t="s">
        <v>32</v>
      </c>
      <c r="E201" s="120" t="s">
        <v>72</v>
      </c>
      <c r="F201" s="119">
        <v>704125</v>
      </c>
      <c r="G201" s="115">
        <v>2.6</v>
      </c>
      <c r="H201" s="118">
        <f t="shared" si="6"/>
        <v>36614.5</v>
      </c>
      <c r="I201" s="114">
        <f>F201/F201</f>
        <v>1</v>
      </c>
      <c r="J201" s="117">
        <f t="shared" si="7"/>
        <v>5.2000000000000005E-2</v>
      </c>
    </row>
    <row r="202" spans="1:10" x14ac:dyDescent="0.25">
      <c r="A202" s="121" t="s">
        <v>86</v>
      </c>
      <c r="B202" s="121" t="s">
        <v>79</v>
      </c>
      <c r="C202" s="120" t="s">
        <v>78</v>
      </c>
      <c r="D202" s="120" t="s">
        <v>11</v>
      </c>
      <c r="E202" s="120" t="s">
        <v>1</v>
      </c>
      <c r="F202" s="119">
        <v>66488</v>
      </c>
      <c r="G202" s="115">
        <v>7.8</v>
      </c>
      <c r="H202" s="118">
        <f t="shared" si="6"/>
        <v>10372.127999999999</v>
      </c>
      <c r="I202" s="114">
        <f>F202/F205</f>
        <v>0.12685354071111857</v>
      </c>
      <c r="J202" s="117">
        <f t="shared" si="7"/>
        <v>1.9789152350934494E-2</v>
      </c>
    </row>
    <row r="203" spans="1:10" x14ac:dyDescent="0.25">
      <c r="A203" s="121" t="s">
        <v>86</v>
      </c>
      <c r="B203" s="121" t="s">
        <v>79</v>
      </c>
      <c r="C203" s="120" t="s">
        <v>78</v>
      </c>
      <c r="D203" s="120" t="s">
        <v>11</v>
      </c>
      <c r="E203" s="120" t="s">
        <v>77</v>
      </c>
      <c r="F203" s="119">
        <v>356908</v>
      </c>
      <c r="G203" s="115">
        <v>3.2</v>
      </c>
      <c r="H203" s="118">
        <f t="shared" si="6"/>
        <v>22842.112000000001</v>
      </c>
      <c r="I203" s="114">
        <f>F203/F205</f>
        <v>0.68095060023047627</v>
      </c>
      <c r="J203" s="117">
        <f t="shared" si="7"/>
        <v>4.3580838414750488E-2</v>
      </c>
    </row>
    <row r="204" spans="1:10" x14ac:dyDescent="0.25">
      <c r="A204" s="121" t="s">
        <v>86</v>
      </c>
      <c r="B204" s="121" t="s">
        <v>79</v>
      </c>
      <c r="C204" s="120" t="s">
        <v>78</v>
      </c>
      <c r="D204" s="120" t="s">
        <v>11</v>
      </c>
      <c r="E204" s="120" t="s">
        <v>76</v>
      </c>
      <c r="F204" s="119">
        <v>100736</v>
      </c>
      <c r="G204" s="115">
        <v>6.2</v>
      </c>
      <c r="H204" s="118">
        <f t="shared" si="6"/>
        <v>12491.264000000001</v>
      </c>
      <c r="I204" s="114">
        <f>F204/F205</f>
        <v>0.19219585905840514</v>
      </c>
      <c r="J204" s="117">
        <f t="shared" si="7"/>
        <v>2.3832286523242239E-2</v>
      </c>
    </row>
    <row r="205" spans="1:10" x14ac:dyDescent="0.25">
      <c r="A205" s="121" t="s">
        <v>86</v>
      </c>
      <c r="B205" s="121" t="s">
        <v>79</v>
      </c>
      <c r="C205" s="120" t="s">
        <v>78</v>
      </c>
      <c r="D205" s="120" t="s">
        <v>11</v>
      </c>
      <c r="E205" s="120" t="s">
        <v>72</v>
      </c>
      <c r="F205" s="119">
        <v>524132</v>
      </c>
      <c r="G205" s="115">
        <v>2.6</v>
      </c>
      <c r="H205" s="118">
        <f t="shared" si="6"/>
        <v>27254.863999999998</v>
      </c>
      <c r="I205" s="114">
        <f>F205/F205</f>
        <v>1</v>
      </c>
      <c r="J205" s="117">
        <f t="shared" si="7"/>
        <v>5.2000000000000005E-2</v>
      </c>
    </row>
    <row r="206" spans="1:10" x14ac:dyDescent="0.25">
      <c r="A206" s="121" t="s">
        <v>86</v>
      </c>
      <c r="B206" s="121" t="s">
        <v>79</v>
      </c>
      <c r="C206" s="120" t="s">
        <v>73</v>
      </c>
      <c r="D206" s="120" t="s">
        <v>107</v>
      </c>
      <c r="E206" s="120" t="s">
        <v>1</v>
      </c>
      <c r="F206" s="119">
        <v>2014719</v>
      </c>
      <c r="G206" s="115">
        <v>1.4</v>
      </c>
      <c r="H206" s="118">
        <f t="shared" si="6"/>
        <v>56412.131999999991</v>
      </c>
      <c r="I206" s="114">
        <f>F206/F209</f>
        <v>0.29447396253242586</v>
      </c>
      <c r="J206" s="117">
        <f t="shared" si="7"/>
        <v>8.2452709509079243E-3</v>
      </c>
    </row>
    <row r="207" spans="1:10" x14ac:dyDescent="0.25">
      <c r="A207" s="121" t="s">
        <v>86</v>
      </c>
      <c r="B207" s="121" t="s">
        <v>79</v>
      </c>
      <c r="C207" s="120" t="s">
        <v>73</v>
      </c>
      <c r="D207" s="120" t="s">
        <v>107</v>
      </c>
      <c r="E207" s="120" t="s">
        <v>77</v>
      </c>
      <c r="F207" s="119">
        <v>2466026</v>
      </c>
      <c r="G207" s="115">
        <v>1.4</v>
      </c>
      <c r="H207" s="118">
        <f t="shared" si="6"/>
        <v>69048.728000000003</v>
      </c>
      <c r="I207" s="114">
        <f>F207/F209</f>
        <v>0.36043758356772737</v>
      </c>
      <c r="J207" s="117">
        <f t="shared" si="7"/>
        <v>1.0092252339896366E-2</v>
      </c>
    </row>
    <row r="208" spans="1:10" x14ac:dyDescent="0.25">
      <c r="A208" s="121" t="s">
        <v>86</v>
      </c>
      <c r="B208" s="121" t="s">
        <v>79</v>
      </c>
      <c r="C208" s="120" t="s">
        <v>73</v>
      </c>
      <c r="D208" s="120" t="s">
        <v>107</v>
      </c>
      <c r="E208" s="120" t="s">
        <v>76</v>
      </c>
      <c r="F208" s="119">
        <v>2361011</v>
      </c>
      <c r="G208" s="115">
        <v>1.4</v>
      </c>
      <c r="H208" s="118">
        <f t="shared" si="6"/>
        <v>66108.308000000005</v>
      </c>
      <c r="I208" s="114">
        <f>F208/F209</f>
        <v>0.34508845389984677</v>
      </c>
      <c r="J208" s="117">
        <f t="shared" si="7"/>
        <v>9.6624767091957088E-3</v>
      </c>
    </row>
    <row r="209" spans="1:10" x14ac:dyDescent="0.25">
      <c r="A209" s="121" t="s">
        <v>86</v>
      </c>
      <c r="B209" s="121" t="s">
        <v>79</v>
      </c>
      <c r="C209" s="120" t="s">
        <v>73</v>
      </c>
      <c r="D209" s="120" t="s">
        <v>107</v>
      </c>
      <c r="E209" s="120" t="s">
        <v>72</v>
      </c>
      <c r="F209" s="119">
        <v>6841756</v>
      </c>
      <c r="G209" s="115">
        <v>0.8</v>
      </c>
      <c r="H209" s="118">
        <f t="shared" si="6"/>
        <v>109468.09600000002</v>
      </c>
      <c r="I209" s="114">
        <f>F209/F209</f>
        <v>1</v>
      </c>
      <c r="J209" s="117">
        <f t="shared" si="7"/>
        <v>1.6E-2</v>
      </c>
    </row>
    <row r="210" spans="1:10" x14ac:dyDescent="0.25">
      <c r="A210" s="121" t="s">
        <v>86</v>
      </c>
      <c r="B210" s="121" t="s">
        <v>79</v>
      </c>
      <c r="C210" s="120" t="s">
        <v>73</v>
      </c>
      <c r="D210" s="120" t="s">
        <v>32</v>
      </c>
      <c r="E210" s="120" t="s">
        <v>1</v>
      </c>
      <c r="F210" s="119">
        <v>945097</v>
      </c>
      <c r="G210" s="115">
        <v>2.4</v>
      </c>
      <c r="H210" s="118">
        <f t="shared" si="6"/>
        <v>45364.655999999995</v>
      </c>
      <c r="I210" s="114">
        <f>F210/F213</f>
        <v>0.26417687579873855</v>
      </c>
      <c r="J210" s="117">
        <f t="shared" si="7"/>
        <v>1.2680490038339449E-2</v>
      </c>
    </row>
    <row r="211" spans="1:10" x14ac:dyDescent="0.25">
      <c r="A211" s="121" t="s">
        <v>86</v>
      </c>
      <c r="B211" s="121" t="s">
        <v>79</v>
      </c>
      <c r="C211" s="120" t="s">
        <v>73</v>
      </c>
      <c r="D211" s="120" t="s">
        <v>32</v>
      </c>
      <c r="E211" s="120" t="s">
        <v>77</v>
      </c>
      <c r="F211" s="119">
        <v>1151754</v>
      </c>
      <c r="G211" s="115">
        <v>2.1</v>
      </c>
      <c r="H211" s="118">
        <f t="shared" si="6"/>
        <v>48373.667999999998</v>
      </c>
      <c r="I211" s="114">
        <f>F211/F213</f>
        <v>0.32194237565953582</v>
      </c>
      <c r="J211" s="117">
        <f t="shared" si="7"/>
        <v>1.3521579777700505E-2</v>
      </c>
    </row>
    <row r="212" spans="1:10" x14ac:dyDescent="0.25">
      <c r="A212" s="121" t="s">
        <v>86</v>
      </c>
      <c r="B212" s="121" t="s">
        <v>79</v>
      </c>
      <c r="C212" s="120" t="s">
        <v>73</v>
      </c>
      <c r="D212" s="120" t="s">
        <v>32</v>
      </c>
      <c r="E212" s="120" t="s">
        <v>76</v>
      </c>
      <c r="F212" s="119">
        <v>1480665</v>
      </c>
      <c r="G212" s="115">
        <v>2.1</v>
      </c>
      <c r="H212" s="118">
        <f t="shared" si="6"/>
        <v>62187.93</v>
      </c>
      <c r="I212" s="114">
        <f>F212/F213</f>
        <v>0.41388074854172557</v>
      </c>
      <c r="J212" s="117">
        <f t="shared" si="7"/>
        <v>1.7382991438752476E-2</v>
      </c>
    </row>
    <row r="213" spans="1:10" x14ac:dyDescent="0.25">
      <c r="A213" s="121" t="s">
        <v>86</v>
      </c>
      <c r="B213" s="121" t="s">
        <v>79</v>
      </c>
      <c r="C213" s="120" t="s">
        <v>73</v>
      </c>
      <c r="D213" s="120" t="s">
        <v>32</v>
      </c>
      <c r="E213" s="120" t="s">
        <v>72</v>
      </c>
      <c r="F213" s="119">
        <v>3577516</v>
      </c>
      <c r="G213" s="115">
        <v>1.1000000000000001</v>
      </c>
      <c r="H213" s="118">
        <f t="shared" si="6"/>
        <v>78705.351999999999</v>
      </c>
      <c r="I213" s="114">
        <f>F213/F213</f>
        <v>1</v>
      </c>
      <c r="J213" s="117">
        <f t="shared" si="7"/>
        <v>2.2000000000000002E-2</v>
      </c>
    </row>
    <row r="214" spans="1:10" x14ac:dyDescent="0.25">
      <c r="A214" s="121" t="s">
        <v>86</v>
      </c>
      <c r="B214" s="121" t="s">
        <v>79</v>
      </c>
      <c r="C214" s="120" t="s">
        <v>73</v>
      </c>
      <c r="D214" s="120" t="s">
        <v>11</v>
      </c>
      <c r="E214" s="120" t="s">
        <v>1</v>
      </c>
      <c r="F214" s="119">
        <v>1069622</v>
      </c>
      <c r="G214" s="115">
        <v>2.1</v>
      </c>
      <c r="H214" s="118">
        <f t="shared" si="6"/>
        <v>44924.124000000003</v>
      </c>
      <c r="I214" s="114">
        <f>F214/F217</f>
        <v>0.32767872460358305</v>
      </c>
      <c r="J214" s="117">
        <f t="shared" si="7"/>
        <v>1.3762506433350488E-2</v>
      </c>
    </row>
    <row r="215" spans="1:10" x14ac:dyDescent="0.25">
      <c r="A215" s="121" t="s">
        <v>86</v>
      </c>
      <c r="B215" s="121" t="s">
        <v>79</v>
      </c>
      <c r="C215" s="120" t="s">
        <v>73</v>
      </c>
      <c r="D215" s="120" t="s">
        <v>11</v>
      </c>
      <c r="E215" s="120" t="s">
        <v>77</v>
      </c>
      <c r="F215" s="119">
        <v>1314272</v>
      </c>
      <c r="G215" s="115">
        <v>2.1</v>
      </c>
      <c r="H215" s="118">
        <f t="shared" si="6"/>
        <v>55199.424000000006</v>
      </c>
      <c r="I215" s="114">
        <f>F215/F217</f>
        <v>0.40262725779967157</v>
      </c>
      <c r="J215" s="117">
        <f t="shared" si="7"/>
        <v>1.6910344827586205E-2</v>
      </c>
    </row>
    <row r="216" spans="1:10" x14ac:dyDescent="0.25">
      <c r="A216" s="121" t="s">
        <v>86</v>
      </c>
      <c r="B216" s="121" t="s">
        <v>79</v>
      </c>
      <c r="C216" s="120" t="s">
        <v>73</v>
      </c>
      <c r="D216" s="120" t="s">
        <v>11</v>
      </c>
      <c r="E216" s="120" t="s">
        <v>76</v>
      </c>
      <c r="F216" s="119">
        <v>880346</v>
      </c>
      <c r="G216" s="115">
        <v>2.4</v>
      </c>
      <c r="H216" s="118">
        <f t="shared" si="6"/>
        <v>42256.608</v>
      </c>
      <c r="I216" s="114">
        <f>F216/F217</f>
        <v>0.26969401759674533</v>
      </c>
      <c r="J216" s="117">
        <f t="shared" si="7"/>
        <v>1.2945312844643776E-2</v>
      </c>
    </row>
    <row r="217" spans="1:10" x14ac:dyDescent="0.25">
      <c r="A217" s="121" t="s">
        <v>86</v>
      </c>
      <c r="B217" s="121" t="s">
        <v>79</v>
      </c>
      <c r="C217" s="120" t="s">
        <v>73</v>
      </c>
      <c r="D217" s="120" t="s">
        <v>11</v>
      </c>
      <c r="E217" s="120" t="s">
        <v>72</v>
      </c>
      <c r="F217" s="119">
        <v>3264240</v>
      </c>
      <c r="G217" s="115">
        <v>1.1000000000000001</v>
      </c>
      <c r="H217" s="118">
        <f t="shared" si="6"/>
        <v>71813.280000000013</v>
      </c>
      <c r="I217" s="114">
        <f>F217/F217</f>
        <v>1</v>
      </c>
      <c r="J217" s="117">
        <f t="shared" si="7"/>
        <v>2.2000000000000002E-2</v>
      </c>
    </row>
    <row r="218" spans="1:10" x14ac:dyDescent="0.25">
      <c r="A218" s="121" t="s">
        <v>86</v>
      </c>
      <c r="B218" s="121" t="s">
        <v>74</v>
      </c>
      <c r="C218" s="120" t="s">
        <v>0</v>
      </c>
      <c r="D218" s="120" t="s">
        <v>107</v>
      </c>
      <c r="E218" s="120" t="s">
        <v>1</v>
      </c>
      <c r="F218" s="119">
        <v>225123</v>
      </c>
      <c r="G218" s="115">
        <v>4.2</v>
      </c>
      <c r="H218" s="118">
        <f t="shared" si="6"/>
        <v>18910.332000000002</v>
      </c>
      <c r="I218" s="114">
        <f>F218/F221</f>
        <v>0.1708270035406369</v>
      </c>
      <c r="J218" s="117">
        <f t="shared" si="7"/>
        <v>1.4349468297413501E-2</v>
      </c>
    </row>
    <row r="219" spans="1:10" x14ac:dyDescent="0.25">
      <c r="A219" s="121" t="s">
        <v>86</v>
      </c>
      <c r="B219" s="121" t="s">
        <v>74</v>
      </c>
      <c r="C219" s="120" t="s">
        <v>0</v>
      </c>
      <c r="D219" s="120" t="s">
        <v>107</v>
      </c>
      <c r="E219" s="120" t="s">
        <v>77</v>
      </c>
      <c r="F219" s="119">
        <v>205537</v>
      </c>
      <c r="G219" s="115">
        <v>4.2</v>
      </c>
      <c r="H219" s="118">
        <f t="shared" si="6"/>
        <v>17265.108</v>
      </c>
      <c r="I219" s="114">
        <f>F219/F221</f>
        <v>0.15596482734652561</v>
      </c>
      <c r="J219" s="117">
        <f t="shared" si="7"/>
        <v>1.3101045497108152E-2</v>
      </c>
    </row>
    <row r="220" spans="1:10" x14ac:dyDescent="0.25">
      <c r="A220" s="121" t="s">
        <v>86</v>
      </c>
      <c r="B220" s="121" t="s">
        <v>74</v>
      </c>
      <c r="C220" s="120" t="s">
        <v>0</v>
      </c>
      <c r="D220" s="120" t="s">
        <v>107</v>
      </c>
      <c r="E220" s="120" t="s">
        <v>76</v>
      </c>
      <c r="F220" s="119">
        <v>887182</v>
      </c>
      <c r="G220" s="115">
        <v>2</v>
      </c>
      <c r="H220" s="118">
        <f t="shared" si="6"/>
        <v>35487.279999999999</v>
      </c>
      <c r="I220" s="114">
        <f>F220/F221</f>
        <v>0.67320816911283754</v>
      </c>
      <c r="J220" s="117">
        <f t="shared" si="7"/>
        <v>2.69283267645135E-2</v>
      </c>
    </row>
    <row r="221" spans="1:10" x14ac:dyDescent="0.25">
      <c r="A221" s="121" t="s">
        <v>86</v>
      </c>
      <c r="B221" s="121" t="s">
        <v>74</v>
      </c>
      <c r="C221" s="120" t="s">
        <v>0</v>
      </c>
      <c r="D221" s="120" t="s">
        <v>107</v>
      </c>
      <c r="E221" s="120" t="s">
        <v>72</v>
      </c>
      <c r="F221" s="119">
        <v>1317842</v>
      </c>
      <c r="G221" s="115">
        <v>1.6</v>
      </c>
      <c r="H221" s="118">
        <f t="shared" si="6"/>
        <v>42170.944000000003</v>
      </c>
      <c r="I221" s="114">
        <f>F221/F221</f>
        <v>1</v>
      </c>
      <c r="J221" s="117">
        <f t="shared" si="7"/>
        <v>3.2000000000000001E-2</v>
      </c>
    </row>
    <row r="222" spans="1:10" x14ac:dyDescent="0.25">
      <c r="A222" s="121" t="s">
        <v>86</v>
      </c>
      <c r="B222" s="121" t="s">
        <v>74</v>
      </c>
      <c r="C222" s="120" t="s">
        <v>0</v>
      </c>
      <c r="D222" s="120" t="s">
        <v>32</v>
      </c>
      <c r="E222" s="120" t="s">
        <v>1</v>
      </c>
      <c r="F222" s="119">
        <v>109112</v>
      </c>
      <c r="G222" s="115">
        <v>6.1</v>
      </c>
      <c r="H222" s="118">
        <f t="shared" si="6"/>
        <v>13311.663999999999</v>
      </c>
      <c r="I222" s="114">
        <f>F222/F225</f>
        <v>0.17074521856427044</v>
      </c>
      <c r="J222" s="117">
        <f t="shared" si="7"/>
        <v>2.0830916664840989E-2</v>
      </c>
    </row>
    <row r="223" spans="1:10" x14ac:dyDescent="0.25">
      <c r="A223" s="121" t="s">
        <v>86</v>
      </c>
      <c r="B223" s="121" t="s">
        <v>74</v>
      </c>
      <c r="C223" s="120" t="s">
        <v>0</v>
      </c>
      <c r="D223" s="120" t="s">
        <v>32</v>
      </c>
      <c r="E223" s="120" t="s">
        <v>77</v>
      </c>
      <c r="F223" s="119">
        <v>98836</v>
      </c>
      <c r="G223" s="115">
        <v>6.3</v>
      </c>
      <c r="H223" s="118">
        <f t="shared" si="6"/>
        <v>12453.335999999999</v>
      </c>
      <c r="I223" s="114">
        <f>F223/F225</f>
        <v>0.15466469702707525</v>
      </c>
      <c r="J223" s="117">
        <f t="shared" si="7"/>
        <v>1.948775182541148E-2</v>
      </c>
    </row>
    <row r="224" spans="1:10" x14ac:dyDescent="0.25">
      <c r="A224" s="121" t="s">
        <v>86</v>
      </c>
      <c r="B224" s="121" t="s">
        <v>74</v>
      </c>
      <c r="C224" s="120" t="s">
        <v>0</v>
      </c>
      <c r="D224" s="120" t="s">
        <v>32</v>
      </c>
      <c r="E224" s="120" t="s">
        <v>76</v>
      </c>
      <c r="F224" s="119">
        <v>431086</v>
      </c>
      <c r="G224" s="115">
        <v>2.9</v>
      </c>
      <c r="H224" s="118">
        <f t="shared" si="6"/>
        <v>25002.987999999998</v>
      </c>
      <c r="I224" s="114">
        <f>F224/F225</f>
        <v>0.67459008440865431</v>
      </c>
      <c r="J224" s="117">
        <f t="shared" si="7"/>
        <v>3.9126224895701951E-2</v>
      </c>
    </row>
    <row r="225" spans="1:10" x14ac:dyDescent="0.25">
      <c r="A225" s="121" t="s">
        <v>86</v>
      </c>
      <c r="B225" s="121" t="s">
        <v>74</v>
      </c>
      <c r="C225" s="120" t="s">
        <v>0</v>
      </c>
      <c r="D225" s="120" t="s">
        <v>32</v>
      </c>
      <c r="E225" s="120" t="s">
        <v>72</v>
      </c>
      <c r="F225" s="119">
        <v>639034</v>
      </c>
      <c r="G225" s="115">
        <v>2.5</v>
      </c>
      <c r="H225" s="118">
        <f t="shared" si="6"/>
        <v>31951.7</v>
      </c>
      <c r="I225" s="114">
        <f>F225/F225</f>
        <v>1</v>
      </c>
      <c r="J225" s="117">
        <f t="shared" si="7"/>
        <v>0.05</v>
      </c>
    </row>
    <row r="226" spans="1:10" x14ac:dyDescent="0.25">
      <c r="A226" s="121" t="s">
        <v>86</v>
      </c>
      <c r="B226" s="121" t="s">
        <v>74</v>
      </c>
      <c r="C226" s="120" t="s">
        <v>0</v>
      </c>
      <c r="D226" s="120" t="s">
        <v>11</v>
      </c>
      <c r="E226" s="120" t="s">
        <v>1</v>
      </c>
      <c r="F226" s="119">
        <v>116011</v>
      </c>
      <c r="G226" s="115">
        <v>6.1</v>
      </c>
      <c r="H226" s="118">
        <f t="shared" si="6"/>
        <v>14153.341999999999</v>
      </c>
      <c r="I226" s="114">
        <f>F226/F229</f>
        <v>0.17090399641724907</v>
      </c>
      <c r="J226" s="117">
        <f t="shared" si="7"/>
        <v>2.0850287562904385E-2</v>
      </c>
    </row>
    <row r="227" spans="1:10" x14ac:dyDescent="0.25">
      <c r="A227" s="121" t="s">
        <v>86</v>
      </c>
      <c r="B227" s="121" t="s">
        <v>74</v>
      </c>
      <c r="C227" s="120" t="s">
        <v>0</v>
      </c>
      <c r="D227" s="120" t="s">
        <v>11</v>
      </c>
      <c r="E227" s="120" t="s">
        <v>77</v>
      </c>
      <c r="F227" s="119">
        <v>106701</v>
      </c>
      <c r="G227" s="115">
        <v>6.1</v>
      </c>
      <c r="H227" s="118">
        <f t="shared" si="6"/>
        <v>13017.521999999999</v>
      </c>
      <c r="I227" s="114">
        <f>F227/F229</f>
        <v>0.15718877797551001</v>
      </c>
      <c r="J227" s="117">
        <f t="shared" si="7"/>
        <v>1.9177030913012219E-2</v>
      </c>
    </row>
    <row r="228" spans="1:10" x14ac:dyDescent="0.25">
      <c r="A228" s="121" t="s">
        <v>86</v>
      </c>
      <c r="B228" s="121" t="s">
        <v>74</v>
      </c>
      <c r="C228" s="120" t="s">
        <v>0</v>
      </c>
      <c r="D228" s="120" t="s">
        <v>11</v>
      </c>
      <c r="E228" s="120" t="s">
        <v>76</v>
      </c>
      <c r="F228" s="119">
        <v>456096</v>
      </c>
      <c r="G228" s="115">
        <v>2.7</v>
      </c>
      <c r="H228" s="118">
        <f t="shared" si="6"/>
        <v>24629.184000000005</v>
      </c>
      <c r="I228" s="114">
        <f>F228/F229</f>
        <v>0.67190722560724092</v>
      </c>
      <c r="J228" s="117">
        <f t="shared" si="7"/>
        <v>3.6282990182791013E-2</v>
      </c>
    </row>
    <row r="229" spans="1:10" x14ac:dyDescent="0.25">
      <c r="A229" s="121" t="s">
        <v>86</v>
      </c>
      <c r="B229" s="121" t="s">
        <v>74</v>
      </c>
      <c r="C229" s="120" t="s">
        <v>0</v>
      </c>
      <c r="D229" s="120" t="s">
        <v>11</v>
      </c>
      <c r="E229" s="120" t="s">
        <v>72</v>
      </c>
      <c r="F229" s="119">
        <v>678808</v>
      </c>
      <c r="G229" s="115">
        <v>2.5</v>
      </c>
      <c r="H229" s="118">
        <f t="shared" si="6"/>
        <v>33940.400000000001</v>
      </c>
      <c r="I229" s="114">
        <f>F229/F229</f>
        <v>1</v>
      </c>
      <c r="J229" s="117">
        <f t="shared" si="7"/>
        <v>0.05</v>
      </c>
    </row>
    <row r="230" spans="1:10" x14ac:dyDescent="0.25">
      <c r="A230" s="121" t="s">
        <v>86</v>
      </c>
      <c r="B230" s="121" t="s">
        <v>74</v>
      </c>
      <c r="C230" s="120" t="s">
        <v>2</v>
      </c>
      <c r="D230" s="120" t="s">
        <v>107</v>
      </c>
      <c r="E230" s="120" t="s">
        <v>1</v>
      </c>
      <c r="F230" s="119">
        <v>598393</v>
      </c>
      <c r="G230" s="115">
        <v>3.1</v>
      </c>
      <c r="H230" s="118">
        <f t="shared" si="6"/>
        <v>37100.366000000002</v>
      </c>
      <c r="I230" s="114">
        <f>F230/F233</f>
        <v>0.34666077305561527</v>
      </c>
      <c r="J230" s="117">
        <f t="shared" si="7"/>
        <v>2.1492967929448149E-2</v>
      </c>
    </row>
    <row r="231" spans="1:10" x14ac:dyDescent="0.25">
      <c r="A231" s="121" t="s">
        <v>86</v>
      </c>
      <c r="B231" s="121" t="s">
        <v>74</v>
      </c>
      <c r="C231" s="120" t="s">
        <v>2</v>
      </c>
      <c r="D231" s="120" t="s">
        <v>107</v>
      </c>
      <c r="E231" s="120" t="s">
        <v>77</v>
      </c>
      <c r="F231" s="119">
        <v>483854</v>
      </c>
      <c r="G231" s="115">
        <v>3.2</v>
      </c>
      <c r="H231" s="118">
        <f t="shared" si="6"/>
        <v>30966.656000000003</v>
      </c>
      <c r="I231" s="114">
        <f>F231/F233</f>
        <v>0.28030608928589013</v>
      </c>
      <c r="J231" s="117">
        <f t="shared" si="7"/>
        <v>1.7939589714296968E-2</v>
      </c>
    </row>
    <row r="232" spans="1:10" x14ac:dyDescent="0.25">
      <c r="A232" s="121" t="s">
        <v>86</v>
      </c>
      <c r="B232" s="121" t="s">
        <v>74</v>
      </c>
      <c r="C232" s="120" t="s">
        <v>2</v>
      </c>
      <c r="D232" s="120" t="s">
        <v>107</v>
      </c>
      <c r="E232" s="120" t="s">
        <v>76</v>
      </c>
      <c r="F232" s="119">
        <v>643916</v>
      </c>
      <c r="G232" s="115">
        <v>3.1</v>
      </c>
      <c r="H232" s="118">
        <f t="shared" si="6"/>
        <v>39922.792000000001</v>
      </c>
      <c r="I232" s="114">
        <f>F232/F233</f>
        <v>0.37303313765849461</v>
      </c>
      <c r="J232" s="117">
        <f t="shared" si="7"/>
        <v>2.3128054534826664E-2</v>
      </c>
    </row>
    <row r="233" spans="1:10" x14ac:dyDescent="0.25">
      <c r="A233" s="121" t="s">
        <v>86</v>
      </c>
      <c r="B233" s="121" t="s">
        <v>74</v>
      </c>
      <c r="C233" s="120" t="s">
        <v>2</v>
      </c>
      <c r="D233" s="120" t="s">
        <v>107</v>
      </c>
      <c r="E233" s="120" t="s">
        <v>72</v>
      </c>
      <c r="F233" s="119">
        <v>1726163</v>
      </c>
      <c r="G233" s="115">
        <v>2</v>
      </c>
      <c r="H233" s="118">
        <f t="shared" si="6"/>
        <v>69046.52</v>
      </c>
      <c r="I233" s="114">
        <f>F233/F233</f>
        <v>1</v>
      </c>
      <c r="J233" s="117">
        <f t="shared" si="7"/>
        <v>0.04</v>
      </c>
    </row>
    <row r="234" spans="1:10" x14ac:dyDescent="0.25">
      <c r="A234" s="121" t="s">
        <v>86</v>
      </c>
      <c r="B234" s="121" t="s">
        <v>74</v>
      </c>
      <c r="C234" s="120" t="s">
        <v>2</v>
      </c>
      <c r="D234" s="120" t="s">
        <v>32</v>
      </c>
      <c r="E234" s="120" t="s">
        <v>1</v>
      </c>
      <c r="F234" s="119">
        <v>274032</v>
      </c>
      <c r="G234" s="115">
        <v>4.5</v>
      </c>
      <c r="H234" s="118">
        <f t="shared" si="6"/>
        <v>24662.880000000001</v>
      </c>
      <c r="I234" s="114">
        <f>F234/F237</f>
        <v>0.3159340120894058</v>
      </c>
      <c r="J234" s="117">
        <f t="shared" si="7"/>
        <v>2.8434061088046522E-2</v>
      </c>
    </row>
    <row r="235" spans="1:10" x14ac:dyDescent="0.25">
      <c r="A235" s="121" t="s">
        <v>86</v>
      </c>
      <c r="B235" s="121" t="s">
        <v>74</v>
      </c>
      <c r="C235" s="120" t="s">
        <v>2</v>
      </c>
      <c r="D235" s="120" t="s">
        <v>32</v>
      </c>
      <c r="E235" s="120" t="s">
        <v>77</v>
      </c>
      <c r="F235" s="119">
        <v>249271</v>
      </c>
      <c r="G235" s="115">
        <v>5.0999999999999996</v>
      </c>
      <c r="H235" s="118">
        <f t="shared" si="6"/>
        <v>25425.641999999996</v>
      </c>
      <c r="I235" s="114">
        <f>F235/F237</f>
        <v>0.28738682755130157</v>
      </c>
      <c r="J235" s="117">
        <f t="shared" si="7"/>
        <v>2.9313456410232756E-2</v>
      </c>
    </row>
    <row r="236" spans="1:10" x14ac:dyDescent="0.25">
      <c r="A236" s="121" t="s">
        <v>86</v>
      </c>
      <c r="B236" s="121" t="s">
        <v>74</v>
      </c>
      <c r="C236" s="120" t="s">
        <v>2</v>
      </c>
      <c r="D236" s="120" t="s">
        <v>32</v>
      </c>
      <c r="E236" s="120" t="s">
        <v>76</v>
      </c>
      <c r="F236" s="119">
        <v>344068</v>
      </c>
      <c r="G236" s="115">
        <v>4.0999999999999996</v>
      </c>
      <c r="H236" s="118">
        <f t="shared" si="6"/>
        <v>28213.575999999997</v>
      </c>
      <c r="I236" s="114">
        <f>F236/F237</f>
        <v>0.39667916035929263</v>
      </c>
      <c r="J236" s="117">
        <f t="shared" si="7"/>
        <v>3.2527691149461996E-2</v>
      </c>
    </row>
    <row r="237" spans="1:10" x14ac:dyDescent="0.25">
      <c r="A237" s="121" t="s">
        <v>86</v>
      </c>
      <c r="B237" s="121" t="s">
        <v>74</v>
      </c>
      <c r="C237" s="120" t="s">
        <v>2</v>
      </c>
      <c r="D237" s="120" t="s">
        <v>32</v>
      </c>
      <c r="E237" s="120" t="s">
        <v>72</v>
      </c>
      <c r="F237" s="119">
        <v>867371</v>
      </c>
      <c r="G237" s="115">
        <v>3.1</v>
      </c>
      <c r="H237" s="118">
        <f t="shared" si="6"/>
        <v>53777.002</v>
      </c>
      <c r="I237" s="114">
        <f>F237/F237</f>
        <v>1</v>
      </c>
      <c r="J237" s="117">
        <f t="shared" si="7"/>
        <v>6.2E-2</v>
      </c>
    </row>
    <row r="238" spans="1:10" x14ac:dyDescent="0.25">
      <c r="A238" s="121" t="s">
        <v>86</v>
      </c>
      <c r="B238" s="121" t="s">
        <v>74</v>
      </c>
      <c r="C238" s="120" t="s">
        <v>2</v>
      </c>
      <c r="D238" s="120" t="s">
        <v>11</v>
      </c>
      <c r="E238" s="120" t="s">
        <v>1</v>
      </c>
      <c r="F238" s="119">
        <v>324361</v>
      </c>
      <c r="G238" s="115">
        <v>4.0999999999999996</v>
      </c>
      <c r="H238" s="118">
        <f t="shared" si="6"/>
        <v>26597.601999999999</v>
      </c>
      <c r="I238" s="114">
        <f>F238/F241</f>
        <v>0.37769448248237059</v>
      </c>
      <c r="J238" s="117">
        <f t="shared" si="7"/>
        <v>3.0970947563554386E-2</v>
      </c>
    </row>
    <row r="239" spans="1:10" x14ac:dyDescent="0.25">
      <c r="A239" s="121" t="s">
        <v>86</v>
      </c>
      <c r="B239" s="121" t="s">
        <v>74</v>
      </c>
      <c r="C239" s="120" t="s">
        <v>2</v>
      </c>
      <c r="D239" s="120" t="s">
        <v>11</v>
      </c>
      <c r="E239" s="120" t="s">
        <v>77</v>
      </c>
      <c r="F239" s="119">
        <v>234583</v>
      </c>
      <c r="G239" s="115">
        <v>5.0999999999999996</v>
      </c>
      <c r="H239" s="118">
        <f t="shared" si="6"/>
        <v>23927.465999999997</v>
      </c>
      <c r="I239" s="114">
        <f>F239/F241</f>
        <v>0.27315461718320616</v>
      </c>
      <c r="J239" s="117">
        <f t="shared" si="7"/>
        <v>2.7861770952687027E-2</v>
      </c>
    </row>
    <row r="240" spans="1:10" x14ac:dyDescent="0.25">
      <c r="A240" s="121" t="s">
        <v>86</v>
      </c>
      <c r="B240" s="121" t="s">
        <v>74</v>
      </c>
      <c r="C240" s="120" t="s">
        <v>2</v>
      </c>
      <c r="D240" s="120" t="s">
        <v>11</v>
      </c>
      <c r="E240" s="120" t="s">
        <v>76</v>
      </c>
      <c r="F240" s="119">
        <v>299848</v>
      </c>
      <c r="G240" s="115">
        <v>4.5</v>
      </c>
      <c r="H240" s="118">
        <f t="shared" si="6"/>
        <v>26986.32</v>
      </c>
      <c r="I240" s="114">
        <f>F240/F241</f>
        <v>0.34915090033442325</v>
      </c>
      <c r="J240" s="117">
        <f t="shared" si="7"/>
        <v>3.1423581030098097E-2</v>
      </c>
    </row>
    <row r="241" spans="1:10" x14ac:dyDescent="0.25">
      <c r="A241" s="121" t="s">
        <v>86</v>
      </c>
      <c r="B241" s="121" t="s">
        <v>74</v>
      </c>
      <c r="C241" s="120" t="s">
        <v>2</v>
      </c>
      <c r="D241" s="120" t="s">
        <v>11</v>
      </c>
      <c r="E241" s="120" t="s">
        <v>72</v>
      </c>
      <c r="F241" s="119">
        <v>858792</v>
      </c>
      <c r="G241" s="115">
        <v>3.1</v>
      </c>
      <c r="H241" s="118">
        <f t="shared" si="6"/>
        <v>53245.104000000007</v>
      </c>
      <c r="I241" s="114">
        <f>F241/F241</f>
        <v>1</v>
      </c>
      <c r="J241" s="117">
        <f t="shared" si="7"/>
        <v>6.2E-2</v>
      </c>
    </row>
    <row r="242" spans="1:10" x14ac:dyDescent="0.25">
      <c r="A242" s="121" t="s">
        <v>86</v>
      </c>
      <c r="B242" s="121" t="s">
        <v>74</v>
      </c>
      <c r="C242" s="120" t="s">
        <v>3</v>
      </c>
      <c r="D242" s="120" t="s">
        <v>107</v>
      </c>
      <c r="E242" s="120" t="s">
        <v>1</v>
      </c>
      <c r="F242" s="119">
        <v>874940</v>
      </c>
      <c r="G242" s="115">
        <v>2.2999999999999998</v>
      </c>
      <c r="H242" s="118">
        <f t="shared" si="6"/>
        <v>40247.24</v>
      </c>
      <c r="I242" s="114">
        <f>F242/F245</f>
        <v>0.30499593194673258</v>
      </c>
      <c r="J242" s="117">
        <f t="shared" si="7"/>
        <v>1.4029812869549699E-2</v>
      </c>
    </row>
    <row r="243" spans="1:10" x14ac:dyDescent="0.25">
      <c r="A243" s="121" t="s">
        <v>86</v>
      </c>
      <c r="B243" s="121" t="s">
        <v>74</v>
      </c>
      <c r="C243" s="120" t="s">
        <v>3</v>
      </c>
      <c r="D243" s="120" t="s">
        <v>107</v>
      </c>
      <c r="E243" s="120" t="s">
        <v>77</v>
      </c>
      <c r="F243" s="119">
        <v>1056581</v>
      </c>
      <c r="G243" s="115">
        <v>2</v>
      </c>
      <c r="H243" s="118">
        <f t="shared" si="6"/>
        <v>42263.24</v>
      </c>
      <c r="I243" s="114">
        <f>F243/F245</f>
        <v>0.36831429214827377</v>
      </c>
      <c r="J243" s="117">
        <f t="shared" si="7"/>
        <v>1.4732571685930951E-2</v>
      </c>
    </row>
    <row r="244" spans="1:10" x14ac:dyDescent="0.25">
      <c r="A244" s="121" t="s">
        <v>86</v>
      </c>
      <c r="B244" s="121" t="s">
        <v>74</v>
      </c>
      <c r="C244" s="120" t="s">
        <v>3</v>
      </c>
      <c r="D244" s="120" t="s">
        <v>107</v>
      </c>
      <c r="E244" s="120" t="s">
        <v>76</v>
      </c>
      <c r="F244" s="119">
        <v>937173</v>
      </c>
      <c r="G244" s="115">
        <v>2.2999999999999998</v>
      </c>
      <c r="H244" s="118">
        <f t="shared" si="6"/>
        <v>43109.957999999999</v>
      </c>
      <c r="I244" s="114">
        <f>F244/F245</f>
        <v>0.32668977590499371</v>
      </c>
      <c r="J244" s="117">
        <f t="shared" si="7"/>
        <v>1.502772969162971E-2</v>
      </c>
    </row>
    <row r="245" spans="1:10" x14ac:dyDescent="0.25">
      <c r="A245" s="121" t="s">
        <v>86</v>
      </c>
      <c r="B245" s="121" t="s">
        <v>74</v>
      </c>
      <c r="C245" s="120" t="s">
        <v>3</v>
      </c>
      <c r="D245" s="120" t="s">
        <v>107</v>
      </c>
      <c r="E245" s="120" t="s">
        <v>72</v>
      </c>
      <c r="F245" s="119">
        <v>2868694</v>
      </c>
      <c r="G245" s="115">
        <v>1.3</v>
      </c>
      <c r="H245" s="118">
        <f t="shared" si="6"/>
        <v>74586.044000000009</v>
      </c>
      <c r="I245" s="114">
        <f>F245/F245</f>
        <v>1</v>
      </c>
      <c r="J245" s="117">
        <f t="shared" si="7"/>
        <v>2.6000000000000002E-2</v>
      </c>
    </row>
    <row r="246" spans="1:10" x14ac:dyDescent="0.25">
      <c r="A246" s="121" t="s">
        <v>86</v>
      </c>
      <c r="B246" s="121" t="s">
        <v>74</v>
      </c>
      <c r="C246" s="120" t="s">
        <v>3</v>
      </c>
      <c r="D246" s="120" t="s">
        <v>32</v>
      </c>
      <c r="E246" s="120" t="s">
        <v>1</v>
      </c>
      <c r="F246" s="119">
        <v>404667</v>
      </c>
      <c r="G246" s="115">
        <v>3.2</v>
      </c>
      <c r="H246" s="118">
        <f t="shared" si="6"/>
        <v>25898.688000000002</v>
      </c>
      <c r="I246" s="114">
        <f>F246/F249</f>
        <v>0.28509662160781679</v>
      </c>
      <c r="J246" s="117">
        <f t="shared" si="7"/>
        <v>1.8246183782900275E-2</v>
      </c>
    </row>
    <row r="247" spans="1:10" x14ac:dyDescent="0.25">
      <c r="A247" s="121" t="s">
        <v>86</v>
      </c>
      <c r="B247" s="121" t="s">
        <v>74</v>
      </c>
      <c r="C247" s="120" t="s">
        <v>3</v>
      </c>
      <c r="D247" s="120" t="s">
        <v>32</v>
      </c>
      <c r="E247" s="120" t="s">
        <v>77</v>
      </c>
      <c r="F247" s="119">
        <v>520644</v>
      </c>
      <c r="G247" s="115">
        <v>2.9</v>
      </c>
      <c r="H247" s="118">
        <f t="shared" si="6"/>
        <v>30197.351999999999</v>
      </c>
      <c r="I247" s="114">
        <f>F247/F249</f>
        <v>0.36680491727860232</v>
      </c>
      <c r="J247" s="117">
        <f t="shared" si="7"/>
        <v>2.1274685202158933E-2</v>
      </c>
    </row>
    <row r="248" spans="1:10" x14ac:dyDescent="0.25">
      <c r="A248" s="121" t="s">
        <v>86</v>
      </c>
      <c r="B248" s="121" t="s">
        <v>74</v>
      </c>
      <c r="C248" s="120" t="s">
        <v>3</v>
      </c>
      <c r="D248" s="120" t="s">
        <v>32</v>
      </c>
      <c r="E248" s="120" t="s">
        <v>76</v>
      </c>
      <c r="F248" s="119">
        <v>494092</v>
      </c>
      <c r="G248" s="115">
        <v>3</v>
      </c>
      <c r="H248" s="118">
        <f t="shared" si="6"/>
        <v>29645.52</v>
      </c>
      <c r="I248" s="114">
        <f>F248/F249</f>
        <v>0.34809846111358084</v>
      </c>
      <c r="J248" s="117">
        <f t="shared" si="7"/>
        <v>2.0885907666814849E-2</v>
      </c>
    </row>
    <row r="249" spans="1:10" x14ac:dyDescent="0.25">
      <c r="A249" s="121" t="s">
        <v>86</v>
      </c>
      <c r="B249" s="121" t="s">
        <v>74</v>
      </c>
      <c r="C249" s="120" t="s">
        <v>3</v>
      </c>
      <c r="D249" s="120" t="s">
        <v>32</v>
      </c>
      <c r="E249" s="120" t="s">
        <v>72</v>
      </c>
      <c r="F249" s="119">
        <v>1419403</v>
      </c>
      <c r="G249" s="115">
        <v>2</v>
      </c>
      <c r="H249" s="118">
        <f t="shared" si="6"/>
        <v>56776.12</v>
      </c>
      <c r="I249" s="114">
        <f>F249/F249</f>
        <v>1</v>
      </c>
      <c r="J249" s="117">
        <f t="shared" si="7"/>
        <v>0.04</v>
      </c>
    </row>
    <row r="250" spans="1:10" x14ac:dyDescent="0.25">
      <c r="A250" s="121" t="s">
        <v>86</v>
      </c>
      <c r="B250" s="121" t="s">
        <v>74</v>
      </c>
      <c r="C250" s="120" t="s">
        <v>3</v>
      </c>
      <c r="D250" s="120" t="s">
        <v>11</v>
      </c>
      <c r="E250" s="120" t="s">
        <v>1</v>
      </c>
      <c r="F250" s="119">
        <v>470273</v>
      </c>
      <c r="G250" s="115">
        <v>3</v>
      </c>
      <c r="H250" s="118">
        <f t="shared" si="6"/>
        <v>28216.38</v>
      </c>
      <c r="I250" s="114">
        <f>F250/F253</f>
        <v>0.32448486880826555</v>
      </c>
      <c r="J250" s="117">
        <f t="shared" si="7"/>
        <v>1.9469092128495933E-2</v>
      </c>
    </row>
    <row r="251" spans="1:10" x14ac:dyDescent="0.25">
      <c r="A251" s="121" t="s">
        <v>86</v>
      </c>
      <c r="B251" s="121" t="s">
        <v>74</v>
      </c>
      <c r="C251" s="120" t="s">
        <v>3</v>
      </c>
      <c r="D251" s="120" t="s">
        <v>11</v>
      </c>
      <c r="E251" s="120" t="s">
        <v>77</v>
      </c>
      <c r="F251" s="119">
        <v>535937</v>
      </c>
      <c r="G251" s="115">
        <v>2.9</v>
      </c>
      <c r="H251" s="118">
        <f t="shared" si="6"/>
        <v>31084.346000000001</v>
      </c>
      <c r="I251" s="114">
        <f>F251/F253</f>
        <v>0.36979253993849404</v>
      </c>
      <c r="J251" s="117">
        <f t="shared" si="7"/>
        <v>2.1447967316432656E-2</v>
      </c>
    </row>
    <row r="252" spans="1:10" x14ac:dyDescent="0.25">
      <c r="A252" s="121" t="s">
        <v>86</v>
      </c>
      <c r="B252" s="121" t="s">
        <v>74</v>
      </c>
      <c r="C252" s="120" t="s">
        <v>3</v>
      </c>
      <c r="D252" s="120" t="s">
        <v>11</v>
      </c>
      <c r="E252" s="120" t="s">
        <v>76</v>
      </c>
      <c r="F252" s="119">
        <v>443081</v>
      </c>
      <c r="G252" s="115">
        <v>3.2</v>
      </c>
      <c r="H252" s="118">
        <f t="shared" si="6"/>
        <v>28357.184000000005</v>
      </c>
      <c r="I252" s="114">
        <f>F252/F253</f>
        <v>0.30572259125324036</v>
      </c>
      <c r="J252" s="117">
        <f t="shared" si="7"/>
        <v>1.9566245840207382E-2</v>
      </c>
    </row>
    <row r="253" spans="1:10" x14ac:dyDescent="0.25">
      <c r="A253" s="121" t="s">
        <v>86</v>
      </c>
      <c r="B253" s="121" t="s">
        <v>74</v>
      </c>
      <c r="C253" s="120" t="s">
        <v>3</v>
      </c>
      <c r="D253" s="120" t="s">
        <v>11</v>
      </c>
      <c r="E253" s="120" t="s">
        <v>72</v>
      </c>
      <c r="F253" s="119">
        <v>1449291</v>
      </c>
      <c r="G253" s="115">
        <v>2</v>
      </c>
      <c r="H253" s="118">
        <f t="shared" si="6"/>
        <v>57971.64</v>
      </c>
      <c r="I253" s="114">
        <f>F253/F253</f>
        <v>1</v>
      </c>
      <c r="J253" s="117">
        <f t="shared" si="7"/>
        <v>0.04</v>
      </c>
    </row>
    <row r="254" spans="1:10" x14ac:dyDescent="0.25">
      <c r="A254" s="121" t="s">
        <v>86</v>
      </c>
      <c r="B254" s="121" t="s">
        <v>74</v>
      </c>
      <c r="C254" s="120" t="s">
        <v>4</v>
      </c>
      <c r="D254" s="120" t="s">
        <v>107</v>
      </c>
      <c r="E254" s="120" t="s">
        <v>1</v>
      </c>
      <c r="F254" s="119">
        <v>587197</v>
      </c>
      <c r="G254" s="115">
        <v>2.9</v>
      </c>
      <c r="H254" s="118">
        <f t="shared" si="6"/>
        <v>34057.425999999999</v>
      </c>
      <c r="I254" s="114">
        <f>F254/F257</f>
        <v>0.24376420010519442</v>
      </c>
      <c r="J254" s="117">
        <f t="shared" si="7"/>
        <v>1.4138323606101275E-2</v>
      </c>
    </row>
    <row r="255" spans="1:10" x14ac:dyDescent="0.25">
      <c r="A255" s="121" t="s">
        <v>86</v>
      </c>
      <c r="B255" s="121" t="s">
        <v>74</v>
      </c>
      <c r="C255" s="120" t="s">
        <v>4</v>
      </c>
      <c r="D255" s="120" t="s">
        <v>107</v>
      </c>
      <c r="E255" s="120" t="s">
        <v>77</v>
      </c>
      <c r="F255" s="119">
        <v>1159614</v>
      </c>
      <c r="G255" s="115">
        <v>2</v>
      </c>
      <c r="H255" s="118">
        <f t="shared" si="6"/>
        <v>46384.56</v>
      </c>
      <c r="I255" s="114">
        <f>F255/F257</f>
        <v>0.48139275088391958</v>
      </c>
      <c r="J255" s="117">
        <f t="shared" si="7"/>
        <v>1.9255710035356782E-2</v>
      </c>
    </row>
    <row r="256" spans="1:10" x14ac:dyDescent="0.25">
      <c r="A256" s="121" t="s">
        <v>86</v>
      </c>
      <c r="B256" s="121" t="s">
        <v>74</v>
      </c>
      <c r="C256" s="120" t="s">
        <v>4</v>
      </c>
      <c r="D256" s="120" t="s">
        <v>107</v>
      </c>
      <c r="E256" s="120" t="s">
        <v>76</v>
      </c>
      <c r="F256" s="119">
        <v>662062</v>
      </c>
      <c r="G256" s="115">
        <v>2.9</v>
      </c>
      <c r="H256" s="118">
        <f t="shared" si="6"/>
        <v>38399.595999999998</v>
      </c>
      <c r="I256" s="114">
        <f>F256/F257</f>
        <v>0.27484304901088602</v>
      </c>
      <c r="J256" s="117">
        <f t="shared" si="7"/>
        <v>1.5940896842631388E-2</v>
      </c>
    </row>
    <row r="257" spans="1:10" x14ac:dyDescent="0.25">
      <c r="A257" s="121" t="s">
        <v>86</v>
      </c>
      <c r="B257" s="121" t="s">
        <v>74</v>
      </c>
      <c r="C257" s="120" t="s">
        <v>4</v>
      </c>
      <c r="D257" s="120" t="s">
        <v>107</v>
      </c>
      <c r="E257" s="120" t="s">
        <v>72</v>
      </c>
      <c r="F257" s="119">
        <v>2408873</v>
      </c>
      <c r="G257" s="115">
        <v>1.3</v>
      </c>
      <c r="H257" s="118">
        <f t="shared" si="6"/>
        <v>62630.697999999997</v>
      </c>
      <c r="I257" s="114">
        <f>F257/F257</f>
        <v>1</v>
      </c>
      <c r="J257" s="117">
        <f t="shared" si="7"/>
        <v>2.6000000000000002E-2</v>
      </c>
    </row>
    <row r="258" spans="1:10" x14ac:dyDescent="0.25">
      <c r="A258" s="121" t="s">
        <v>86</v>
      </c>
      <c r="B258" s="121" t="s">
        <v>74</v>
      </c>
      <c r="C258" s="120" t="s">
        <v>4</v>
      </c>
      <c r="D258" s="120" t="s">
        <v>32</v>
      </c>
      <c r="E258" s="120" t="s">
        <v>1</v>
      </c>
      <c r="F258" s="119">
        <v>287129</v>
      </c>
      <c r="G258" s="115">
        <v>4.3</v>
      </c>
      <c r="H258" s="118">
        <f t="shared" ref="H258:H321" si="8">2*(G258*F258/100)</f>
        <v>24693.093999999997</v>
      </c>
      <c r="I258" s="114">
        <f>F258/F261</f>
        <v>0.2298587684144629</v>
      </c>
      <c r="J258" s="117">
        <f t="shared" ref="J258:J321" si="9">2*(I258*G258/100)</f>
        <v>1.9767854083643809E-2</v>
      </c>
    </row>
    <row r="259" spans="1:10" x14ac:dyDescent="0.25">
      <c r="A259" s="121" t="s">
        <v>86</v>
      </c>
      <c r="B259" s="121" t="s">
        <v>74</v>
      </c>
      <c r="C259" s="120" t="s">
        <v>4</v>
      </c>
      <c r="D259" s="120" t="s">
        <v>32</v>
      </c>
      <c r="E259" s="120" t="s">
        <v>77</v>
      </c>
      <c r="F259" s="119">
        <v>535820</v>
      </c>
      <c r="G259" s="115">
        <v>2.9</v>
      </c>
      <c r="H259" s="118">
        <f t="shared" si="8"/>
        <v>31077.56</v>
      </c>
      <c r="I259" s="114">
        <f>F259/F261</f>
        <v>0.42894631086319218</v>
      </c>
      <c r="J259" s="117">
        <f t="shared" si="9"/>
        <v>2.4878886030065144E-2</v>
      </c>
    </row>
    <row r="260" spans="1:10" x14ac:dyDescent="0.25">
      <c r="A260" s="121" t="s">
        <v>86</v>
      </c>
      <c r="B260" s="121" t="s">
        <v>74</v>
      </c>
      <c r="C260" s="120" t="s">
        <v>4</v>
      </c>
      <c r="D260" s="120" t="s">
        <v>32</v>
      </c>
      <c r="E260" s="120" t="s">
        <v>76</v>
      </c>
      <c r="F260" s="119">
        <v>426205</v>
      </c>
      <c r="G260" s="115">
        <v>3.3</v>
      </c>
      <c r="H260" s="118">
        <f t="shared" si="8"/>
        <v>28129.53</v>
      </c>
      <c r="I260" s="114">
        <f>F260/F261</f>
        <v>0.34119492072234486</v>
      </c>
      <c r="J260" s="117">
        <f t="shared" si="9"/>
        <v>2.251886476767476E-2</v>
      </c>
    </row>
    <row r="261" spans="1:10" x14ac:dyDescent="0.25">
      <c r="A261" s="121" t="s">
        <v>86</v>
      </c>
      <c r="B261" s="121" t="s">
        <v>74</v>
      </c>
      <c r="C261" s="120" t="s">
        <v>4</v>
      </c>
      <c r="D261" s="120" t="s">
        <v>32</v>
      </c>
      <c r="E261" s="120" t="s">
        <v>72</v>
      </c>
      <c r="F261" s="119">
        <v>1249154</v>
      </c>
      <c r="G261" s="115">
        <v>2</v>
      </c>
      <c r="H261" s="118">
        <f t="shared" si="8"/>
        <v>49966.16</v>
      </c>
      <c r="I261" s="114">
        <f>F261/F261</f>
        <v>1</v>
      </c>
      <c r="J261" s="117">
        <f t="shared" si="9"/>
        <v>0.04</v>
      </c>
    </row>
    <row r="262" spans="1:10" x14ac:dyDescent="0.25">
      <c r="A262" s="121" t="s">
        <v>86</v>
      </c>
      <c r="B262" s="121" t="s">
        <v>74</v>
      </c>
      <c r="C262" s="120" t="s">
        <v>4</v>
      </c>
      <c r="D262" s="120" t="s">
        <v>11</v>
      </c>
      <c r="E262" s="120" t="s">
        <v>1</v>
      </c>
      <c r="F262" s="119">
        <v>300068</v>
      </c>
      <c r="G262" s="115">
        <v>3.9</v>
      </c>
      <c r="H262" s="118">
        <f t="shared" si="8"/>
        <v>23405.304</v>
      </c>
      <c r="I262" s="114">
        <f>F262/F265</f>
        <v>0.25874198836097367</v>
      </c>
      <c r="J262" s="117">
        <f t="shared" si="9"/>
        <v>2.0181875092155948E-2</v>
      </c>
    </row>
    <row r="263" spans="1:10" x14ac:dyDescent="0.25">
      <c r="A263" s="121" t="s">
        <v>86</v>
      </c>
      <c r="B263" s="121" t="s">
        <v>74</v>
      </c>
      <c r="C263" s="120" t="s">
        <v>4</v>
      </c>
      <c r="D263" s="120" t="s">
        <v>11</v>
      </c>
      <c r="E263" s="120" t="s">
        <v>77</v>
      </c>
      <c r="F263" s="119">
        <v>623794</v>
      </c>
      <c r="G263" s="115">
        <v>2.9</v>
      </c>
      <c r="H263" s="118">
        <f t="shared" si="8"/>
        <v>36180.051999999996</v>
      </c>
      <c r="I263" s="114">
        <f>F263/F265</f>
        <v>0.53788374597639599</v>
      </c>
      <c r="J263" s="117">
        <f t="shared" si="9"/>
        <v>3.1197257266630966E-2</v>
      </c>
    </row>
    <row r="264" spans="1:10" x14ac:dyDescent="0.25">
      <c r="A264" s="121" t="s">
        <v>86</v>
      </c>
      <c r="B264" s="121" t="s">
        <v>74</v>
      </c>
      <c r="C264" s="120" t="s">
        <v>4</v>
      </c>
      <c r="D264" s="120" t="s">
        <v>11</v>
      </c>
      <c r="E264" s="120" t="s">
        <v>76</v>
      </c>
      <c r="F264" s="119">
        <v>235857</v>
      </c>
      <c r="G264" s="115">
        <v>4.8</v>
      </c>
      <c r="H264" s="118">
        <f t="shared" si="8"/>
        <v>22642.271999999997</v>
      </c>
      <c r="I264" s="114">
        <f>F264/F265</f>
        <v>0.20337426566263034</v>
      </c>
      <c r="J264" s="117">
        <f t="shared" si="9"/>
        <v>1.9523929503612512E-2</v>
      </c>
    </row>
    <row r="265" spans="1:10" x14ac:dyDescent="0.25">
      <c r="A265" s="121" t="s">
        <v>86</v>
      </c>
      <c r="B265" s="121" t="s">
        <v>74</v>
      </c>
      <c r="C265" s="120" t="s">
        <v>4</v>
      </c>
      <c r="D265" s="120" t="s">
        <v>11</v>
      </c>
      <c r="E265" s="120" t="s">
        <v>72</v>
      </c>
      <c r="F265" s="119">
        <v>1159719</v>
      </c>
      <c r="G265" s="115">
        <v>2</v>
      </c>
      <c r="H265" s="118">
        <f t="shared" si="8"/>
        <v>46388.76</v>
      </c>
      <c r="I265" s="114">
        <f>F265/F265</f>
        <v>1</v>
      </c>
      <c r="J265" s="117">
        <f t="shared" si="9"/>
        <v>0.04</v>
      </c>
    </row>
    <row r="266" spans="1:10" x14ac:dyDescent="0.25">
      <c r="A266" s="121" t="s">
        <v>86</v>
      </c>
      <c r="B266" s="121" t="s">
        <v>74</v>
      </c>
      <c r="C266" s="120" t="s">
        <v>78</v>
      </c>
      <c r="D266" s="120" t="s">
        <v>107</v>
      </c>
      <c r="E266" s="120" t="s">
        <v>1</v>
      </c>
      <c r="F266" s="119">
        <v>89835</v>
      </c>
      <c r="G266" s="115">
        <v>6.7</v>
      </c>
      <c r="H266" s="118">
        <f t="shared" si="8"/>
        <v>12037.89</v>
      </c>
      <c r="I266" s="114">
        <f>F266/F269</f>
        <v>0.10056925996204934</v>
      </c>
      <c r="J266" s="117">
        <f t="shared" si="9"/>
        <v>1.3476280834914612E-2</v>
      </c>
    </row>
    <row r="267" spans="1:10" x14ac:dyDescent="0.25">
      <c r="A267" s="121" t="s">
        <v>86</v>
      </c>
      <c r="B267" s="121" t="s">
        <v>74</v>
      </c>
      <c r="C267" s="120" t="s">
        <v>78</v>
      </c>
      <c r="D267" s="120" t="s">
        <v>107</v>
      </c>
      <c r="E267" s="120" t="s">
        <v>77</v>
      </c>
      <c r="F267" s="119">
        <v>477620</v>
      </c>
      <c r="G267" s="115">
        <v>2.8</v>
      </c>
      <c r="H267" s="118">
        <f t="shared" si="8"/>
        <v>26746.720000000001</v>
      </c>
      <c r="I267" s="114">
        <f>F267/F269</f>
        <v>0.53469015353786387</v>
      </c>
      <c r="J267" s="117">
        <f t="shared" si="9"/>
        <v>2.9942648598120375E-2</v>
      </c>
    </row>
    <row r="268" spans="1:10" x14ac:dyDescent="0.25">
      <c r="A268" s="121" t="s">
        <v>86</v>
      </c>
      <c r="B268" s="121" t="s">
        <v>74</v>
      </c>
      <c r="C268" s="120" t="s">
        <v>78</v>
      </c>
      <c r="D268" s="120" t="s">
        <v>107</v>
      </c>
      <c r="E268" s="120" t="s">
        <v>76</v>
      </c>
      <c r="F268" s="119">
        <v>325810</v>
      </c>
      <c r="G268" s="115">
        <v>3.5</v>
      </c>
      <c r="H268" s="118">
        <f t="shared" si="8"/>
        <v>22806.7</v>
      </c>
      <c r="I268" s="114">
        <f>F268/F269</f>
        <v>0.36474058650008678</v>
      </c>
      <c r="J268" s="117">
        <f t="shared" si="9"/>
        <v>2.5531841055006072E-2</v>
      </c>
    </row>
    <row r="269" spans="1:10" x14ac:dyDescent="0.25">
      <c r="A269" s="121" t="s">
        <v>86</v>
      </c>
      <c r="B269" s="121" t="s">
        <v>74</v>
      </c>
      <c r="C269" s="120" t="s">
        <v>78</v>
      </c>
      <c r="D269" s="120" t="s">
        <v>107</v>
      </c>
      <c r="E269" s="120" t="s">
        <v>72</v>
      </c>
      <c r="F269" s="119">
        <v>893265</v>
      </c>
      <c r="G269" s="115">
        <v>2</v>
      </c>
      <c r="H269" s="118">
        <f t="shared" si="8"/>
        <v>35730.6</v>
      </c>
      <c r="I269" s="114">
        <f>F269/F269</f>
        <v>1</v>
      </c>
      <c r="J269" s="117">
        <f t="shared" si="9"/>
        <v>0.04</v>
      </c>
    </row>
    <row r="270" spans="1:10" x14ac:dyDescent="0.25">
      <c r="A270" s="121" t="s">
        <v>86</v>
      </c>
      <c r="B270" s="121" t="s">
        <v>74</v>
      </c>
      <c r="C270" s="120" t="s">
        <v>78</v>
      </c>
      <c r="D270" s="120" t="s">
        <v>32</v>
      </c>
      <c r="E270" s="120" t="s">
        <v>1</v>
      </c>
      <c r="F270" s="119">
        <v>48573</v>
      </c>
      <c r="G270" s="115">
        <v>9.4</v>
      </c>
      <c r="H270" s="118">
        <f t="shared" si="8"/>
        <v>9131.7240000000002</v>
      </c>
      <c r="I270" s="114">
        <f>F270/F273</f>
        <v>9.3563815750188295E-2</v>
      </c>
      <c r="J270" s="117">
        <f t="shared" si="9"/>
        <v>1.7589997361035403E-2</v>
      </c>
    </row>
    <row r="271" spans="1:10" x14ac:dyDescent="0.25">
      <c r="A271" s="121" t="s">
        <v>86</v>
      </c>
      <c r="B271" s="121" t="s">
        <v>74</v>
      </c>
      <c r="C271" s="120" t="s">
        <v>78</v>
      </c>
      <c r="D271" s="120" t="s">
        <v>32</v>
      </c>
      <c r="E271" s="120" t="s">
        <v>77</v>
      </c>
      <c r="F271" s="119">
        <v>214254</v>
      </c>
      <c r="G271" s="115">
        <v>4.3</v>
      </c>
      <c r="H271" s="118">
        <f t="shared" si="8"/>
        <v>18425.843999999997</v>
      </c>
      <c r="I271" s="114">
        <f>F271/F273</f>
        <v>0.41270709611802531</v>
      </c>
      <c r="J271" s="117">
        <f t="shared" si="9"/>
        <v>3.5492810266150171E-2</v>
      </c>
    </row>
    <row r="272" spans="1:10" x14ac:dyDescent="0.25">
      <c r="A272" s="121" t="s">
        <v>86</v>
      </c>
      <c r="B272" s="121" t="s">
        <v>74</v>
      </c>
      <c r="C272" s="120" t="s">
        <v>78</v>
      </c>
      <c r="D272" s="120" t="s">
        <v>32</v>
      </c>
      <c r="E272" s="120" t="s">
        <v>76</v>
      </c>
      <c r="F272" s="119">
        <v>256316</v>
      </c>
      <c r="G272" s="115">
        <v>3.8</v>
      </c>
      <c r="H272" s="118">
        <f t="shared" si="8"/>
        <v>19480.016</v>
      </c>
      <c r="I272" s="114">
        <f>F272/F273</f>
        <v>0.4937290881317864</v>
      </c>
      <c r="J272" s="117">
        <f t="shared" si="9"/>
        <v>3.7523410698015763E-2</v>
      </c>
    </row>
    <row r="273" spans="1:10" x14ac:dyDescent="0.25">
      <c r="A273" s="121" t="s">
        <v>86</v>
      </c>
      <c r="B273" s="121" t="s">
        <v>74</v>
      </c>
      <c r="C273" s="120" t="s">
        <v>78</v>
      </c>
      <c r="D273" s="120" t="s">
        <v>32</v>
      </c>
      <c r="E273" s="120" t="s">
        <v>72</v>
      </c>
      <c r="F273" s="119">
        <v>519143</v>
      </c>
      <c r="G273" s="115">
        <v>2.6</v>
      </c>
      <c r="H273" s="118">
        <f t="shared" si="8"/>
        <v>26995.436000000002</v>
      </c>
      <c r="I273" s="114">
        <f>F273/F273</f>
        <v>1</v>
      </c>
      <c r="J273" s="117">
        <f t="shared" si="9"/>
        <v>5.2000000000000005E-2</v>
      </c>
    </row>
    <row r="274" spans="1:10" x14ac:dyDescent="0.25">
      <c r="A274" s="121" t="s">
        <v>86</v>
      </c>
      <c r="B274" s="121" t="s">
        <v>74</v>
      </c>
      <c r="C274" s="120" t="s">
        <v>78</v>
      </c>
      <c r="D274" s="120" t="s">
        <v>11</v>
      </c>
      <c r="E274" s="120" t="s">
        <v>1</v>
      </c>
      <c r="F274" s="119">
        <v>41262</v>
      </c>
      <c r="G274" s="115">
        <v>10</v>
      </c>
      <c r="H274" s="118">
        <f t="shared" si="8"/>
        <v>8252.4</v>
      </c>
      <c r="I274" s="114">
        <f>F274/F277</f>
        <v>0.11029022618290291</v>
      </c>
      <c r="J274" s="117">
        <f t="shared" si="9"/>
        <v>2.205804523658058E-2</v>
      </c>
    </row>
    <row r="275" spans="1:10" x14ac:dyDescent="0.25">
      <c r="A275" s="121" t="s">
        <v>86</v>
      </c>
      <c r="B275" s="121" t="s">
        <v>74</v>
      </c>
      <c r="C275" s="120" t="s">
        <v>78</v>
      </c>
      <c r="D275" s="120" t="s">
        <v>11</v>
      </c>
      <c r="E275" s="120" t="s">
        <v>77</v>
      </c>
      <c r="F275" s="119">
        <v>263366</v>
      </c>
      <c r="G275" s="115">
        <v>3.8</v>
      </c>
      <c r="H275" s="118">
        <f t="shared" si="8"/>
        <v>20015.815999999999</v>
      </c>
      <c r="I275" s="114">
        <f>F275/F277</f>
        <v>0.70395753256958959</v>
      </c>
      <c r="J275" s="117">
        <f t="shared" si="9"/>
        <v>5.350077247528881E-2</v>
      </c>
    </row>
    <row r="276" spans="1:10" x14ac:dyDescent="0.25">
      <c r="A276" s="121" t="s">
        <v>86</v>
      </c>
      <c r="B276" s="121" t="s">
        <v>74</v>
      </c>
      <c r="C276" s="120" t="s">
        <v>78</v>
      </c>
      <c r="D276" s="120" t="s">
        <v>11</v>
      </c>
      <c r="E276" s="120" t="s">
        <v>76</v>
      </c>
      <c r="F276" s="119">
        <v>69494</v>
      </c>
      <c r="G276" s="115">
        <v>7.8</v>
      </c>
      <c r="H276" s="118">
        <f t="shared" si="8"/>
        <v>10841.063999999998</v>
      </c>
      <c r="I276" s="114">
        <f>F276/F277</f>
        <v>0.1857522412475075</v>
      </c>
      <c r="J276" s="117">
        <f t="shared" si="9"/>
        <v>2.8977349634611169E-2</v>
      </c>
    </row>
    <row r="277" spans="1:10" x14ac:dyDescent="0.25">
      <c r="A277" s="121" t="s">
        <v>86</v>
      </c>
      <c r="B277" s="121" t="s">
        <v>74</v>
      </c>
      <c r="C277" s="120" t="s">
        <v>78</v>
      </c>
      <c r="D277" s="120" t="s">
        <v>11</v>
      </c>
      <c r="E277" s="120" t="s">
        <v>72</v>
      </c>
      <c r="F277" s="119">
        <v>374122</v>
      </c>
      <c r="G277" s="115">
        <v>3.2</v>
      </c>
      <c r="H277" s="118">
        <f t="shared" si="8"/>
        <v>23943.808000000005</v>
      </c>
      <c r="I277" s="114">
        <f>F277/F277</f>
        <v>1</v>
      </c>
      <c r="J277" s="117">
        <f t="shared" si="9"/>
        <v>6.4000000000000001E-2</v>
      </c>
    </row>
    <row r="278" spans="1:10" x14ac:dyDescent="0.25">
      <c r="A278" s="121" t="s">
        <v>86</v>
      </c>
      <c r="B278" s="121" t="s">
        <v>74</v>
      </c>
      <c r="C278" s="120" t="s">
        <v>73</v>
      </c>
      <c r="D278" s="120" t="s">
        <v>107</v>
      </c>
      <c r="E278" s="120" t="s">
        <v>1</v>
      </c>
      <c r="F278" s="119">
        <v>2375488</v>
      </c>
      <c r="G278" s="115">
        <v>1.4</v>
      </c>
      <c r="H278" s="118">
        <f t="shared" si="8"/>
        <v>66513.66399999999</v>
      </c>
      <c r="I278" s="114">
        <f>F278/F281</f>
        <v>0.25778947582035361</v>
      </c>
      <c r="J278" s="117">
        <f t="shared" si="9"/>
        <v>7.2181053229699007E-3</v>
      </c>
    </row>
    <row r="279" spans="1:10" x14ac:dyDescent="0.25">
      <c r="A279" s="121" t="s">
        <v>86</v>
      </c>
      <c r="B279" s="121" t="s">
        <v>74</v>
      </c>
      <c r="C279" s="120" t="s">
        <v>73</v>
      </c>
      <c r="D279" s="120" t="s">
        <v>107</v>
      </c>
      <c r="E279" s="120" t="s">
        <v>77</v>
      </c>
      <c r="F279" s="119">
        <v>3383206</v>
      </c>
      <c r="G279" s="115">
        <v>1.1000000000000001</v>
      </c>
      <c r="H279" s="118">
        <f t="shared" si="8"/>
        <v>74430.532000000007</v>
      </c>
      <c r="I279" s="114">
        <f>F279/F281</f>
        <v>0.36714767716455537</v>
      </c>
      <c r="J279" s="117">
        <f t="shared" si="9"/>
        <v>8.0772488976202182E-3</v>
      </c>
    </row>
    <row r="280" spans="1:10" x14ac:dyDescent="0.25">
      <c r="A280" s="121" t="s">
        <v>86</v>
      </c>
      <c r="B280" s="121" t="s">
        <v>74</v>
      </c>
      <c r="C280" s="120" t="s">
        <v>73</v>
      </c>
      <c r="D280" s="120" t="s">
        <v>107</v>
      </c>
      <c r="E280" s="120" t="s">
        <v>76</v>
      </c>
      <c r="F280" s="119">
        <v>3456143</v>
      </c>
      <c r="G280" s="115">
        <v>1.1000000000000001</v>
      </c>
      <c r="H280" s="118">
        <f t="shared" si="8"/>
        <v>76035.146000000008</v>
      </c>
      <c r="I280" s="114">
        <f>F280/F281</f>
        <v>0.37506284701509096</v>
      </c>
      <c r="J280" s="117">
        <f t="shared" si="9"/>
        <v>8.2513826343320017E-3</v>
      </c>
    </row>
    <row r="281" spans="1:10" x14ac:dyDescent="0.25">
      <c r="A281" s="121" t="s">
        <v>86</v>
      </c>
      <c r="B281" s="121" t="s">
        <v>74</v>
      </c>
      <c r="C281" s="120" t="s">
        <v>73</v>
      </c>
      <c r="D281" s="120" t="s">
        <v>107</v>
      </c>
      <c r="E281" s="120" t="s">
        <v>72</v>
      </c>
      <c r="F281" s="119">
        <v>9214837</v>
      </c>
      <c r="G281" s="115">
        <v>0.6</v>
      </c>
      <c r="H281" s="118">
        <f t="shared" si="8"/>
        <v>110578.04400000001</v>
      </c>
      <c r="I281" s="114">
        <f>F281/F281</f>
        <v>1</v>
      </c>
      <c r="J281" s="117">
        <f t="shared" si="9"/>
        <v>1.2E-2</v>
      </c>
    </row>
    <row r="282" spans="1:10" x14ac:dyDescent="0.25">
      <c r="A282" s="121" t="s">
        <v>86</v>
      </c>
      <c r="B282" s="121" t="s">
        <v>74</v>
      </c>
      <c r="C282" s="120" t="s">
        <v>73</v>
      </c>
      <c r="D282" s="120" t="s">
        <v>32</v>
      </c>
      <c r="E282" s="120" t="s">
        <v>1</v>
      </c>
      <c r="F282" s="119">
        <v>1123513</v>
      </c>
      <c r="G282" s="115">
        <v>2.1</v>
      </c>
      <c r="H282" s="118">
        <f t="shared" si="8"/>
        <v>47187.546000000002</v>
      </c>
      <c r="I282" s="114">
        <f>F282/F285</f>
        <v>0.2393455195399336</v>
      </c>
      <c r="J282" s="117">
        <f t="shared" si="9"/>
        <v>1.0052511820677212E-2</v>
      </c>
    </row>
    <row r="283" spans="1:10" x14ac:dyDescent="0.25">
      <c r="A283" s="121" t="s">
        <v>86</v>
      </c>
      <c r="B283" s="121" t="s">
        <v>74</v>
      </c>
      <c r="C283" s="120" t="s">
        <v>73</v>
      </c>
      <c r="D283" s="120" t="s">
        <v>32</v>
      </c>
      <c r="E283" s="120" t="s">
        <v>77</v>
      </c>
      <c r="F283" s="119">
        <v>1618825</v>
      </c>
      <c r="G283" s="115">
        <v>1.7</v>
      </c>
      <c r="H283" s="118">
        <f t="shared" si="8"/>
        <v>55040.05</v>
      </c>
      <c r="I283" s="114">
        <f>F283/F285</f>
        <v>0.34486339781491893</v>
      </c>
      <c r="J283" s="117">
        <f t="shared" si="9"/>
        <v>1.1725355525707243E-2</v>
      </c>
    </row>
    <row r="284" spans="1:10" x14ac:dyDescent="0.25">
      <c r="A284" s="121" t="s">
        <v>86</v>
      </c>
      <c r="B284" s="121" t="s">
        <v>74</v>
      </c>
      <c r="C284" s="120" t="s">
        <v>73</v>
      </c>
      <c r="D284" s="120" t="s">
        <v>32</v>
      </c>
      <c r="E284" s="120" t="s">
        <v>76</v>
      </c>
      <c r="F284" s="119">
        <v>1951767</v>
      </c>
      <c r="G284" s="115">
        <v>1.7</v>
      </c>
      <c r="H284" s="118">
        <f t="shared" si="8"/>
        <v>66360.077999999994</v>
      </c>
      <c r="I284" s="114">
        <f>F284/F285</f>
        <v>0.41579108264514747</v>
      </c>
      <c r="J284" s="117">
        <f t="shared" si="9"/>
        <v>1.4136896809935013E-2</v>
      </c>
    </row>
    <row r="285" spans="1:10" x14ac:dyDescent="0.25">
      <c r="A285" s="121" t="s">
        <v>86</v>
      </c>
      <c r="B285" s="121" t="s">
        <v>74</v>
      </c>
      <c r="C285" s="120" t="s">
        <v>73</v>
      </c>
      <c r="D285" s="120" t="s">
        <v>32</v>
      </c>
      <c r="E285" s="120" t="s">
        <v>72</v>
      </c>
      <c r="F285" s="119">
        <v>4694105</v>
      </c>
      <c r="G285" s="115">
        <v>1</v>
      </c>
      <c r="H285" s="118">
        <f t="shared" si="8"/>
        <v>93882.1</v>
      </c>
      <c r="I285" s="114">
        <f>F285/F285</f>
        <v>1</v>
      </c>
      <c r="J285" s="117">
        <f t="shared" si="9"/>
        <v>0.02</v>
      </c>
    </row>
    <row r="286" spans="1:10" x14ac:dyDescent="0.25">
      <c r="A286" s="121" t="s">
        <v>86</v>
      </c>
      <c r="B286" s="121" t="s">
        <v>74</v>
      </c>
      <c r="C286" s="120" t="s">
        <v>73</v>
      </c>
      <c r="D286" s="120" t="s">
        <v>11</v>
      </c>
      <c r="E286" s="120" t="s">
        <v>1</v>
      </c>
      <c r="F286" s="119">
        <v>1251975</v>
      </c>
      <c r="G286" s="115">
        <v>2.1</v>
      </c>
      <c r="H286" s="118">
        <f t="shared" si="8"/>
        <v>52582.95</v>
      </c>
      <c r="I286" s="114">
        <f>F286/F289</f>
        <v>0.27694076976914356</v>
      </c>
      <c r="J286" s="117">
        <f t="shared" si="9"/>
        <v>1.1631512330304031E-2</v>
      </c>
    </row>
    <row r="287" spans="1:10" x14ac:dyDescent="0.25">
      <c r="A287" s="121" t="s">
        <v>86</v>
      </c>
      <c r="B287" s="121" t="s">
        <v>74</v>
      </c>
      <c r="C287" s="120" t="s">
        <v>73</v>
      </c>
      <c r="D287" s="120" t="s">
        <v>11</v>
      </c>
      <c r="E287" s="120" t="s">
        <v>77</v>
      </c>
      <c r="F287" s="119">
        <v>1764381</v>
      </c>
      <c r="G287" s="115">
        <v>1.7</v>
      </c>
      <c r="H287" s="118">
        <f t="shared" si="8"/>
        <v>59988.953999999998</v>
      </c>
      <c r="I287" s="114">
        <f>F287/F289</f>
        <v>0.39028657305940717</v>
      </c>
      <c r="J287" s="117">
        <f t="shared" si="9"/>
        <v>1.3269743484019842E-2</v>
      </c>
    </row>
    <row r="288" spans="1:10" x14ac:dyDescent="0.25">
      <c r="A288" s="121" t="s">
        <v>86</v>
      </c>
      <c r="B288" s="121" t="s">
        <v>74</v>
      </c>
      <c r="C288" s="120" t="s">
        <v>73</v>
      </c>
      <c r="D288" s="120" t="s">
        <v>11</v>
      </c>
      <c r="E288" s="120" t="s">
        <v>76</v>
      </c>
      <c r="F288" s="119">
        <v>1504376</v>
      </c>
      <c r="G288" s="115">
        <v>1.7</v>
      </c>
      <c r="H288" s="118">
        <f t="shared" si="8"/>
        <v>51148.783999999992</v>
      </c>
      <c r="I288" s="114">
        <f>F288/F289</f>
        <v>0.33277265717144922</v>
      </c>
      <c r="J288" s="117">
        <f t="shared" si="9"/>
        <v>1.1314270343829274E-2</v>
      </c>
    </row>
    <row r="289" spans="1:10" x14ac:dyDescent="0.25">
      <c r="A289" s="121" t="s">
        <v>86</v>
      </c>
      <c r="B289" s="121" t="s">
        <v>74</v>
      </c>
      <c r="C289" s="120" t="s">
        <v>73</v>
      </c>
      <c r="D289" s="120" t="s">
        <v>11</v>
      </c>
      <c r="E289" s="120" t="s">
        <v>72</v>
      </c>
      <c r="F289" s="119">
        <v>4520732</v>
      </c>
      <c r="G289" s="115">
        <v>1</v>
      </c>
      <c r="H289" s="118">
        <f t="shared" si="8"/>
        <v>90414.64</v>
      </c>
      <c r="I289" s="114">
        <f>F289/F289</f>
        <v>1</v>
      </c>
      <c r="J289" s="117">
        <f t="shared" si="9"/>
        <v>0.02</v>
      </c>
    </row>
    <row r="290" spans="1:10" x14ac:dyDescent="0.25">
      <c r="A290" s="121" t="s">
        <v>85</v>
      </c>
      <c r="B290" s="121" t="s">
        <v>81</v>
      </c>
      <c r="C290" s="120" t="s">
        <v>0</v>
      </c>
      <c r="D290" s="120" t="s">
        <v>107</v>
      </c>
      <c r="E290" s="120" t="s">
        <v>1</v>
      </c>
      <c r="F290" s="119">
        <v>72144</v>
      </c>
      <c r="G290" s="115">
        <v>7.8</v>
      </c>
      <c r="H290" s="118">
        <f t="shared" si="8"/>
        <v>11254.464</v>
      </c>
      <c r="I290" s="114">
        <f>F290/F293</f>
        <v>8.7049272900146246E-2</v>
      </c>
      <c r="J290" s="117">
        <f t="shared" si="9"/>
        <v>1.3579686572422813E-2</v>
      </c>
    </row>
    <row r="291" spans="1:10" x14ac:dyDescent="0.25">
      <c r="A291" s="121" t="s">
        <v>85</v>
      </c>
      <c r="B291" s="121" t="s">
        <v>81</v>
      </c>
      <c r="C291" s="120" t="s">
        <v>0</v>
      </c>
      <c r="D291" s="120" t="s">
        <v>107</v>
      </c>
      <c r="E291" s="120" t="s">
        <v>77</v>
      </c>
      <c r="F291" s="119">
        <v>116139</v>
      </c>
      <c r="G291" s="115">
        <v>6.5</v>
      </c>
      <c r="H291" s="118">
        <f t="shared" si="8"/>
        <v>15098.07</v>
      </c>
      <c r="I291" s="114">
        <f>F291/F293</f>
        <v>0.14013383656783771</v>
      </c>
      <c r="J291" s="117">
        <f t="shared" si="9"/>
        <v>1.8217398753818902E-2</v>
      </c>
    </row>
    <row r="292" spans="1:10" x14ac:dyDescent="0.25">
      <c r="A292" s="121" t="s">
        <v>85</v>
      </c>
      <c r="B292" s="121" t="s">
        <v>81</v>
      </c>
      <c r="C292" s="120" t="s">
        <v>0</v>
      </c>
      <c r="D292" s="120" t="s">
        <v>107</v>
      </c>
      <c r="E292" s="120" t="s">
        <v>76</v>
      </c>
      <c r="F292" s="119">
        <v>640489</v>
      </c>
      <c r="G292" s="115">
        <v>2.7</v>
      </c>
      <c r="H292" s="118">
        <f t="shared" si="8"/>
        <v>34586.406000000003</v>
      </c>
      <c r="I292" s="114">
        <f>F292/F293</f>
        <v>0.77281689053201608</v>
      </c>
      <c r="J292" s="117">
        <f t="shared" si="9"/>
        <v>4.1732112088728873E-2</v>
      </c>
    </row>
    <row r="293" spans="1:10" x14ac:dyDescent="0.25">
      <c r="A293" s="121" t="s">
        <v>85</v>
      </c>
      <c r="B293" s="121" t="s">
        <v>81</v>
      </c>
      <c r="C293" s="120" t="s">
        <v>0</v>
      </c>
      <c r="D293" s="120" t="s">
        <v>107</v>
      </c>
      <c r="E293" s="120" t="s">
        <v>72</v>
      </c>
      <c r="F293" s="119">
        <v>828772</v>
      </c>
      <c r="G293" s="115">
        <v>2.1</v>
      </c>
      <c r="H293" s="118">
        <f t="shared" si="8"/>
        <v>34808.424000000006</v>
      </c>
      <c r="I293" s="114">
        <f>F293/F293</f>
        <v>1</v>
      </c>
      <c r="J293" s="117">
        <f t="shared" si="9"/>
        <v>4.2000000000000003E-2</v>
      </c>
    </row>
    <row r="294" spans="1:10" x14ac:dyDescent="0.25">
      <c r="A294" s="121" t="s">
        <v>85</v>
      </c>
      <c r="B294" s="121" t="s">
        <v>81</v>
      </c>
      <c r="C294" s="120" t="s">
        <v>0</v>
      </c>
      <c r="D294" s="120" t="s">
        <v>32</v>
      </c>
      <c r="E294" s="120" t="s">
        <v>1</v>
      </c>
      <c r="F294" s="119">
        <v>32408</v>
      </c>
      <c r="G294" s="115">
        <v>12.2</v>
      </c>
      <c r="H294" s="118">
        <f t="shared" si="8"/>
        <v>7907.5519999999997</v>
      </c>
      <c r="I294" s="114">
        <f>F294/F297</f>
        <v>8.7960286506043067E-2</v>
      </c>
      <c r="J294" s="117">
        <f t="shared" si="9"/>
        <v>2.1462309907474508E-2</v>
      </c>
    </row>
    <row r="295" spans="1:10" x14ac:dyDescent="0.25">
      <c r="A295" s="121" t="s">
        <v>85</v>
      </c>
      <c r="B295" s="121" t="s">
        <v>81</v>
      </c>
      <c r="C295" s="120" t="s">
        <v>0</v>
      </c>
      <c r="D295" s="120" t="s">
        <v>32</v>
      </c>
      <c r="E295" s="120" t="s">
        <v>77</v>
      </c>
      <c r="F295" s="119">
        <v>46237</v>
      </c>
      <c r="G295" s="115">
        <v>9.9</v>
      </c>
      <c r="H295" s="118">
        <f t="shared" si="8"/>
        <v>9154.9259999999995</v>
      </c>
      <c r="I295" s="114">
        <f>F295/F297</f>
        <v>0.12549431520550214</v>
      </c>
      <c r="J295" s="117">
        <f t="shared" si="9"/>
        <v>2.4847874410689426E-2</v>
      </c>
    </row>
    <row r="296" spans="1:10" x14ac:dyDescent="0.25">
      <c r="A296" s="121" t="s">
        <v>85</v>
      </c>
      <c r="B296" s="121" t="s">
        <v>81</v>
      </c>
      <c r="C296" s="120" t="s">
        <v>0</v>
      </c>
      <c r="D296" s="120" t="s">
        <v>32</v>
      </c>
      <c r="E296" s="120" t="s">
        <v>76</v>
      </c>
      <c r="F296" s="119">
        <v>289794</v>
      </c>
      <c r="G296" s="115">
        <v>4</v>
      </c>
      <c r="H296" s="118">
        <f t="shared" si="8"/>
        <v>23183.52</v>
      </c>
      <c r="I296" s="114">
        <f>F296/F297</f>
        <v>0.78654539828845482</v>
      </c>
      <c r="J296" s="117">
        <f t="shared" si="9"/>
        <v>6.2923631863076382E-2</v>
      </c>
    </row>
    <row r="297" spans="1:10" x14ac:dyDescent="0.25">
      <c r="A297" s="121" t="s">
        <v>85</v>
      </c>
      <c r="B297" s="121" t="s">
        <v>81</v>
      </c>
      <c r="C297" s="120" t="s">
        <v>0</v>
      </c>
      <c r="D297" s="120" t="s">
        <v>32</v>
      </c>
      <c r="E297" s="120" t="s">
        <v>72</v>
      </c>
      <c r="F297" s="119">
        <v>368439</v>
      </c>
      <c r="G297" s="115">
        <v>3.3</v>
      </c>
      <c r="H297" s="118">
        <f t="shared" si="8"/>
        <v>24316.973999999998</v>
      </c>
      <c r="I297" s="114">
        <f>F297/F297</f>
        <v>1</v>
      </c>
      <c r="J297" s="117">
        <f t="shared" si="9"/>
        <v>6.6000000000000003E-2</v>
      </c>
    </row>
    <row r="298" spans="1:10" x14ac:dyDescent="0.25">
      <c r="A298" s="121" t="s">
        <v>85</v>
      </c>
      <c r="B298" s="121" t="s">
        <v>81</v>
      </c>
      <c r="C298" s="120" t="s">
        <v>0</v>
      </c>
      <c r="D298" s="120" t="s">
        <v>11</v>
      </c>
      <c r="E298" s="120" t="s">
        <v>1</v>
      </c>
      <c r="F298" s="119">
        <v>39736</v>
      </c>
      <c r="G298" s="115">
        <v>11.2</v>
      </c>
      <c r="H298" s="118">
        <f t="shared" si="8"/>
        <v>8900.8639999999996</v>
      </c>
      <c r="I298" s="114">
        <f>F298/F301</f>
        <v>8.6320120434554989E-2</v>
      </c>
      <c r="J298" s="117">
        <f t="shared" si="9"/>
        <v>1.9335706977340317E-2</v>
      </c>
    </row>
    <row r="299" spans="1:10" x14ac:dyDescent="0.25">
      <c r="A299" s="121" t="s">
        <v>85</v>
      </c>
      <c r="B299" s="121" t="s">
        <v>81</v>
      </c>
      <c r="C299" s="120" t="s">
        <v>0</v>
      </c>
      <c r="D299" s="120" t="s">
        <v>11</v>
      </c>
      <c r="E299" s="120" t="s">
        <v>77</v>
      </c>
      <c r="F299" s="119">
        <v>69902</v>
      </c>
      <c r="G299" s="115">
        <v>8.1999999999999993</v>
      </c>
      <c r="H299" s="118">
        <f t="shared" si="8"/>
        <v>11463.927999999998</v>
      </c>
      <c r="I299" s="114">
        <f>F299/F301</f>
        <v>0.15185094268714169</v>
      </c>
      <c r="J299" s="117">
        <f t="shared" si="9"/>
        <v>2.4903554600691234E-2</v>
      </c>
    </row>
    <row r="300" spans="1:10" x14ac:dyDescent="0.25">
      <c r="A300" s="121" t="s">
        <v>85</v>
      </c>
      <c r="B300" s="121" t="s">
        <v>81</v>
      </c>
      <c r="C300" s="120" t="s">
        <v>0</v>
      </c>
      <c r="D300" s="120" t="s">
        <v>11</v>
      </c>
      <c r="E300" s="120" t="s">
        <v>76</v>
      </c>
      <c r="F300" s="119">
        <v>350695</v>
      </c>
      <c r="G300" s="115">
        <v>3.3</v>
      </c>
      <c r="H300" s="118">
        <f t="shared" si="8"/>
        <v>23145.87</v>
      </c>
      <c r="I300" s="114">
        <f>F300/F301</f>
        <v>0.76182893687830333</v>
      </c>
      <c r="J300" s="117">
        <f t="shared" si="9"/>
        <v>5.0280709833968019E-2</v>
      </c>
    </row>
    <row r="301" spans="1:10" x14ac:dyDescent="0.25">
      <c r="A301" s="121" t="s">
        <v>85</v>
      </c>
      <c r="B301" s="121" t="s">
        <v>81</v>
      </c>
      <c r="C301" s="120" t="s">
        <v>0</v>
      </c>
      <c r="D301" s="120" t="s">
        <v>11</v>
      </c>
      <c r="E301" s="120" t="s">
        <v>72</v>
      </c>
      <c r="F301" s="119">
        <v>460333</v>
      </c>
      <c r="G301" s="115">
        <v>2.9</v>
      </c>
      <c r="H301" s="118">
        <f t="shared" si="8"/>
        <v>26699.313999999998</v>
      </c>
      <c r="I301" s="114">
        <f>F301/F301</f>
        <v>1</v>
      </c>
      <c r="J301" s="117">
        <f t="shared" si="9"/>
        <v>5.7999999999999996E-2</v>
      </c>
    </row>
    <row r="302" spans="1:10" x14ac:dyDescent="0.25">
      <c r="A302" s="121" t="s">
        <v>85</v>
      </c>
      <c r="B302" s="121" t="s">
        <v>81</v>
      </c>
      <c r="C302" s="120" t="s">
        <v>2</v>
      </c>
      <c r="D302" s="120" t="s">
        <v>107</v>
      </c>
      <c r="E302" s="120" t="s">
        <v>1</v>
      </c>
      <c r="F302" s="119">
        <v>263122</v>
      </c>
      <c r="G302" s="115">
        <v>5.0999999999999996</v>
      </c>
      <c r="H302" s="118">
        <f t="shared" si="8"/>
        <v>26838.444</v>
      </c>
      <c r="I302" s="114">
        <f>F302/F305</f>
        <v>0.22413505243861717</v>
      </c>
      <c r="J302" s="117">
        <f t="shared" si="9"/>
        <v>2.2861775348738948E-2</v>
      </c>
    </row>
    <row r="303" spans="1:10" x14ac:dyDescent="0.25">
      <c r="A303" s="121" t="s">
        <v>85</v>
      </c>
      <c r="B303" s="121" t="s">
        <v>81</v>
      </c>
      <c r="C303" s="120" t="s">
        <v>2</v>
      </c>
      <c r="D303" s="120" t="s">
        <v>107</v>
      </c>
      <c r="E303" s="120" t="s">
        <v>77</v>
      </c>
      <c r="F303" s="119">
        <v>376269</v>
      </c>
      <c r="G303" s="115">
        <v>4.3</v>
      </c>
      <c r="H303" s="118">
        <f t="shared" si="8"/>
        <v>32359.133999999998</v>
      </c>
      <c r="I303" s="114">
        <f>F303/F305</f>
        <v>0.32051699229264768</v>
      </c>
      <c r="J303" s="117">
        <f t="shared" si="9"/>
        <v>2.7564461337167702E-2</v>
      </c>
    </row>
    <row r="304" spans="1:10" x14ac:dyDescent="0.25">
      <c r="A304" s="121" t="s">
        <v>85</v>
      </c>
      <c r="B304" s="121" t="s">
        <v>81</v>
      </c>
      <c r="C304" s="120" t="s">
        <v>2</v>
      </c>
      <c r="D304" s="120" t="s">
        <v>107</v>
      </c>
      <c r="E304" s="120" t="s">
        <v>76</v>
      </c>
      <c r="F304" s="119">
        <v>534553</v>
      </c>
      <c r="G304" s="115">
        <v>3.5</v>
      </c>
      <c r="H304" s="118">
        <f t="shared" si="8"/>
        <v>37418.71</v>
      </c>
      <c r="I304" s="114">
        <f>F304/F305</f>
        <v>0.45534795526873512</v>
      </c>
      <c r="J304" s="117">
        <f t="shared" si="9"/>
        <v>3.187435686881146E-2</v>
      </c>
    </row>
    <row r="305" spans="1:10" x14ac:dyDescent="0.25">
      <c r="A305" s="121" t="s">
        <v>85</v>
      </c>
      <c r="B305" s="121" t="s">
        <v>81</v>
      </c>
      <c r="C305" s="120" t="s">
        <v>2</v>
      </c>
      <c r="D305" s="120" t="s">
        <v>107</v>
      </c>
      <c r="E305" s="120" t="s">
        <v>72</v>
      </c>
      <c r="F305" s="119">
        <v>1173944</v>
      </c>
      <c r="G305" s="115">
        <v>2.2999999999999998</v>
      </c>
      <c r="H305" s="118">
        <f t="shared" si="8"/>
        <v>54001.423999999992</v>
      </c>
      <c r="I305" s="114">
        <f>F305/F305</f>
        <v>1</v>
      </c>
      <c r="J305" s="117">
        <f t="shared" si="9"/>
        <v>4.5999999999999999E-2</v>
      </c>
    </row>
    <row r="306" spans="1:10" x14ac:dyDescent="0.25">
      <c r="A306" s="121" t="s">
        <v>85</v>
      </c>
      <c r="B306" s="121" t="s">
        <v>81</v>
      </c>
      <c r="C306" s="120" t="s">
        <v>2</v>
      </c>
      <c r="D306" s="120" t="s">
        <v>32</v>
      </c>
      <c r="E306" s="120" t="s">
        <v>1</v>
      </c>
      <c r="F306" s="119">
        <v>108765</v>
      </c>
      <c r="G306" s="115">
        <v>8.3000000000000007</v>
      </c>
      <c r="H306" s="118">
        <f t="shared" si="8"/>
        <v>18054.990000000002</v>
      </c>
      <c r="I306" s="114">
        <f>F306/F309</f>
        <v>0.2032329672218755</v>
      </c>
      <c r="J306" s="117">
        <f t="shared" si="9"/>
        <v>3.3736672558831338E-2</v>
      </c>
    </row>
    <row r="307" spans="1:10" x14ac:dyDescent="0.25">
      <c r="A307" s="121" t="s">
        <v>85</v>
      </c>
      <c r="B307" s="121" t="s">
        <v>81</v>
      </c>
      <c r="C307" s="120" t="s">
        <v>2</v>
      </c>
      <c r="D307" s="120" t="s">
        <v>32</v>
      </c>
      <c r="E307" s="120" t="s">
        <v>77</v>
      </c>
      <c r="F307" s="119">
        <v>167031</v>
      </c>
      <c r="G307" s="115">
        <v>6.8</v>
      </c>
      <c r="H307" s="118">
        <f t="shared" si="8"/>
        <v>22716.216</v>
      </c>
      <c r="I307" s="114">
        <f>F307/F309</f>
        <v>0.31210596927354467</v>
      </c>
      <c r="J307" s="117">
        <f t="shared" si="9"/>
        <v>4.2446411821202075E-2</v>
      </c>
    </row>
    <row r="308" spans="1:10" x14ac:dyDescent="0.25">
      <c r="A308" s="121" t="s">
        <v>85</v>
      </c>
      <c r="B308" s="121" t="s">
        <v>81</v>
      </c>
      <c r="C308" s="120" t="s">
        <v>2</v>
      </c>
      <c r="D308" s="120" t="s">
        <v>32</v>
      </c>
      <c r="E308" s="120" t="s">
        <v>76</v>
      </c>
      <c r="F308" s="119">
        <v>259378</v>
      </c>
      <c r="G308" s="115">
        <v>5.0999999999999996</v>
      </c>
      <c r="H308" s="118">
        <f t="shared" si="8"/>
        <v>26456.555999999997</v>
      </c>
      <c r="I308" s="114">
        <f>F308/F309</f>
        <v>0.48466106350457983</v>
      </c>
      <c r="J308" s="117">
        <f t="shared" si="9"/>
        <v>4.9435428477467139E-2</v>
      </c>
    </row>
    <row r="309" spans="1:10" x14ac:dyDescent="0.25">
      <c r="A309" s="121" t="s">
        <v>85</v>
      </c>
      <c r="B309" s="121" t="s">
        <v>81</v>
      </c>
      <c r="C309" s="120" t="s">
        <v>2</v>
      </c>
      <c r="D309" s="120" t="s">
        <v>32</v>
      </c>
      <c r="E309" s="120" t="s">
        <v>72</v>
      </c>
      <c r="F309" s="119">
        <v>535174</v>
      </c>
      <c r="G309" s="115">
        <v>3.5</v>
      </c>
      <c r="H309" s="118">
        <f t="shared" si="8"/>
        <v>37462.18</v>
      </c>
      <c r="I309" s="114">
        <f>F309/F309</f>
        <v>1</v>
      </c>
      <c r="J309" s="117">
        <f t="shared" si="9"/>
        <v>7.0000000000000007E-2</v>
      </c>
    </row>
    <row r="310" spans="1:10" x14ac:dyDescent="0.25">
      <c r="A310" s="121" t="s">
        <v>85</v>
      </c>
      <c r="B310" s="121" t="s">
        <v>81</v>
      </c>
      <c r="C310" s="120" t="s">
        <v>2</v>
      </c>
      <c r="D310" s="120" t="s">
        <v>11</v>
      </c>
      <c r="E310" s="120" t="s">
        <v>1</v>
      </c>
      <c r="F310" s="119">
        <v>154357</v>
      </c>
      <c r="G310" s="115">
        <v>6.8</v>
      </c>
      <c r="H310" s="118">
        <f t="shared" si="8"/>
        <v>20992.551999999996</v>
      </c>
      <c r="I310" s="114">
        <f>F310/F313</f>
        <v>0.2416472282668253</v>
      </c>
      <c r="J310" s="117">
        <f t="shared" si="9"/>
        <v>3.2864023044288239E-2</v>
      </c>
    </row>
    <row r="311" spans="1:10" x14ac:dyDescent="0.25">
      <c r="A311" s="121" t="s">
        <v>85</v>
      </c>
      <c r="B311" s="121" t="s">
        <v>81</v>
      </c>
      <c r="C311" s="120" t="s">
        <v>2</v>
      </c>
      <c r="D311" s="120" t="s">
        <v>11</v>
      </c>
      <c r="E311" s="120" t="s">
        <v>77</v>
      </c>
      <c r="F311" s="119">
        <v>209238</v>
      </c>
      <c r="G311" s="115">
        <v>5.9</v>
      </c>
      <c r="H311" s="118">
        <f t="shared" si="8"/>
        <v>24690.084000000003</v>
      </c>
      <c r="I311" s="114">
        <f>F311/F313</f>
        <v>0.32756391189316969</v>
      </c>
      <c r="J311" s="117">
        <f t="shared" si="9"/>
        <v>3.8652541603394021E-2</v>
      </c>
    </row>
    <row r="312" spans="1:10" x14ac:dyDescent="0.25">
      <c r="A312" s="121" t="s">
        <v>85</v>
      </c>
      <c r="B312" s="121" t="s">
        <v>81</v>
      </c>
      <c r="C312" s="120" t="s">
        <v>2</v>
      </c>
      <c r="D312" s="120" t="s">
        <v>11</v>
      </c>
      <c r="E312" s="120" t="s">
        <v>76</v>
      </c>
      <c r="F312" s="119">
        <v>275175</v>
      </c>
      <c r="G312" s="115">
        <v>5.0999999999999996</v>
      </c>
      <c r="H312" s="118">
        <f t="shared" si="8"/>
        <v>28067.85</v>
      </c>
      <c r="I312" s="114">
        <f>F312/F313</f>
        <v>0.43078885984000503</v>
      </c>
      <c r="J312" s="117">
        <f t="shared" si="9"/>
        <v>4.3940463703680516E-2</v>
      </c>
    </row>
    <row r="313" spans="1:10" x14ac:dyDescent="0.25">
      <c r="A313" s="121" t="s">
        <v>85</v>
      </c>
      <c r="B313" s="121" t="s">
        <v>81</v>
      </c>
      <c r="C313" s="120" t="s">
        <v>2</v>
      </c>
      <c r="D313" s="120" t="s">
        <v>11</v>
      </c>
      <c r="E313" s="120" t="s">
        <v>72</v>
      </c>
      <c r="F313" s="119">
        <v>638770</v>
      </c>
      <c r="G313" s="115">
        <v>3.5</v>
      </c>
      <c r="H313" s="118">
        <f t="shared" si="8"/>
        <v>44713.9</v>
      </c>
      <c r="I313" s="114">
        <f>F313/F313</f>
        <v>1</v>
      </c>
      <c r="J313" s="117">
        <f t="shared" si="9"/>
        <v>7.0000000000000007E-2</v>
      </c>
    </row>
    <row r="314" spans="1:10" x14ac:dyDescent="0.25">
      <c r="A314" s="121" t="s">
        <v>85</v>
      </c>
      <c r="B314" s="121" t="s">
        <v>81</v>
      </c>
      <c r="C314" s="120" t="s">
        <v>3</v>
      </c>
      <c r="D314" s="120" t="s">
        <v>107</v>
      </c>
      <c r="E314" s="120" t="s">
        <v>1</v>
      </c>
      <c r="F314" s="119">
        <v>376877</v>
      </c>
      <c r="G314" s="115">
        <v>4.0999999999999996</v>
      </c>
      <c r="H314" s="118">
        <f t="shared" si="8"/>
        <v>30903.914000000001</v>
      </c>
      <c r="I314" s="114">
        <f>F314/F317</f>
        <v>0.19813023875914221</v>
      </c>
      <c r="J314" s="117">
        <f t="shared" si="9"/>
        <v>1.624667957824966E-2</v>
      </c>
    </row>
    <row r="315" spans="1:10" x14ac:dyDescent="0.25">
      <c r="A315" s="121" t="s">
        <v>85</v>
      </c>
      <c r="B315" s="121" t="s">
        <v>81</v>
      </c>
      <c r="C315" s="120" t="s">
        <v>3</v>
      </c>
      <c r="D315" s="120" t="s">
        <v>107</v>
      </c>
      <c r="E315" s="120" t="s">
        <v>77</v>
      </c>
      <c r="F315" s="119">
        <v>770609</v>
      </c>
      <c r="G315" s="115">
        <v>2.6</v>
      </c>
      <c r="H315" s="118">
        <f t="shared" si="8"/>
        <v>40071.668000000005</v>
      </c>
      <c r="I315" s="114">
        <f>F315/F317</f>
        <v>0.4051214193488693</v>
      </c>
      <c r="J315" s="117">
        <f t="shared" si="9"/>
        <v>2.1066313806141202E-2</v>
      </c>
    </row>
    <row r="316" spans="1:10" x14ac:dyDescent="0.25">
      <c r="A316" s="121" t="s">
        <v>85</v>
      </c>
      <c r="B316" s="121" t="s">
        <v>81</v>
      </c>
      <c r="C316" s="120" t="s">
        <v>3</v>
      </c>
      <c r="D316" s="120" t="s">
        <v>107</v>
      </c>
      <c r="E316" s="120" t="s">
        <v>76</v>
      </c>
      <c r="F316" s="119">
        <v>754682</v>
      </c>
      <c r="G316" s="115">
        <v>2.6</v>
      </c>
      <c r="H316" s="118">
        <f t="shared" si="8"/>
        <v>39243.464</v>
      </c>
      <c r="I316" s="114">
        <f>F316/F317</f>
        <v>0.39674834189198849</v>
      </c>
      <c r="J316" s="117">
        <f t="shared" si="9"/>
        <v>2.06309137783834E-2</v>
      </c>
    </row>
    <row r="317" spans="1:10" x14ac:dyDescent="0.25">
      <c r="A317" s="121" t="s">
        <v>85</v>
      </c>
      <c r="B317" s="121" t="s">
        <v>81</v>
      </c>
      <c r="C317" s="120" t="s">
        <v>3</v>
      </c>
      <c r="D317" s="120" t="s">
        <v>107</v>
      </c>
      <c r="E317" s="120" t="s">
        <v>72</v>
      </c>
      <c r="F317" s="119">
        <v>1902168</v>
      </c>
      <c r="G317" s="115">
        <v>1.7</v>
      </c>
      <c r="H317" s="118">
        <f t="shared" si="8"/>
        <v>64673.712</v>
      </c>
      <c r="I317" s="114">
        <f>F317/F317</f>
        <v>1</v>
      </c>
      <c r="J317" s="117">
        <f t="shared" si="9"/>
        <v>3.4000000000000002E-2</v>
      </c>
    </row>
    <row r="318" spans="1:10" x14ac:dyDescent="0.25">
      <c r="A318" s="121" t="s">
        <v>85</v>
      </c>
      <c r="B318" s="121" t="s">
        <v>81</v>
      </c>
      <c r="C318" s="120" t="s">
        <v>3</v>
      </c>
      <c r="D318" s="120" t="s">
        <v>32</v>
      </c>
      <c r="E318" s="120" t="s">
        <v>1</v>
      </c>
      <c r="F318" s="119">
        <v>173304</v>
      </c>
      <c r="G318" s="115">
        <v>6.2</v>
      </c>
      <c r="H318" s="118">
        <f t="shared" si="8"/>
        <v>21489.696</v>
      </c>
      <c r="I318" s="114">
        <f>F318/F321</f>
        <v>0.18032307572249826</v>
      </c>
      <c r="J318" s="117">
        <f t="shared" si="9"/>
        <v>2.2360061389589781E-2</v>
      </c>
    </row>
    <row r="319" spans="1:10" x14ac:dyDescent="0.25">
      <c r="A319" s="121" t="s">
        <v>85</v>
      </c>
      <c r="B319" s="121" t="s">
        <v>81</v>
      </c>
      <c r="C319" s="120" t="s">
        <v>3</v>
      </c>
      <c r="D319" s="120" t="s">
        <v>32</v>
      </c>
      <c r="E319" s="120" t="s">
        <v>77</v>
      </c>
      <c r="F319" s="119">
        <v>393778</v>
      </c>
      <c r="G319" s="115">
        <v>4.0999999999999996</v>
      </c>
      <c r="H319" s="118">
        <f t="shared" si="8"/>
        <v>32289.795999999995</v>
      </c>
      <c r="I319" s="114">
        <f>F319/F321</f>
        <v>0.40972660822516455</v>
      </c>
      <c r="J319" s="117">
        <f t="shared" si="9"/>
        <v>3.3597581874463489E-2</v>
      </c>
    </row>
    <row r="320" spans="1:10" x14ac:dyDescent="0.25">
      <c r="A320" s="121" t="s">
        <v>85</v>
      </c>
      <c r="B320" s="121" t="s">
        <v>81</v>
      </c>
      <c r="C320" s="120" t="s">
        <v>3</v>
      </c>
      <c r="D320" s="120" t="s">
        <v>32</v>
      </c>
      <c r="E320" s="120" t="s">
        <v>76</v>
      </c>
      <c r="F320" s="119">
        <v>393993</v>
      </c>
      <c r="G320" s="115">
        <v>4.0999999999999996</v>
      </c>
      <c r="H320" s="118">
        <f t="shared" si="8"/>
        <v>32307.425999999996</v>
      </c>
      <c r="I320" s="114">
        <f>F320/F321</f>
        <v>0.40995031605233723</v>
      </c>
      <c r="J320" s="117">
        <f t="shared" si="9"/>
        <v>3.3615925916291652E-2</v>
      </c>
    </row>
    <row r="321" spans="1:10" x14ac:dyDescent="0.25">
      <c r="A321" s="121" t="s">
        <v>85</v>
      </c>
      <c r="B321" s="121" t="s">
        <v>81</v>
      </c>
      <c r="C321" s="120" t="s">
        <v>3</v>
      </c>
      <c r="D321" s="120" t="s">
        <v>32</v>
      </c>
      <c r="E321" s="120" t="s">
        <v>72</v>
      </c>
      <c r="F321" s="119">
        <v>961075</v>
      </c>
      <c r="G321" s="115">
        <v>2.6</v>
      </c>
      <c r="H321" s="118">
        <f t="shared" si="8"/>
        <v>49975.9</v>
      </c>
      <c r="I321" s="114">
        <f>F321/F321</f>
        <v>1</v>
      </c>
      <c r="J321" s="117">
        <f t="shared" si="9"/>
        <v>5.2000000000000005E-2</v>
      </c>
    </row>
    <row r="322" spans="1:10" x14ac:dyDescent="0.25">
      <c r="A322" s="121" t="s">
        <v>85</v>
      </c>
      <c r="B322" s="121" t="s">
        <v>81</v>
      </c>
      <c r="C322" s="120" t="s">
        <v>3</v>
      </c>
      <c r="D322" s="120" t="s">
        <v>11</v>
      </c>
      <c r="E322" s="120" t="s">
        <v>1</v>
      </c>
      <c r="F322" s="119">
        <v>203573</v>
      </c>
      <c r="G322" s="115">
        <v>5.4</v>
      </c>
      <c r="H322" s="118">
        <f t="shared" ref="H322:H385" si="10">2*(G322*F322/100)</f>
        <v>21985.884000000005</v>
      </c>
      <c r="I322" s="114">
        <f>F322/F325</f>
        <v>0.21631549698063848</v>
      </c>
      <c r="J322" s="117">
        <f t="shared" ref="J322:J385" si="11">2*(I322*G322/100)</f>
        <v>2.3362073673908957E-2</v>
      </c>
    </row>
    <row r="323" spans="1:10" x14ac:dyDescent="0.25">
      <c r="A323" s="121" t="s">
        <v>85</v>
      </c>
      <c r="B323" s="121" t="s">
        <v>81</v>
      </c>
      <c r="C323" s="120" t="s">
        <v>3</v>
      </c>
      <c r="D323" s="120" t="s">
        <v>11</v>
      </c>
      <c r="E323" s="120" t="s">
        <v>77</v>
      </c>
      <c r="F323" s="119">
        <v>376831</v>
      </c>
      <c r="G323" s="115">
        <v>4.0999999999999996</v>
      </c>
      <c r="H323" s="118">
        <f t="shared" si="10"/>
        <v>30900.141999999996</v>
      </c>
      <c r="I323" s="114">
        <f>F323/F325</f>
        <v>0.40041844961124989</v>
      </c>
      <c r="J323" s="117">
        <f t="shared" si="11"/>
        <v>3.2834312868122488E-2</v>
      </c>
    </row>
    <row r="324" spans="1:10" x14ac:dyDescent="0.25">
      <c r="A324" s="121" t="s">
        <v>85</v>
      </c>
      <c r="B324" s="121" t="s">
        <v>81</v>
      </c>
      <c r="C324" s="120" t="s">
        <v>3</v>
      </c>
      <c r="D324" s="120" t="s">
        <v>11</v>
      </c>
      <c r="E324" s="120" t="s">
        <v>76</v>
      </c>
      <c r="F324" s="119">
        <v>360689</v>
      </c>
      <c r="G324" s="115">
        <v>4.0999999999999996</v>
      </c>
      <c r="H324" s="118">
        <f t="shared" si="10"/>
        <v>29576.498</v>
      </c>
      <c r="I324" s="114">
        <f>F324/F325</f>
        <v>0.38326605340811165</v>
      </c>
      <c r="J324" s="117">
        <f t="shared" si="11"/>
        <v>3.1427816379465151E-2</v>
      </c>
    </row>
    <row r="325" spans="1:10" x14ac:dyDescent="0.25">
      <c r="A325" s="121" t="s">
        <v>85</v>
      </c>
      <c r="B325" s="121" t="s">
        <v>81</v>
      </c>
      <c r="C325" s="120" t="s">
        <v>3</v>
      </c>
      <c r="D325" s="120" t="s">
        <v>11</v>
      </c>
      <c r="E325" s="120" t="s">
        <v>72</v>
      </c>
      <c r="F325" s="119">
        <v>941093</v>
      </c>
      <c r="G325" s="115">
        <v>2.6</v>
      </c>
      <c r="H325" s="118">
        <f t="shared" si="10"/>
        <v>48936.836000000003</v>
      </c>
      <c r="I325" s="114">
        <f>F325/F325</f>
        <v>1</v>
      </c>
      <c r="J325" s="117">
        <f t="shared" si="11"/>
        <v>5.2000000000000005E-2</v>
      </c>
    </row>
    <row r="326" spans="1:10" x14ac:dyDescent="0.25">
      <c r="A326" s="121" t="s">
        <v>85</v>
      </c>
      <c r="B326" s="121" t="s">
        <v>81</v>
      </c>
      <c r="C326" s="120" t="s">
        <v>4</v>
      </c>
      <c r="D326" s="120" t="s">
        <v>107</v>
      </c>
      <c r="E326" s="120" t="s">
        <v>1</v>
      </c>
      <c r="F326" s="119">
        <v>270977</v>
      </c>
      <c r="G326" s="115">
        <v>4.5</v>
      </c>
      <c r="H326" s="118">
        <f t="shared" si="10"/>
        <v>24387.93</v>
      </c>
      <c r="I326" s="114">
        <f>F326/F329</f>
        <v>0.17284408140562868</v>
      </c>
      <c r="J326" s="117">
        <f t="shared" si="11"/>
        <v>1.5555967326506581E-2</v>
      </c>
    </row>
    <row r="327" spans="1:10" x14ac:dyDescent="0.25">
      <c r="A327" s="121" t="s">
        <v>85</v>
      </c>
      <c r="B327" s="121" t="s">
        <v>81</v>
      </c>
      <c r="C327" s="120" t="s">
        <v>4</v>
      </c>
      <c r="D327" s="120" t="s">
        <v>107</v>
      </c>
      <c r="E327" s="120" t="s">
        <v>77</v>
      </c>
      <c r="F327" s="119">
        <v>830400</v>
      </c>
      <c r="G327" s="115">
        <v>2.5</v>
      </c>
      <c r="H327" s="118">
        <f t="shared" si="10"/>
        <v>41520</v>
      </c>
      <c r="I327" s="114">
        <f>F327/F329</f>
        <v>0.52967493624637541</v>
      </c>
      <c r="J327" s="117">
        <f t="shared" si="11"/>
        <v>2.648374681231877E-2</v>
      </c>
    </row>
    <row r="328" spans="1:10" x14ac:dyDescent="0.25">
      <c r="A328" s="121" t="s">
        <v>85</v>
      </c>
      <c r="B328" s="121" t="s">
        <v>81</v>
      </c>
      <c r="C328" s="120" t="s">
        <v>4</v>
      </c>
      <c r="D328" s="120" t="s">
        <v>107</v>
      </c>
      <c r="E328" s="120" t="s">
        <v>76</v>
      </c>
      <c r="F328" s="119">
        <v>466377</v>
      </c>
      <c r="G328" s="115">
        <v>3.2</v>
      </c>
      <c r="H328" s="118">
        <f t="shared" si="10"/>
        <v>29848.128000000004</v>
      </c>
      <c r="I328" s="114">
        <f>F328/F329</f>
        <v>0.29748098234799591</v>
      </c>
      <c r="J328" s="117">
        <f t="shared" si="11"/>
        <v>1.9038782870271741E-2</v>
      </c>
    </row>
    <row r="329" spans="1:10" x14ac:dyDescent="0.25">
      <c r="A329" s="121" t="s">
        <v>85</v>
      </c>
      <c r="B329" s="121" t="s">
        <v>81</v>
      </c>
      <c r="C329" s="120" t="s">
        <v>4</v>
      </c>
      <c r="D329" s="120" t="s">
        <v>107</v>
      </c>
      <c r="E329" s="120" t="s">
        <v>72</v>
      </c>
      <c r="F329" s="119">
        <v>1567754</v>
      </c>
      <c r="G329" s="115">
        <v>1.7</v>
      </c>
      <c r="H329" s="118">
        <f t="shared" si="10"/>
        <v>53303.635999999999</v>
      </c>
      <c r="I329" s="114">
        <f>F329/F329</f>
        <v>1</v>
      </c>
      <c r="J329" s="117">
        <f t="shared" si="11"/>
        <v>3.4000000000000002E-2</v>
      </c>
    </row>
    <row r="330" spans="1:10" x14ac:dyDescent="0.25">
      <c r="A330" s="121" t="s">
        <v>85</v>
      </c>
      <c r="B330" s="121" t="s">
        <v>81</v>
      </c>
      <c r="C330" s="120" t="s">
        <v>4</v>
      </c>
      <c r="D330" s="120" t="s">
        <v>32</v>
      </c>
      <c r="E330" s="120" t="s">
        <v>1</v>
      </c>
      <c r="F330" s="119">
        <v>131746</v>
      </c>
      <c r="G330" s="115">
        <v>6.4</v>
      </c>
      <c r="H330" s="118">
        <f t="shared" si="10"/>
        <v>16863.488000000001</v>
      </c>
      <c r="I330" s="114">
        <f>F330/F333</f>
        <v>0.16376134244872592</v>
      </c>
      <c r="J330" s="117">
        <f t="shared" si="11"/>
        <v>2.0961451833436916E-2</v>
      </c>
    </row>
    <row r="331" spans="1:10" x14ac:dyDescent="0.25">
      <c r="A331" s="121" t="s">
        <v>85</v>
      </c>
      <c r="B331" s="121" t="s">
        <v>81</v>
      </c>
      <c r="C331" s="120" t="s">
        <v>4</v>
      </c>
      <c r="D331" s="120" t="s">
        <v>32</v>
      </c>
      <c r="E331" s="120" t="s">
        <v>77</v>
      </c>
      <c r="F331" s="119">
        <v>407209</v>
      </c>
      <c r="G331" s="115">
        <v>3.4</v>
      </c>
      <c r="H331" s="118">
        <f t="shared" si="10"/>
        <v>27690.211999999996</v>
      </c>
      <c r="I331" s="114">
        <f>F331/F333</f>
        <v>0.50616407706650091</v>
      </c>
      <c r="J331" s="117">
        <f t="shared" si="11"/>
        <v>3.4419157240522059E-2</v>
      </c>
    </row>
    <row r="332" spans="1:10" x14ac:dyDescent="0.25">
      <c r="A332" s="121" t="s">
        <v>85</v>
      </c>
      <c r="B332" s="121" t="s">
        <v>81</v>
      </c>
      <c r="C332" s="120" t="s">
        <v>4</v>
      </c>
      <c r="D332" s="120" t="s">
        <v>32</v>
      </c>
      <c r="E332" s="120" t="s">
        <v>76</v>
      </c>
      <c r="F332" s="119">
        <v>265545</v>
      </c>
      <c r="G332" s="115">
        <v>4.5</v>
      </c>
      <c r="H332" s="118">
        <f t="shared" si="10"/>
        <v>23899.05</v>
      </c>
      <c r="I332" s="114">
        <f>F332/F333</f>
        <v>0.33007458048477317</v>
      </c>
      <c r="J332" s="117">
        <f t="shared" si="11"/>
        <v>2.9706712243629588E-2</v>
      </c>
    </row>
    <row r="333" spans="1:10" x14ac:dyDescent="0.25">
      <c r="A333" s="121" t="s">
        <v>85</v>
      </c>
      <c r="B333" s="121" t="s">
        <v>81</v>
      </c>
      <c r="C333" s="120" t="s">
        <v>4</v>
      </c>
      <c r="D333" s="120" t="s">
        <v>32</v>
      </c>
      <c r="E333" s="120" t="s">
        <v>72</v>
      </c>
      <c r="F333" s="119">
        <v>804500</v>
      </c>
      <c r="G333" s="115">
        <v>2.5</v>
      </c>
      <c r="H333" s="118">
        <f t="shared" si="10"/>
        <v>40225</v>
      </c>
      <c r="I333" s="114">
        <f>F333/F333</f>
        <v>1</v>
      </c>
      <c r="J333" s="117">
        <f t="shared" si="11"/>
        <v>0.05</v>
      </c>
    </row>
    <row r="334" spans="1:10" x14ac:dyDescent="0.25">
      <c r="A334" s="121" t="s">
        <v>85</v>
      </c>
      <c r="B334" s="121" t="s">
        <v>81</v>
      </c>
      <c r="C334" s="120" t="s">
        <v>4</v>
      </c>
      <c r="D334" s="120" t="s">
        <v>11</v>
      </c>
      <c r="E334" s="120" t="s">
        <v>1</v>
      </c>
      <c r="F334" s="119">
        <v>139231</v>
      </c>
      <c r="G334" s="115">
        <v>6.4</v>
      </c>
      <c r="H334" s="118">
        <f t="shared" si="10"/>
        <v>17821.567999999999</v>
      </c>
      <c r="I334" s="114">
        <f>F334/F337</f>
        <v>0.18241764864645321</v>
      </c>
      <c r="J334" s="117">
        <f t="shared" si="11"/>
        <v>2.3349459026746011E-2</v>
      </c>
    </row>
    <row r="335" spans="1:10" x14ac:dyDescent="0.25">
      <c r="A335" s="121" t="s">
        <v>85</v>
      </c>
      <c r="B335" s="121" t="s">
        <v>81</v>
      </c>
      <c r="C335" s="120" t="s">
        <v>4</v>
      </c>
      <c r="D335" s="120" t="s">
        <v>11</v>
      </c>
      <c r="E335" s="120" t="s">
        <v>77</v>
      </c>
      <c r="F335" s="119">
        <v>423191</v>
      </c>
      <c r="G335" s="115">
        <v>3.4</v>
      </c>
      <c r="H335" s="118">
        <f t="shared" si="10"/>
        <v>28776.987999999998</v>
      </c>
      <c r="I335" s="114">
        <f>F335/F337</f>
        <v>0.55445631467375212</v>
      </c>
      <c r="J335" s="117">
        <f t="shared" si="11"/>
        <v>3.7703029397815141E-2</v>
      </c>
    </row>
    <row r="336" spans="1:10" x14ac:dyDescent="0.25">
      <c r="A336" s="121" t="s">
        <v>85</v>
      </c>
      <c r="B336" s="121" t="s">
        <v>81</v>
      </c>
      <c r="C336" s="120" t="s">
        <v>4</v>
      </c>
      <c r="D336" s="120" t="s">
        <v>11</v>
      </c>
      <c r="E336" s="120" t="s">
        <v>76</v>
      </c>
      <c r="F336" s="119">
        <v>200832</v>
      </c>
      <c r="G336" s="115">
        <v>5</v>
      </c>
      <c r="H336" s="118">
        <f t="shared" si="10"/>
        <v>20083.2</v>
      </c>
      <c r="I336" s="114">
        <f>F336/F337</f>
        <v>0.26312603667979467</v>
      </c>
      <c r="J336" s="117">
        <f t="shared" si="11"/>
        <v>2.6312603667979467E-2</v>
      </c>
    </row>
    <row r="337" spans="1:10" x14ac:dyDescent="0.25">
      <c r="A337" s="121" t="s">
        <v>85</v>
      </c>
      <c r="B337" s="121" t="s">
        <v>81</v>
      </c>
      <c r="C337" s="120" t="s">
        <v>4</v>
      </c>
      <c r="D337" s="120" t="s">
        <v>11</v>
      </c>
      <c r="E337" s="120" t="s">
        <v>72</v>
      </c>
      <c r="F337" s="119">
        <v>763254</v>
      </c>
      <c r="G337" s="115">
        <v>2.5</v>
      </c>
      <c r="H337" s="118">
        <f t="shared" si="10"/>
        <v>38162.699999999997</v>
      </c>
      <c r="I337" s="114">
        <f>F337/F337</f>
        <v>1</v>
      </c>
      <c r="J337" s="117">
        <f t="shared" si="11"/>
        <v>0.05</v>
      </c>
    </row>
    <row r="338" spans="1:10" x14ac:dyDescent="0.25">
      <c r="A338" s="121" t="s">
        <v>85</v>
      </c>
      <c r="B338" s="121" t="s">
        <v>81</v>
      </c>
      <c r="C338" s="120" t="s">
        <v>78</v>
      </c>
      <c r="D338" s="120" t="s">
        <v>107</v>
      </c>
      <c r="E338" s="120" t="s">
        <v>1</v>
      </c>
      <c r="F338" s="119">
        <v>40769</v>
      </c>
      <c r="G338" s="115">
        <v>9.1999999999999993</v>
      </c>
      <c r="H338" s="118">
        <f t="shared" si="10"/>
        <v>7501.4960000000001</v>
      </c>
      <c r="I338" s="114">
        <f>F338/F341</f>
        <v>9.4222844689117069E-2</v>
      </c>
      <c r="J338" s="117">
        <f t="shared" si="11"/>
        <v>1.733700342279754E-2</v>
      </c>
    </row>
    <row r="339" spans="1:10" x14ac:dyDescent="0.25">
      <c r="A339" s="121" t="s">
        <v>85</v>
      </c>
      <c r="B339" s="121" t="s">
        <v>81</v>
      </c>
      <c r="C339" s="120" t="s">
        <v>78</v>
      </c>
      <c r="D339" s="120" t="s">
        <v>107</v>
      </c>
      <c r="E339" s="120" t="s">
        <v>77</v>
      </c>
      <c r="F339" s="119">
        <v>237361</v>
      </c>
      <c r="G339" s="115">
        <v>3.9</v>
      </c>
      <c r="H339" s="118">
        <f t="shared" si="10"/>
        <v>18514.157999999999</v>
      </c>
      <c r="I339" s="114">
        <f>F339/F341</f>
        <v>0.54857437362342754</v>
      </c>
      <c r="J339" s="117">
        <f t="shared" si="11"/>
        <v>4.2788801142627342E-2</v>
      </c>
    </row>
    <row r="340" spans="1:10" x14ac:dyDescent="0.25">
      <c r="A340" s="121" t="s">
        <v>85</v>
      </c>
      <c r="B340" s="121" t="s">
        <v>81</v>
      </c>
      <c r="C340" s="120" t="s">
        <v>78</v>
      </c>
      <c r="D340" s="120" t="s">
        <v>107</v>
      </c>
      <c r="E340" s="120" t="s">
        <v>76</v>
      </c>
      <c r="F340" s="119">
        <v>154557</v>
      </c>
      <c r="G340" s="115">
        <v>5.0999999999999996</v>
      </c>
      <c r="H340" s="118">
        <f t="shared" si="10"/>
        <v>15764.813999999998</v>
      </c>
      <c r="I340" s="114">
        <f>F340/F341</f>
        <v>0.35720278168745534</v>
      </c>
      <c r="J340" s="117">
        <f t="shared" si="11"/>
        <v>3.6434683732120443E-2</v>
      </c>
    </row>
    <row r="341" spans="1:10" x14ac:dyDescent="0.25">
      <c r="A341" s="121" t="s">
        <v>85</v>
      </c>
      <c r="B341" s="121" t="s">
        <v>81</v>
      </c>
      <c r="C341" s="120" t="s">
        <v>78</v>
      </c>
      <c r="D341" s="120" t="s">
        <v>107</v>
      </c>
      <c r="E341" s="120" t="s">
        <v>72</v>
      </c>
      <c r="F341" s="119">
        <v>432687</v>
      </c>
      <c r="G341" s="115">
        <v>2.7</v>
      </c>
      <c r="H341" s="118">
        <f t="shared" si="10"/>
        <v>23365.098000000002</v>
      </c>
      <c r="I341" s="114">
        <f>F341/F341</f>
        <v>1</v>
      </c>
      <c r="J341" s="117">
        <f t="shared" si="11"/>
        <v>5.4000000000000006E-2</v>
      </c>
    </row>
    <row r="342" spans="1:10" x14ac:dyDescent="0.25">
      <c r="A342" s="121" t="s">
        <v>85</v>
      </c>
      <c r="B342" s="121" t="s">
        <v>81</v>
      </c>
      <c r="C342" s="120" t="s">
        <v>78</v>
      </c>
      <c r="D342" s="120" t="s">
        <v>32</v>
      </c>
      <c r="E342" s="120" t="s">
        <v>1</v>
      </c>
      <c r="F342" s="119">
        <v>19379</v>
      </c>
      <c r="G342" s="115">
        <v>13.4</v>
      </c>
      <c r="H342" s="118">
        <f t="shared" si="10"/>
        <v>5193.5720000000001</v>
      </c>
      <c r="I342" s="114">
        <f>F342/F345</f>
        <v>8.8493433430142293E-2</v>
      </c>
      <c r="J342" s="117">
        <f t="shared" si="11"/>
        <v>2.3716240159278135E-2</v>
      </c>
    </row>
    <row r="343" spans="1:10" x14ac:dyDescent="0.25">
      <c r="A343" s="121" t="s">
        <v>85</v>
      </c>
      <c r="B343" s="121" t="s">
        <v>81</v>
      </c>
      <c r="C343" s="120" t="s">
        <v>78</v>
      </c>
      <c r="D343" s="120" t="s">
        <v>32</v>
      </c>
      <c r="E343" s="120" t="s">
        <v>77</v>
      </c>
      <c r="F343" s="119">
        <v>92417</v>
      </c>
      <c r="G343" s="115">
        <v>6</v>
      </c>
      <c r="H343" s="118">
        <f t="shared" si="10"/>
        <v>11090.04</v>
      </c>
      <c r="I343" s="114">
        <f>F343/F345</f>
        <v>0.42201855809450745</v>
      </c>
      <c r="J343" s="117">
        <f t="shared" si="11"/>
        <v>5.0642226971340888E-2</v>
      </c>
    </row>
    <row r="344" spans="1:10" x14ac:dyDescent="0.25">
      <c r="A344" s="121" t="s">
        <v>85</v>
      </c>
      <c r="B344" s="121" t="s">
        <v>81</v>
      </c>
      <c r="C344" s="120" t="s">
        <v>78</v>
      </c>
      <c r="D344" s="120" t="s">
        <v>32</v>
      </c>
      <c r="E344" s="120" t="s">
        <v>76</v>
      </c>
      <c r="F344" s="119">
        <v>107192</v>
      </c>
      <c r="G344" s="115">
        <v>5.7</v>
      </c>
      <c r="H344" s="118">
        <f t="shared" si="10"/>
        <v>12219.888000000001</v>
      </c>
      <c r="I344" s="114">
        <f>F344/F345</f>
        <v>0.48948800847535023</v>
      </c>
      <c r="J344" s="117">
        <f t="shared" si="11"/>
        <v>5.580163296618993E-2</v>
      </c>
    </row>
    <row r="345" spans="1:10" x14ac:dyDescent="0.25">
      <c r="A345" s="121" t="s">
        <v>85</v>
      </c>
      <c r="B345" s="121" t="s">
        <v>81</v>
      </c>
      <c r="C345" s="120" t="s">
        <v>78</v>
      </c>
      <c r="D345" s="120" t="s">
        <v>32</v>
      </c>
      <c r="E345" s="120" t="s">
        <v>72</v>
      </c>
      <c r="F345" s="119">
        <v>218988</v>
      </c>
      <c r="G345" s="115">
        <v>3.9</v>
      </c>
      <c r="H345" s="118">
        <f t="shared" si="10"/>
        <v>17081.063999999998</v>
      </c>
      <c r="I345" s="114">
        <f>F345/F345</f>
        <v>1</v>
      </c>
      <c r="J345" s="117">
        <f t="shared" si="11"/>
        <v>7.8E-2</v>
      </c>
    </row>
    <row r="346" spans="1:10" x14ac:dyDescent="0.25">
      <c r="A346" s="121" t="s">
        <v>85</v>
      </c>
      <c r="B346" s="121" t="s">
        <v>81</v>
      </c>
      <c r="C346" s="120" t="s">
        <v>78</v>
      </c>
      <c r="D346" s="120" t="s">
        <v>11</v>
      </c>
      <c r="E346" s="120" t="s">
        <v>1</v>
      </c>
      <c r="F346" s="119">
        <v>21390</v>
      </c>
      <c r="G346" s="115">
        <v>12.7</v>
      </c>
      <c r="H346" s="118">
        <f t="shared" si="10"/>
        <v>5433.06</v>
      </c>
      <c r="I346" s="114">
        <f>F346/F349</f>
        <v>0.10009405752951582</v>
      </c>
      <c r="J346" s="117">
        <f t="shared" si="11"/>
        <v>2.5423890612497016E-2</v>
      </c>
    </row>
    <row r="347" spans="1:10" x14ac:dyDescent="0.25">
      <c r="A347" s="121" t="s">
        <v>85</v>
      </c>
      <c r="B347" s="121" t="s">
        <v>81</v>
      </c>
      <c r="C347" s="120" t="s">
        <v>78</v>
      </c>
      <c r="D347" s="120" t="s">
        <v>11</v>
      </c>
      <c r="E347" s="120" t="s">
        <v>77</v>
      </c>
      <c r="F347" s="119">
        <v>144944</v>
      </c>
      <c r="G347" s="115">
        <v>5.0999999999999996</v>
      </c>
      <c r="H347" s="118">
        <f t="shared" si="10"/>
        <v>14784.287999999999</v>
      </c>
      <c r="I347" s="114">
        <f>F347/F349</f>
        <v>0.67826241582787006</v>
      </c>
      <c r="J347" s="117">
        <f t="shared" si="11"/>
        <v>6.9182766414442737E-2</v>
      </c>
    </row>
    <row r="348" spans="1:10" x14ac:dyDescent="0.25">
      <c r="A348" s="121" t="s">
        <v>85</v>
      </c>
      <c r="B348" s="121" t="s">
        <v>81</v>
      </c>
      <c r="C348" s="120" t="s">
        <v>78</v>
      </c>
      <c r="D348" s="120" t="s">
        <v>11</v>
      </c>
      <c r="E348" s="120" t="s">
        <v>76</v>
      </c>
      <c r="F348" s="119">
        <v>47365</v>
      </c>
      <c r="G348" s="115">
        <v>8.6</v>
      </c>
      <c r="H348" s="118">
        <f t="shared" si="10"/>
        <v>8146.78</v>
      </c>
      <c r="I348" s="114">
        <f>F348/F349</f>
        <v>0.22164352664261414</v>
      </c>
      <c r="J348" s="117">
        <f t="shared" si="11"/>
        <v>3.8122686582529625E-2</v>
      </c>
    </row>
    <row r="349" spans="1:10" x14ac:dyDescent="0.25">
      <c r="A349" s="121" t="s">
        <v>85</v>
      </c>
      <c r="B349" s="121" t="s">
        <v>81</v>
      </c>
      <c r="C349" s="120" t="s">
        <v>78</v>
      </c>
      <c r="D349" s="120" t="s">
        <v>11</v>
      </c>
      <c r="E349" s="120" t="s">
        <v>72</v>
      </c>
      <c r="F349" s="119">
        <v>213699</v>
      </c>
      <c r="G349" s="115">
        <v>3.9</v>
      </c>
      <c r="H349" s="118">
        <f t="shared" si="10"/>
        <v>16668.522000000001</v>
      </c>
      <c r="I349" s="114">
        <f>F349/F349</f>
        <v>1</v>
      </c>
      <c r="J349" s="117">
        <f t="shared" si="11"/>
        <v>7.8E-2</v>
      </c>
    </row>
    <row r="350" spans="1:10" x14ac:dyDescent="0.25">
      <c r="A350" s="121" t="s">
        <v>85</v>
      </c>
      <c r="B350" s="121" t="s">
        <v>81</v>
      </c>
      <c r="C350" s="120" t="s">
        <v>73</v>
      </c>
      <c r="D350" s="120" t="s">
        <v>107</v>
      </c>
      <c r="E350" s="120" t="s">
        <v>1</v>
      </c>
      <c r="F350" s="119">
        <v>1023889</v>
      </c>
      <c r="G350" s="115">
        <v>2.2999999999999998</v>
      </c>
      <c r="H350" s="118">
        <f t="shared" si="10"/>
        <v>47098.893999999993</v>
      </c>
      <c r="I350" s="114">
        <f>F350/F353</f>
        <v>0.17338402204789743</v>
      </c>
      <c r="J350" s="117">
        <f t="shared" si="11"/>
        <v>7.9756650142032808E-3</v>
      </c>
    </row>
    <row r="351" spans="1:10" x14ac:dyDescent="0.25">
      <c r="A351" s="121" t="s">
        <v>85</v>
      </c>
      <c r="B351" s="121" t="s">
        <v>81</v>
      </c>
      <c r="C351" s="120" t="s">
        <v>73</v>
      </c>
      <c r="D351" s="120" t="s">
        <v>107</v>
      </c>
      <c r="E351" s="120" t="s">
        <v>77</v>
      </c>
      <c r="F351" s="119">
        <v>2330778</v>
      </c>
      <c r="G351" s="115">
        <v>1.6</v>
      </c>
      <c r="H351" s="118">
        <f t="shared" si="10"/>
        <v>74584.896000000008</v>
      </c>
      <c r="I351" s="114">
        <f>F351/F353</f>
        <v>0.3946908933885942</v>
      </c>
      <c r="J351" s="117">
        <f t="shared" si="11"/>
        <v>1.2630108588435017E-2</v>
      </c>
    </row>
    <row r="352" spans="1:10" x14ac:dyDescent="0.25">
      <c r="A352" s="121" t="s">
        <v>85</v>
      </c>
      <c r="B352" s="121" t="s">
        <v>81</v>
      </c>
      <c r="C352" s="120" t="s">
        <v>73</v>
      </c>
      <c r="D352" s="120" t="s">
        <v>107</v>
      </c>
      <c r="E352" s="120" t="s">
        <v>76</v>
      </c>
      <c r="F352" s="119">
        <v>2550658</v>
      </c>
      <c r="G352" s="115">
        <v>1.6</v>
      </c>
      <c r="H352" s="118">
        <f t="shared" si="10"/>
        <v>81621.056000000011</v>
      </c>
      <c r="I352" s="114">
        <f>F352/F353</f>
        <v>0.43192508456350837</v>
      </c>
      <c r="J352" s="117">
        <f t="shared" si="11"/>
        <v>1.3821602706032268E-2</v>
      </c>
    </row>
    <row r="353" spans="1:10" x14ac:dyDescent="0.25">
      <c r="A353" s="121" t="s">
        <v>85</v>
      </c>
      <c r="B353" s="121" t="s">
        <v>81</v>
      </c>
      <c r="C353" s="120" t="s">
        <v>73</v>
      </c>
      <c r="D353" s="120" t="s">
        <v>107</v>
      </c>
      <c r="E353" s="120" t="s">
        <v>72</v>
      </c>
      <c r="F353" s="119">
        <v>5905325</v>
      </c>
      <c r="G353" s="115">
        <v>0.9</v>
      </c>
      <c r="H353" s="118">
        <f t="shared" si="10"/>
        <v>106295.85</v>
      </c>
      <c r="I353" s="114">
        <f>F353/F353</f>
        <v>1</v>
      </c>
      <c r="J353" s="117">
        <f t="shared" si="11"/>
        <v>1.8000000000000002E-2</v>
      </c>
    </row>
    <row r="354" spans="1:10" x14ac:dyDescent="0.25">
      <c r="A354" s="121" t="s">
        <v>85</v>
      </c>
      <c r="B354" s="121" t="s">
        <v>81</v>
      </c>
      <c r="C354" s="120" t="s">
        <v>73</v>
      </c>
      <c r="D354" s="120" t="s">
        <v>32</v>
      </c>
      <c r="E354" s="120" t="s">
        <v>1</v>
      </c>
      <c r="F354" s="119">
        <v>465602</v>
      </c>
      <c r="G354" s="115">
        <v>3.5</v>
      </c>
      <c r="H354" s="118">
        <f t="shared" si="10"/>
        <v>32592.14</v>
      </c>
      <c r="I354" s="114">
        <f>F354/F357</f>
        <v>0.16120970467173745</v>
      </c>
      <c r="J354" s="117">
        <f t="shared" si="11"/>
        <v>1.1284679327021622E-2</v>
      </c>
    </row>
    <row r="355" spans="1:10" x14ac:dyDescent="0.25">
      <c r="A355" s="121" t="s">
        <v>85</v>
      </c>
      <c r="B355" s="121" t="s">
        <v>81</v>
      </c>
      <c r="C355" s="120" t="s">
        <v>73</v>
      </c>
      <c r="D355" s="120" t="s">
        <v>32</v>
      </c>
      <c r="E355" s="120" t="s">
        <v>77</v>
      </c>
      <c r="F355" s="119">
        <v>1106672</v>
      </c>
      <c r="G355" s="115">
        <v>2.2999999999999998</v>
      </c>
      <c r="H355" s="118">
        <f t="shared" si="10"/>
        <v>50906.911999999989</v>
      </c>
      <c r="I355" s="114">
        <f>F355/F357</f>
        <v>0.38317332461733633</v>
      </c>
      <c r="J355" s="117">
        <f t="shared" si="11"/>
        <v>1.7625972932397468E-2</v>
      </c>
    </row>
    <row r="356" spans="1:10" x14ac:dyDescent="0.25">
      <c r="A356" s="121" t="s">
        <v>85</v>
      </c>
      <c r="B356" s="121" t="s">
        <v>81</v>
      </c>
      <c r="C356" s="120" t="s">
        <v>73</v>
      </c>
      <c r="D356" s="120" t="s">
        <v>32</v>
      </c>
      <c r="E356" s="120" t="s">
        <v>76</v>
      </c>
      <c r="F356" s="119">
        <v>1315902</v>
      </c>
      <c r="G356" s="115">
        <v>2.2999999999999998</v>
      </c>
      <c r="H356" s="118">
        <f t="shared" si="10"/>
        <v>60531.491999999991</v>
      </c>
      <c r="I356" s="114">
        <f>F356/F357</f>
        <v>0.45561697071092622</v>
      </c>
      <c r="J356" s="117">
        <f t="shared" si="11"/>
        <v>2.0958380652702602E-2</v>
      </c>
    </row>
    <row r="357" spans="1:10" x14ac:dyDescent="0.25">
      <c r="A357" s="121" t="s">
        <v>85</v>
      </c>
      <c r="B357" s="121" t="s">
        <v>81</v>
      </c>
      <c r="C357" s="120" t="s">
        <v>73</v>
      </c>
      <c r="D357" s="120" t="s">
        <v>32</v>
      </c>
      <c r="E357" s="120" t="s">
        <v>72</v>
      </c>
      <c r="F357" s="119">
        <v>2888176</v>
      </c>
      <c r="G357" s="115">
        <v>1.6</v>
      </c>
      <c r="H357" s="118">
        <f t="shared" si="10"/>
        <v>92421.632000000012</v>
      </c>
      <c r="I357" s="114">
        <f>F357/F357</f>
        <v>1</v>
      </c>
      <c r="J357" s="117">
        <f t="shared" si="11"/>
        <v>3.2000000000000001E-2</v>
      </c>
    </row>
    <row r="358" spans="1:10" x14ac:dyDescent="0.25">
      <c r="A358" s="121" t="s">
        <v>85</v>
      </c>
      <c r="B358" s="121" t="s">
        <v>81</v>
      </c>
      <c r="C358" s="120" t="s">
        <v>73</v>
      </c>
      <c r="D358" s="120" t="s">
        <v>11</v>
      </c>
      <c r="E358" s="120" t="s">
        <v>1</v>
      </c>
      <c r="F358" s="119">
        <v>558287</v>
      </c>
      <c r="G358" s="115">
        <v>3.3</v>
      </c>
      <c r="H358" s="118">
        <f t="shared" si="10"/>
        <v>36846.941999999995</v>
      </c>
      <c r="I358" s="114">
        <f>F358/F361</f>
        <v>0.18503792818982423</v>
      </c>
      <c r="J358" s="117">
        <f t="shared" si="11"/>
        <v>1.2212503260528397E-2</v>
      </c>
    </row>
    <row r="359" spans="1:10" x14ac:dyDescent="0.25">
      <c r="A359" s="121" t="s">
        <v>85</v>
      </c>
      <c r="B359" s="121" t="s">
        <v>81</v>
      </c>
      <c r="C359" s="120" t="s">
        <v>73</v>
      </c>
      <c r="D359" s="120" t="s">
        <v>11</v>
      </c>
      <c r="E359" s="120" t="s">
        <v>77</v>
      </c>
      <c r="F359" s="119">
        <v>1224106</v>
      </c>
      <c r="G359" s="115">
        <v>2.2999999999999998</v>
      </c>
      <c r="H359" s="118">
        <f t="shared" si="10"/>
        <v>56308.875999999997</v>
      </c>
      <c r="I359" s="114">
        <f>F359/F361</f>
        <v>0.40571612472569302</v>
      </c>
      <c r="J359" s="117">
        <f t="shared" si="11"/>
        <v>1.8662941737381877E-2</v>
      </c>
    </row>
    <row r="360" spans="1:10" x14ac:dyDescent="0.25">
      <c r="A360" s="121" t="s">
        <v>85</v>
      </c>
      <c r="B360" s="121" t="s">
        <v>81</v>
      </c>
      <c r="C360" s="120" t="s">
        <v>73</v>
      </c>
      <c r="D360" s="120" t="s">
        <v>11</v>
      </c>
      <c r="E360" s="120" t="s">
        <v>76</v>
      </c>
      <c r="F360" s="119">
        <v>1234756</v>
      </c>
      <c r="G360" s="115">
        <v>2.2999999999999998</v>
      </c>
      <c r="H360" s="118">
        <f t="shared" si="10"/>
        <v>56798.775999999998</v>
      </c>
      <c r="I360" s="114">
        <f>F360/F361</f>
        <v>0.40924594708448275</v>
      </c>
      <c r="J360" s="117">
        <f t="shared" si="11"/>
        <v>1.8825313565886206E-2</v>
      </c>
    </row>
    <row r="361" spans="1:10" x14ac:dyDescent="0.25">
      <c r="A361" s="121" t="s">
        <v>85</v>
      </c>
      <c r="B361" s="121" t="s">
        <v>81</v>
      </c>
      <c r="C361" s="120" t="s">
        <v>73</v>
      </c>
      <c r="D361" s="120" t="s">
        <v>11</v>
      </c>
      <c r="E361" s="120" t="s">
        <v>72</v>
      </c>
      <c r="F361" s="119">
        <v>3017149</v>
      </c>
      <c r="G361" s="115">
        <v>1.2</v>
      </c>
      <c r="H361" s="118">
        <f t="shared" si="10"/>
        <v>72411.576000000001</v>
      </c>
      <c r="I361" s="114">
        <f>F361/F361</f>
        <v>1</v>
      </c>
      <c r="J361" s="117">
        <f t="shared" si="11"/>
        <v>2.4E-2</v>
      </c>
    </row>
    <row r="362" spans="1:10" x14ac:dyDescent="0.25">
      <c r="A362" s="121" t="s">
        <v>85</v>
      </c>
      <c r="B362" s="121" t="s">
        <v>80</v>
      </c>
      <c r="C362" s="120" t="s">
        <v>0</v>
      </c>
      <c r="D362" s="120" t="s">
        <v>107</v>
      </c>
      <c r="E362" s="120" t="s">
        <v>1</v>
      </c>
      <c r="F362" s="119">
        <v>52434</v>
      </c>
      <c r="G362" s="115">
        <v>9.4</v>
      </c>
      <c r="H362" s="118">
        <f t="shared" si="10"/>
        <v>9857.5920000000006</v>
      </c>
      <c r="I362" s="114">
        <f>F362/F365</f>
        <v>0.36060658161686326</v>
      </c>
      <c r="J362" s="117">
        <f t="shared" si="11"/>
        <v>6.7794037343970298E-2</v>
      </c>
    </row>
    <row r="363" spans="1:10" x14ac:dyDescent="0.25">
      <c r="A363" s="121" t="s">
        <v>85</v>
      </c>
      <c r="B363" s="121" t="s">
        <v>80</v>
      </c>
      <c r="C363" s="120" t="s">
        <v>0</v>
      </c>
      <c r="D363" s="120" t="s">
        <v>107</v>
      </c>
      <c r="E363" s="120" t="s">
        <v>77</v>
      </c>
      <c r="F363" s="119">
        <v>23826</v>
      </c>
      <c r="G363" s="115">
        <v>13.9</v>
      </c>
      <c r="H363" s="118">
        <f t="shared" si="10"/>
        <v>6623.6280000000006</v>
      </c>
      <c r="I363" s="114">
        <f>F363/F365</f>
        <v>0.16385956466421375</v>
      </c>
      <c r="J363" s="117">
        <f t="shared" si="11"/>
        <v>4.5552958976651424E-2</v>
      </c>
    </row>
    <row r="364" spans="1:10" x14ac:dyDescent="0.25">
      <c r="A364" s="121" t="s">
        <v>85</v>
      </c>
      <c r="B364" s="121" t="s">
        <v>80</v>
      </c>
      <c r="C364" s="120" t="s">
        <v>0</v>
      </c>
      <c r="D364" s="120" t="s">
        <v>107</v>
      </c>
      <c r="E364" s="120" t="s">
        <v>76</v>
      </c>
      <c r="F364" s="119">
        <v>69149</v>
      </c>
      <c r="G364" s="115">
        <v>8.1999999999999993</v>
      </c>
      <c r="H364" s="118">
        <f t="shared" si="10"/>
        <v>11340.435999999998</v>
      </c>
      <c r="I364" s="114">
        <f>F364/F365</f>
        <v>0.4755613630893023</v>
      </c>
      <c r="J364" s="117">
        <f t="shared" si="11"/>
        <v>7.7992063546645576E-2</v>
      </c>
    </row>
    <row r="365" spans="1:10" x14ac:dyDescent="0.25">
      <c r="A365" s="121" t="s">
        <v>85</v>
      </c>
      <c r="B365" s="121" t="s">
        <v>80</v>
      </c>
      <c r="C365" s="120" t="s">
        <v>0</v>
      </c>
      <c r="D365" s="120" t="s">
        <v>107</v>
      </c>
      <c r="E365" s="120" t="s">
        <v>72</v>
      </c>
      <c r="F365" s="119">
        <v>145405</v>
      </c>
      <c r="G365" s="115">
        <v>5.8</v>
      </c>
      <c r="H365" s="118">
        <f t="shared" si="10"/>
        <v>16866.98</v>
      </c>
      <c r="I365" s="114">
        <f>F365/F365</f>
        <v>1</v>
      </c>
      <c r="J365" s="117">
        <f t="shared" si="11"/>
        <v>0.11599999999999999</v>
      </c>
    </row>
    <row r="366" spans="1:10" x14ac:dyDescent="0.25">
      <c r="A366" s="121" t="s">
        <v>85</v>
      </c>
      <c r="B366" s="121" t="s">
        <v>80</v>
      </c>
      <c r="C366" s="120" t="s">
        <v>0</v>
      </c>
      <c r="D366" s="120" t="s">
        <v>32</v>
      </c>
      <c r="E366" s="120" t="s">
        <v>1</v>
      </c>
      <c r="F366" s="119">
        <v>29818</v>
      </c>
      <c r="G366" s="115">
        <v>13.3</v>
      </c>
      <c r="H366" s="118">
        <f t="shared" si="10"/>
        <v>7931.5880000000006</v>
      </c>
      <c r="I366" s="114">
        <f>F366/F369</f>
        <v>0.37612422266231066</v>
      </c>
      <c r="J366" s="117">
        <f t="shared" si="11"/>
        <v>0.10004904322817464</v>
      </c>
    </row>
    <row r="367" spans="1:10" x14ac:dyDescent="0.25">
      <c r="A367" s="121" t="s">
        <v>85</v>
      </c>
      <c r="B367" s="121" t="s">
        <v>80</v>
      </c>
      <c r="C367" s="120" t="s">
        <v>0</v>
      </c>
      <c r="D367" s="120" t="s">
        <v>32</v>
      </c>
      <c r="E367" s="120" t="s">
        <v>77</v>
      </c>
      <c r="F367" s="119">
        <v>12814</v>
      </c>
      <c r="G367" s="115">
        <v>19.2</v>
      </c>
      <c r="H367" s="118">
        <f t="shared" si="10"/>
        <v>4920.576</v>
      </c>
      <c r="I367" s="114">
        <f>F367/F369</f>
        <v>0.16163578339240889</v>
      </c>
      <c r="J367" s="117">
        <f t="shared" si="11"/>
        <v>6.2068140822685011E-2</v>
      </c>
    </row>
    <row r="368" spans="1:10" x14ac:dyDescent="0.25">
      <c r="A368" s="121" t="s">
        <v>85</v>
      </c>
      <c r="B368" s="121" t="s">
        <v>80</v>
      </c>
      <c r="C368" s="120" t="s">
        <v>0</v>
      </c>
      <c r="D368" s="120" t="s">
        <v>32</v>
      </c>
      <c r="E368" s="120" t="s">
        <v>76</v>
      </c>
      <c r="F368" s="119">
        <v>36649</v>
      </c>
      <c r="G368" s="115">
        <v>11.2</v>
      </c>
      <c r="H368" s="118">
        <f t="shared" si="10"/>
        <v>8209.3760000000002</v>
      </c>
      <c r="I368" s="114">
        <f>F368/F369</f>
        <v>0.46229044994134488</v>
      </c>
      <c r="J368" s="117">
        <f t="shared" si="11"/>
        <v>0.10355306078686125</v>
      </c>
    </row>
    <row r="369" spans="1:10" x14ac:dyDescent="0.25">
      <c r="A369" s="121" t="s">
        <v>85</v>
      </c>
      <c r="B369" s="121" t="s">
        <v>80</v>
      </c>
      <c r="C369" s="120" t="s">
        <v>0</v>
      </c>
      <c r="D369" s="120" t="s">
        <v>32</v>
      </c>
      <c r="E369" s="120" t="s">
        <v>72</v>
      </c>
      <c r="F369" s="119">
        <v>79277</v>
      </c>
      <c r="G369" s="115">
        <v>7.5</v>
      </c>
      <c r="H369" s="118">
        <f t="shared" si="10"/>
        <v>11891.55</v>
      </c>
      <c r="I369" s="114">
        <f>F369/F369</f>
        <v>1</v>
      </c>
      <c r="J369" s="117">
        <f t="shared" si="11"/>
        <v>0.15</v>
      </c>
    </row>
    <row r="370" spans="1:10" x14ac:dyDescent="0.25">
      <c r="A370" s="121" t="s">
        <v>85</v>
      </c>
      <c r="B370" s="121" t="s">
        <v>80</v>
      </c>
      <c r="C370" s="120" t="s">
        <v>0</v>
      </c>
      <c r="D370" s="120" t="s">
        <v>11</v>
      </c>
      <c r="E370" s="120" t="s">
        <v>1</v>
      </c>
      <c r="F370" s="119">
        <v>22618</v>
      </c>
      <c r="G370" s="115">
        <v>14.2</v>
      </c>
      <c r="H370" s="118">
        <f t="shared" si="10"/>
        <v>6423.5119999999997</v>
      </c>
      <c r="I370" s="114">
        <f>F370/F373</f>
        <v>0.34202328746408589</v>
      </c>
      <c r="J370" s="117">
        <f t="shared" si="11"/>
        <v>9.7134613639800402E-2</v>
      </c>
    </row>
    <row r="371" spans="1:10" x14ac:dyDescent="0.25">
      <c r="A371" s="121" t="s">
        <v>85</v>
      </c>
      <c r="B371" s="121" t="s">
        <v>80</v>
      </c>
      <c r="C371" s="120" t="s">
        <v>0</v>
      </c>
      <c r="D371" s="120" t="s">
        <v>11</v>
      </c>
      <c r="E371" s="120" t="s">
        <v>77</v>
      </c>
      <c r="F371" s="119">
        <v>11014</v>
      </c>
      <c r="G371" s="115">
        <v>20.100000000000001</v>
      </c>
      <c r="H371" s="118">
        <f t="shared" si="10"/>
        <v>4427.6280000000006</v>
      </c>
      <c r="I371" s="114">
        <f>F371/F373</f>
        <v>0.16655073340390142</v>
      </c>
      <c r="J371" s="117">
        <f t="shared" si="11"/>
        <v>6.6953394828368373E-2</v>
      </c>
    </row>
    <row r="372" spans="1:10" x14ac:dyDescent="0.25">
      <c r="A372" s="121" t="s">
        <v>85</v>
      </c>
      <c r="B372" s="121" t="s">
        <v>80</v>
      </c>
      <c r="C372" s="120" t="s">
        <v>0</v>
      </c>
      <c r="D372" s="120" t="s">
        <v>11</v>
      </c>
      <c r="E372" s="120" t="s">
        <v>76</v>
      </c>
      <c r="F372" s="119">
        <v>32502</v>
      </c>
      <c r="G372" s="115">
        <v>12.2</v>
      </c>
      <c r="H372" s="118">
        <f t="shared" si="10"/>
        <v>7930.4879999999994</v>
      </c>
      <c r="I372" s="114">
        <f>F372/F373</f>
        <v>0.49148646605171631</v>
      </c>
      <c r="J372" s="117">
        <f t="shared" si="11"/>
        <v>0.11992269771661877</v>
      </c>
    </row>
    <row r="373" spans="1:10" x14ac:dyDescent="0.25">
      <c r="A373" s="121" t="s">
        <v>85</v>
      </c>
      <c r="B373" s="121" t="s">
        <v>80</v>
      </c>
      <c r="C373" s="120" t="s">
        <v>0</v>
      </c>
      <c r="D373" s="120" t="s">
        <v>11</v>
      </c>
      <c r="E373" s="120" t="s">
        <v>72</v>
      </c>
      <c r="F373" s="119">
        <v>66130</v>
      </c>
      <c r="G373" s="115">
        <v>8.1999999999999993</v>
      </c>
      <c r="H373" s="118">
        <f t="shared" si="10"/>
        <v>10845.32</v>
      </c>
      <c r="I373" s="114">
        <f>F373/F373</f>
        <v>1</v>
      </c>
      <c r="J373" s="117">
        <f t="shared" si="11"/>
        <v>0.16399999999999998</v>
      </c>
    </row>
    <row r="374" spans="1:10" x14ac:dyDescent="0.25">
      <c r="A374" s="121" t="s">
        <v>85</v>
      </c>
      <c r="B374" s="121" t="s">
        <v>80</v>
      </c>
      <c r="C374" s="120" t="s">
        <v>2</v>
      </c>
      <c r="D374" s="120" t="s">
        <v>107</v>
      </c>
      <c r="E374" s="120" t="s">
        <v>1</v>
      </c>
      <c r="F374" s="119">
        <v>91789</v>
      </c>
      <c r="G374" s="115">
        <v>8.8000000000000007</v>
      </c>
      <c r="H374" s="118">
        <f t="shared" si="10"/>
        <v>16154.864000000001</v>
      </c>
      <c r="I374" s="114">
        <f>F374/F377</f>
        <v>0.49616480267247576</v>
      </c>
      <c r="J374" s="117">
        <f t="shared" si="11"/>
        <v>8.7325005270355749E-2</v>
      </c>
    </row>
    <row r="375" spans="1:10" x14ac:dyDescent="0.25">
      <c r="A375" s="121" t="s">
        <v>85</v>
      </c>
      <c r="B375" s="121" t="s">
        <v>80</v>
      </c>
      <c r="C375" s="120" t="s">
        <v>2</v>
      </c>
      <c r="D375" s="120" t="s">
        <v>107</v>
      </c>
      <c r="E375" s="120" t="s">
        <v>77</v>
      </c>
      <c r="F375" s="119">
        <v>41128</v>
      </c>
      <c r="G375" s="115">
        <v>13.4</v>
      </c>
      <c r="H375" s="118">
        <f t="shared" si="10"/>
        <v>11022.304000000002</v>
      </c>
      <c r="I375" s="114">
        <f>F375/F377</f>
        <v>0.2223171186559782</v>
      </c>
      <c r="J375" s="117">
        <f t="shared" si="11"/>
        <v>5.9580987799802164E-2</v>
      </c>
    </row>
    <row r="376" spans="1:10" x14ac:dyDescent="0.25">
      <c r="A376" s="121" t="s">
        <v>85</v>
      </c>
      <c r="B376" s="121" t="s">
        <v>80</v>
      </c>
      <c r="C376" s="120" t="s">
        <v>2</v>
      </c>
      <c r="D376" s="120" t="s">
        <v>107</v>
      </c>
      <c r="E376" s="120" t="s">
        <v>76</v>
      </c>
      <c r="F376" s="119">
        <v>52084</v>
      </c>
      <c r="G376" s="115">
        <v>12</v>
      </c>
      <c r="H376" s="118">
        <f t="shared" si="10"/>
        <v>12500.16</v>
      </c>
      <c r="I376" s="114">
        <f>F376/F377</f>
        <v>0.28153970064379424</v>
      </c>
      <c r="J376" s="117">
        <f t="shared" si="11"/>
        <v>6.7569528154510616E-2</v>
      </c>
    </row>
    <row r="377" spans="1:10" x14ac:dyDescent="0.25">
      <c r="A377" s="121" t="s">
        <v>85</v>
      </c>
      <c r="B377" s="121" t="s">
        <v>80</v>
      </c>
      <c r="C377" s="120" t="s">
        <v>2</v>
      </c>
      <c r="D377" s="120" t="s">
        <v>107</v>
      </c>
      <c r="E377" s="120" t="s">
        <v>72</v>
      </c>
      <c r="F377" s="119">
        <v>184997</v>
      </c>
      <c r="G377" s="115">
        <v>6.8</v>
      </c>
      <c r="H377" s="118">
        <f t="shared" si="10"/>
        <v>25159.591999999997</v>
      </c>
      <c r="I377" s="114">
        <f>F377/F377</f>
        <v>1</v>
      </c>
      <c r="J377" s="117">
        <f t="shared" si="11"/>
        <v>0.13600000000000001</v>
      </c>
    </row>
    <row r="378" spans="1:10" x14ac:dyDescent="0.25">
      <c r="A378" s="121" t="s">
        <v>85</v>
      </c>
      <c r="B378" s="121" t="s">
        <v>80</v>
      </c>
      <c r="C378" s="120" t="s">
        <v>2</v>
      </c>
      <c r="D378" s="120" t="s">
        <v>32</v>
      </c>
      <c r="E378" s="120" t="s">
        <v>1</v>
      </c>
      <c r="F378" s="119">
        <v>45318</v>
      </c>
      <c r="G378" s="115">
        <v>12.6</v>
      </c>
      <c r="H378" s="118">
        <f t="shared" si="10"/>
        <v>11420.135999999999</v>
      </c>
      <c r="I378" s="114">
        <f>F378/F381</f>
        <v>0.4504726593175018</v>
      </c>
      <c r="J378" s="117">
        <f t="shared" si="11"/>
        <v>0.11351911014801046</v>
      </c>
    </row>
    <row r="379" spans="1:10" x14ac:dyDescent="0.25">
      <c r="A379" s="121" t="s">
        <v>85</v>
      </c>
      <c r="B379" s="121" t="s">
        <v>80</v>
      </c>
      <c r="C379" s="120" t="s">
        <v>2</v>
      </c>
      <c r="D379" s="120" t="s">
        <v>32</v>
      </c>
      <c r="E379" s="120" t="s">
        <v>77</v>
      </c>
      <c r="F379" s="119">
        <v>24352</v>
      </c>
      <c r="G379" s="115">
        <v>17.399999999999999</v>
      </c>
      <c r="H379" s="118">
        <f t="shared" si="10"/>
        <v>8474.4959999999992</v>
      </c>
      <c r="I379" s="114">
        <f>F379/F381</f>
        <v>0.24206518821880499</v>
      </c>
      <c r="J379" s="117">
        <f t="shared" si="11"/>
        <v>8.4238685500144128E-2</v>
      </c>
    </row>
    <row r="380" spans="1:10" x14ac:dyDescent="0.25">
      <c r="A380" s="121" t="s">
        <v>85</v>
      </c>
      <c r="B380" s="121" t="s">
        <v>80</v>
      </c>
      <c r="C380" s="120" t="s">
        <v>2</v>
      </c>
      <c r="D380" s="120" t="s">
        <v>32</v>
      </c>
      <c r="E380" s="120" t="s">
        <v>76</v>
      </c>
      <c r="F380" s="119">
        <v>30935</v>
      </c>
      <c r="G380" s="115">
        <v>15.5</v>
      </c>
      <c r="H380" s="118">
        <f t="shared" si="10"/>
        <v>9589.85</v>
      </c>
      <c r="I380" s="114">
        <f>F380/F381</f>
        <v>0.30750191349986583</v>
      </c>
      <c r="J380" s="117">
        <f t="shared" si="11"/>
        <v>9.532559318495841E-2</v>
      </c>
    </row>
    <row r="381" spans="1:10" x14ac:dyDescent="0.25">
      <c r="A381" s="121" t="s">
        <v>85</v>
      </c>
      <c r="B381" s="121" t="s">
        <v>80</v>
      </c>
      <c r="C381" s="120" t="s">
        <v>2</v>
      </c>
      <c r="D381" s="120" t="s">
        <v>32</v>
      </c>
      <c r="E381" s="120" t="s">
        <v>72</v>
      </c>
      <c r="F381" s="119">
        <v>100601</v>
      </c>
      <c r="G381" s="115">
        <v>8.3000000000000007</v>
      </c>
      <c r="H381" s="118">
        <f t="shared" si="10"/>
        <v>16699.766</v>
      </c>
      <c r="I381" s="114">
        <f>F381/F381</f>
        <v>1</v>
      </c>
      <c r="J381" s="117">
        <f t="shared" si="11"/>
        <v>0.16600000000000001</v>
      </c>
    </row>
    <row r="382" spans="1:10" x14ac:dyDescent="0.25">
      <c r="A382" s="121" t="s">
        <v>85</v>
      </c>
      <c r="B382" s="121" t="s">
        <v>80</v>
      </c>
      <c r="C382" s="120" t="s">
        <v>2</v>
      </c>
      <c r="D382" s="120" t="s">
        <v>11</v>
      </c>
      <c r="E382" s="120" t="s">
        <v>1</v>
      </c>
      <c r="F382" s="119">
        <v>46473</v>
      </c>
      <c r="G382" s="115">
        <v>12.6</v>
      </c>
      <c r="H382" s="118">
        <f t="shared" si="10"/>
        <v>11711.195999999998</v>
      </c>
      <c r="I382" s="114">
        <f>F382/F385</f>
        <v>0.55064101045048464</v>
      </c>
      <c r="J382" s="117">
        <f t="shared" si="11"/>
        <v>0.13876153463352212</v>
      </c>
    </row>
    <row r="383" spans="1:10" x14ac:dyDescent="0.25">
      <c r="A383" s="121" t="s">
        <v>85</v>
      </c>
      <c r="B383" s="121" t="s">
        <v>80</v>
      </c>
      <c r="C383" s="120" t="s">
        <v>2</v>
      </c>
      <c r="D383" s="120" t="s">
        <v>11</v>
      </c>
      <c r="E383" s="120" t="s">
        <v>77</v>
      </c>
      <c r="F383" s="119">
        <v>16778</v>
      </c>
      <c r="G383" s="115">
        <v>21.3</v>
      </c>
      <c r="H383" s="118">
        <f t="shared" si="10"/>
        <v>7147.4280000000008</v>
      </c>
      <c r="I383" s="114">
        <f>F383/F385</f>
        <v>0.19879618000426549</v>
      </c>
      <c r="J383" s="117">
        <f t="shared" si="11"/>
        <v>8.4687172681817094E-2</v>
      </c>
    </row>
    <row r="384" spans="1:10" x14ac:dyDescent="0.25">
      <c r="A384" s="121" t="s">
        <v>85</v>
      </c>
      <c r="B384" s="121" t="s">
        <v>80</v>
      </c>
      <c r="C384" s="120" t="s">
        <v>2</v>
      </c>
      <c r="D384" s="120" t="s">
        <v>11</v>
      </c>
      <c r="E384" s="120" t="s">
        <v>76</v>
      </c>
      <c r="F384" s="119">
        <v>21151</v>
      </c>
      <c r="G384" s="115">
        <v>18.600000000000001</v>
      </c>
      <c r="H384" s="118">
        <f t="shared" si="10"/>
        <v>7868.1720000000005</v>
      </c>
      <c r="I384" s="114">
        <f>F384/F385</f>
        <v>0.25061020403327094</v>
      </c>
      <c r="J384" s="117">
        <f t="shared" si="11"/>
        <v>9.3226995900376794E-2</v>
      </c>
    </row>
    <row r="385" spans="1:10" x14ac:dyDescent="0.25">
      <c r="A385" s="121" t="s">
        <v>85</v>
      </c>
      <c r="B385" s="121" t="s">
        <v>80</v>
      </c>
      <c r="C385" s="120" t="s">
        <v>2</v>
      </c>
      <c r="D385" s="120" t="s">
        <v>11</v>
      </c>
      <c r="E385" s="120" t="s">
        <v>72</v>
      </c>
      <c r="F385" s="119">
        <v>84398</v>
      </c>
      <c r="G385" s="115">
        <v>9.5</v>
      </c>
      <c r="H385" s="118">
        <f t="shared" si="10"/>
        <v>16035.62</v>
      </c>
      <c r="I385" s="114">
        <f>F385/F385</f>
        <v>1</v>
      </c>
      <c r="J385" s="117">
        <f t="shared" si="11"/>
        <v>0.19</v>
      </c>
    </row>
    <row r="386" spans="1:10" x14ac:dyDescent="0.25">
      <c r="A386" s="121" t="s">
        <v>85</v>
      </c>
      <c r="B386" s="121" t="s">
        <v>80</v>
      </c>
      <c r="C386" s="120" t="s">
        <v>3</v>
      </c>
      <c r="D386" s="120" t="s">
        <v>107</v>
      </c>
      <c r="E386" s="120" t="s">
        <v>1</v>
      </c>
      <c r="F386" s="119">
        <v>155448</v>
      </c>
      <c r="G386" s="115">
        <v>6.2</v>
      </c>
      <c r="H386" s="118">
        <f t="shared" ref="H386:H449" si="12">2*(G386*F386/100)</f>
        <v>19275.552</v>
      </c>
      <c r="I386" s="114">
        <f>F386/F389</f>
        <v>0.39349939246658566</v>
      </c>
      <c r="J386" s="117">
        <f t="shared" ref="J386:J449" si="13">2*(I386*G386/100)</f>
        <v>4.8793924665856629E-2</v>
      </c>
    </row>
    <row r="387" spans="1:10" x14ac:dyDescent="0.25">
      <c r="A387" s="121" t="s">
        <v>85</v>
      </c>
      <c r="B387" s="121" t="s">
        <v>80</v>
      </c>
      <c r="C387" s="120" t="s">
        <v>3</v>
      </c>
      <c r="D387" s="120" t="s">
        <v>107</v>
      </c>
      <c r="E387" s="120" t="s">
        <v>77</v>
      </c>
      <c r="F387" s="119">
        <v>124546</v>
      </c>
      <c r="G387" s="115">
        <v>6.9</v>
      </c>
      <c r="H387" s="118">
        <f t="shared" si="12"/>
        <v>17187.348000000002</v>
      </c>
      <c r="I387" s="114">
        <f>F387/F389</f>
        <v>0.31527440259214257</v>
      </c>
      <c r="J387" s="117">
        <f t="shared" si="13"/>
        <v>4.3507867557715671E-2</v>
      </c>
    </row>
    <row r="388" spans="1:10" x14ac:dyDescent="0.25">
      <c r="A388" s="121" t="s">
        <v>85</v>
      </c>
      <c r="B388" s="121" t="s">
        <v>80</v>
      </c>
      <c r="C388" s="120" t="s">
        <v>3</v>
      </c>
      <c r="D388" s="120" t="s">
        <v>107</v>
      </c>
      <c r="E388" s="120" t="s">
        <v>76</v>
      </c>
      <c r="F388" s="119">
        <v>115050</v>
      </c>
      <c r="G388" s="115">
        <v>7.7</v>
      </c>
      <c r="H388" s="118">
        <f t="shared" si="12"/>
        <v>17717.7</v>
      </c>
      <c r="I388" s="114">
        <f>F388/F389</f>
        <v>0.29123633049817738</v>
      </c>
      <c r="J388" s="117">
        <f t="shared" si="13"/>
        <v>4.4850394896719319E-2</v>
      </c>
    </row>
    <row r="389" spans="1:10" x14ac:dyDescent="0.25">
      <c r="A389" s="121" t="s">
        <v>85</v>
      </c>
      <c r="B389" s="121" t="s">
        <v>80</v>
      </c>
      <c r="C389" s="120" t="s">
        <v>3</v>
      </c>
      <c r="D389" s="120" t="s">
        <v>107</v>
      </c>
      <c r="E389" s="120" t="s">
        <v>72</v>
      </c>
      <c r="F389" s="119">
        <v>395040</v>
      </c>
      <c r="G389" s="115">
        <v>4.0999999999999996</v>
      </c>
      <c r="H389" s="118">
        <f t="shared" si="12"/>
        <v>32393.279999999995</v>
      </c>
      <c r="I389" s="114">
        <f>F389/F389</f>
        <v>1</v>
      </c>
      <c r="J389" s="117">
        <f t="shared" si="13"/>
        <v>8.199999999999999E-2</v>
      </c>
    </row>
    <row r="390" spans="1:10" x14ac:dyDescent="0.25">
      <c r="A390" s="121" t="s">
        <v>85</v>
      </c>
      <c r="B390" s="121" t="s">
        <v>80</v>
      </c>
      <c r="C390" s="120" t="s">
        <v>3</v>
      </c>
      <c r="D390" s="120" t="s">
        <v>32</v>
      </c>
      <c r="E390" s="120" t="s">
        <v>1</v>
      </c>
      <c r="F390" s="119">
        <v>79432</v>
      </c>
      <c r="G390" s="115">
        <v>8.9</v>
      </c>
      <c r="H390" s="118">
        <f t="shared" si="12"/>
        <v>14138.896000000001</v>
      </c>
      <c r="I390" s="114">
        <f>F390/F393</f>
        <v>0.35191281040249872</v>
      </c>
      <c r="J390" s="117">
        <f t="shared" si="13"/>
        <v>6.2640480251644773E-2</v>
      </c>
    </row>
    <row r="391" spans="1:10" x14ac:dyDescent="0.25">
      <c r="A391" s="121" t="s">
        <v>85</v>
      </c>
      <c r="B391" s="121" t="s">
        <v>80</v>
      </c>
      <c r="C391" s="120" t="s">
        <v>3</v>
      </c>
      <c r="D391" s="120" t="s">
        <v>32</v>
      </c>
      <c r="E391" s="120" t="s">
        <v>77</v>
      </c>
      <c r="F391" s="119">
        <v>78863</v>
      </c>
      <c r="G391" s="115">
        <v>8.9</v>
      </c>
      <c r="H391" s="118">
        <f t="shared" si="12"/>
        <v>14037.614000000001</v>
      </c>
      <c r="I391" s="114">
        <f>F391/F393</f>
        <v>0.34939193230401172</v>
      </c>
      <c r="J391" s="117">
        <f t="shared" si="13"/>
        <v>6.2191763950114082E-2</v>
      </c>
    </row>
    <row r="392" spans="1:10" x14ac:dyDescent="0.25">
      <c r="A392" s="121" t="s">
        <v>85</v>
      </c>
      <c r="B392" s="121" t="s">
        <v>80</v>
      </c>
      <c r="C392" s="120" t="s">
        <v>3</v>
      </c>
      <c r="D392" s="120" t="s">
        <v>32</v>
      </c>
      <c r="E392" s="120" t="s">
        <v>76</v>
      </c>
      <c r="F392" s="119">
        <v>67424</v>
      </c>
      <c r="G392" s="115">
        <v>9.6</v>
      </c>
      <c r="H392" s="118">
        <f t="shared" si="12"/>
        <v>12945.408000000001</v>
      </c>
      <c r="I392" s="114">
        <f>F392/F393</f>
        <v>0.29871297875639635</v>
      </c>
      <c r="J392" s="117">
        <f t="shared" si="13"/>
        <v>5.7352891921228097E-2</v>
      </c>
    </row>
    <row r="393" spans="1:10" x14ac:dyDescent="0.25">
      <c r="A393" s="121" t="s">
        <v>85</v>
      </c>
      <c r="B393" s="121" t="s">
        <v>80</v>
      </c>
      <c r="C393" s="120" t="s">
        <v>3</v>
      </c>
      <c r="D393" s="120" t="s">
        <v>32</v>
      </c>
      <c r="E393" s="120" t="s">
        <v>72</v>
      </c>
      <c r="F393" s="119">
        <v>225715</v>
      </c>
      <c r="G393" s="115">
        <v>5.4</v>
      </c>
      <c r="H393" s="118">
        <f t="shared" si="12"/>
        <v>24377.22</v>
      </c>
      <c r="I393" s="114">
        <f>F393/F393</f>
        <v>1</v>
      </c>
      <c r="J393" s="117">
        <f t="shared" si="13"/>
        <v>0.10800000000000001</v>
      </c>
    </row>
    <row r="394" spans="1:10" x14ac:dyDescent="0.25">
      <c r="A394" s="121" t="s">
        <v>85</v>
      </c>
      <c r="B394" s="121" t="s">
        <v>80</v>
      </c>
      <c r="C394" s="120" t="s">
        <v>3</v>
      </c>
      <c r="D394" s="120" t="s">
        <v>11</v>
      </c>
      <c r="E394" s="120" t="s">
        <v>1</v>
      </c>
      <c r="F394" s="119">
        <v>76018</v>
      </c>
      <c r="G394" s="115">
        <v>8.9</v>
      </c>
      <c r="H394" s="118">
        <f t="shared" si="12"/>
        <v>13531.204000000002</v>
      </c>
      <c r="I394" s="114">
        <f>F394/F397</f>
        <v>0.44894198798773971</v>
      </c>
      <c r="J394" s="117">
        <f t="shared" si="13"/>
        <v>7.9911673861817675E-2</v>
      </c>
    </row>
    <row r="395" spans="1:10" x14ac:dyDescent="0.25">
      <c r="A395" s="121" t="s">
        <v>85</v>
      </c>
      <c r="B395" s="121" t="s">
        <v>80</v>
      </c>
      <c r="C395" s="120" t="s">
        <v>3</v>
      </c>
      <c r="D395" s="120" t="s">
        <v>11</v>
      </c>
      <c r="E395" s="120" t="s">
        <v>77</v>
      </c>
      <c r="F395" s="119">
        <v>45685</v>
      </c>
      <c r="G395" s="115">
        <v>11.5</v>
      </c>
      <c r="H395" s="118">
        <f t="shared" si="12"/>
        <v>10507.55</v>
      </c>
      <c r="I395" s="114">
        <f>F395/F397</f>
        <v>0.26980339815859256</v>
      </c>
      <c r="J395" s="117">
        <f t="shared" si="13"/>
        <v>6.2054781576476287E-2</v>
      </c>
    </row>
    <row r="396" spans="1:10" x14ac:dyDescent="0.25">
      <c r="A396" s="121" t="s">
        <v>85</v>
      </c>
      <c r="B396" s="121" t="s">
        <v>80</v>
      </c>
      <c r="C396" s="120" t="s">
        <v>3</v>
      </c>
      <c r="D396" s="120" t="s">
        <v>11</v>
      </c>
      <c r="E396" s="120" t="s">
        <v>76</v>
      </c>
      <c r="F396" s="119">
        <v>47628</v>
      </c>
      <c r="G396" s="115">
        <v>11.5</v>
      </c>
      <c r="H396" s="118">
        <f t="shared" si="12"/>
        <v>10954.44</v>
      </c>
      <c r="I396" s="114">
        <f>F396/F397</f>
        <v>0.28127823678444669</v>
      </c>
      <c r="J396" s="117">
        <f t="shared" si="13"/>
        <v>6.4693994460422732E-2</v>
      </c>
    </row>
    <row r="397" spans="1:10" x14ac:dyDescent="0.25">
      <c r="A397" s="121" t="s">
        <v>85</v>
      </c>
      <c r="B397" s="121" t="s">
        <v>80</v>
      </c>
      <c r="C397" s="120" t="s">
        <v>3</v>
      </c>
      <c r="D397" s="120" t="s">
        <v>11</v>
      </c>
      <c r="E397" s="120" t="s">
        <v>72</v>
      </c>
      <c r="F397" s="119">
        <v>169327</v>
      </c>
      <c r="G397" s="115">
        <v>6.2</v>
      </c>
      <c r="H397" s="118">
        <f t="shared" si="12"/>
        <v>20996.548000000003</v>
      </c>
      <c r="I397" s="114">
        <f>F397/F397</f>
        <v>1</v>
      </c>
      <c r="J397" s="117">
        <f t="shared" si="13"/>
        <v>0.124</v>
      </c>
    </row>
    <row r="398" spans="1:10" x14ac:dyDescent="0.25">
      <c r="A398" s="121" t="s">
        <v>85</v>
      </c>
      <c r="B398" s="121" t="s">
        <v>80</v>
      </c>
      <c r="C398" s="120" t="s">
        <v>4</v>
      </c>
      <c r="D398" s="120" t="s">
        <v>107</v>
      </c>
      <c r="E398" s="120" t="s">
        <v>1</v>
      </c>
      <c r="F398" s="119">
        <v>248184</v>
      </c>
      <c r="G398" s="115">
        <v>5</v>
      </c>
      <c r="H398" s="118">
        <f t="shared" si="12"/>
        <v>24818.400000000001</v>
      </c>
      <c r="I398" s="114">
        <f>F398/F401</f>
        <v>0.29372208454344695</v>
      </c>
      <c r="J398" s="117">
        <f t="shared" si="13"/>
        <v>2.9372208454344694E-2</v>
      </c>
    </row>
    <row r="399" spans="1:10" x14ac:dyDescent="0.25">
      <c r="A399" s="121" t="s">
        <v>85</v>
      </c>
      <c r="B399" s="121" t="s">
        <v>80</v>
      </c>
      <c r="C399" s="120" t="s">
        <v>4</v>
      </c>
      <c r="D399" s="120" t="s">
        <v>107</v>
      </c>
      <c r="E399" s="120" t="s">
        <v>77</v>
      </c>
      <c r="F399" s="119">
        <v>387383</v>
      </c>
      <c r="G399" s="115">
        <v>3.8</v>
      </c>
      <c r="H399" s="118">
        <f t="shared" si="12"/>
        <v>29441.107999999997</v>
      </c>
      <c r="I399" s="114">
        <f>F399/F401</f>
        <v>0.45846203734605817</v>
      </c>
      <c r="J399" s="117">
        <f t="shared" si="13"/>
        <v>3.4843114838300417E-2</v>
      </c>
    </row>
    <row r="400" spans="1:10" x14ac:dyDescent="0.25">
      <c r="A400" s="121" t="s">
        <v>85</v>
      </c>
      <c r="B400" s="121" t="s">
        <v>80</v>
      </c>
      <c r="C400" s="120" t="s">
        <v>4</v>
      </c>
      <c r="D400" s="120" t="s">
        <v>107</v>
      </c>
      <c r="E400" s="120" t="s">
        <v>76</v>
      </c>
      <c r="F400" s="119">
        <v>209399</v>
      </c>
      <c r="G400" s="115">
        <v>5</v>
      </c>
      <c r="H400" s="118">
        <f t="shared" si="12"/>
        <v>20939.900000000001</v>
      </c>
      <c r="I400" s="114">
        <f>F400/F401</f>
        <v>0.24782061205119282</v>
      </c>
      <c r="J400" s="117">
        <f t="shared" si="13"/>
        <v>2.478206120511928E-2</v>
      </c>
    </row>
    <row r="401" spans="1:10" x14ac:dyDescent="0.25">
      <c r="A401" s="121" t="s">
        <v>85</v>
      </c>
      <c r="B401" s="121" t="s">
        <v>80</v>
      </c>
      <c r="C401" s="120" t="s">
        <v>4</v>
      </c>
      <c r="D401" s="120" t="s">
        <v>107</v>
      </c>
      <c r="E401" s="120" t="s">
        <v>72</v>
      </c>
      <c r="F401" s="119">
        <v>844962</v>
      </c>
      <c r="G401" s="115">
        <v>2.5</v>
      </c>
      <c r="H401" s="118">
        <f t="shared" si="12"/>
        <v>42248.1</v>
      </c>
      <c r="I401" s="114">
        <f>F401/F401</f>
        <v>1</v>
      </c>
      <c r="J401" s="117">
        <f t="shared" si="13"/>
        <v>0.05</v>
      </c>
    </row>
    <row r="402" spans="1:10" x14ac:dyDescent="0.25">
      <c r="A402" s="121" t="s">
        <v>85</v>
      </c>
      <c r="B402" s="121" t="s">
        <v>80</v>
      </c>
      <c r="C402" s="120" t="s">
        <v>4</v>
      </c>
      <c r="D402" s="120" t="s">
        <v>32</v>
      </c>
      <c r="E402" s="120" t="s">
        <v>1</v>
      </c>
      <c r="F402" s="119">
        <v>122768</v>
      </c>
      <c r="G402" s="115">
        <v>7.2</v>
      </c>
      <c r="H402" s="118">
        <f t="shared" si="12"/>
        <v>17678.592000000001</v>
      </c>
      <c r="I402" s="114">
        <f>F402/F405</f>
        <v>0.27417402528954338</v>
      </c>
      <c r="J402" s="117">
        <f t="shared" si="13"/>
        <v>3.9481059641694245E-2</v>
      </c>
    </row>
    <row r="403" spans="1:10" x14ac:dyDescent="0.25">
      <c r="A403" s="121" t="s">
        <v>85</v>
      </c>
      <c r="B403" s="121" t="s">
        <v>80</v>
      </c>
      <c r="C403" s="120" t="s">
        <v>4</v>
      </c>
      <c r="D403" s="120" t="s">
        <v>32</v>
      </c>
      <c r="E403" s="120" t="s">
        <v>77</v>
      </c>
      <c r="F403" s="119">
        <v>174018</v>
      </c>
      <c r="G403" s="115">
        <v>5.9</v>
      </c>
      <c r="H403" s="118">
        <f t="shared" si="12"/>
        <v>20534.124</v>
      </c>
      <c r="I403" s="114">
        <f>F403/F405</f>
        <v>0.38862908520816303</v>
      </c>
      <c r="J403" s="117">
        <f t="shared" si="13"/>
        <v>4.5858232054563242E-2</v>
      </c>
    </row>
    <row r="404" spans="1:10" x14ac:dyDescent="0.25">
      <c r="A404" s="121" t="s">
        <v>85</v>
      </c>
      <c r="B404" s="121" t="s">
        <v>80</v>
      </c>
      <c r="C404" s="120" t="s">
        <v>4</v>
      </c>
      <c r="D404" s="120" t="s">
        <v>32</v>
      </c>
      <c r="E404" s="120" t="s">
        <v>76</v>
      </c>
      <c r="F404" s="119">
        <v>150992</v>
      </c>
      <c r="G404" s="115">
        <v>5.9</v>
      </c>
      <c r="H404" s="118">
        <f t="shared" si="12"/>
        <v>17817.056</v>
      </c>
      <c r="I404" s="114">
        <f>F404/F405</f>
        <v>0.33720582258014087</v>
      </c>
      <c r="J404" s="117">
        <f t="shared" si="13"/>
        <v>3.9790287064456621E-2</v>
      </c>
    </row>
    <row r="405" spans="1:10" x14ac:dyDescent="0.25">
      <c r="A405" s="121" t="s">
        <v>85</v>
      </c>
      <c r="B405" s="121" t="s">
        <v>80</v>
      </c>
      <c r="C405" s="120" t="s">
        <v>4</v>
      </c>
      <c r="D405" s="120" t="s">
        <v>32</v>
      </c>
      <c r="E405" s="120" t="s">
        <v>72</v>
      </c>
      <c r="F405" s="119">
        <v>447774</v>
      </c>
      <c r="G405" s="115">
        <v>3.4</v>
      </c>
      <c r="H405" s="118">
        <f t="shared" si="12"/>
        <v>30448.631999999998</v>
      </c>
      <c r="I405" s="114">
        <f>F405/F405</f>
        <v>1</v>
      </c>
      <c r="J405" s="117">
        <f t="shared" si="13"/>
        <v>6.8000000000000005E-2</v>
      </c>
    </row>
    <row r="406" spans="1:10" x14ac:dyDescent="0.25">
      <c r="A406" s="121" t="s">
        <v>85</v>
      </c>
      <c r="B406" s="121" t="s">
        <v>80</v>
      </c>
      <c r="C406" s="120" t="s">
        <v>4</v>
      </c>
      <c r="D406" s="120" t="s">
        <v>11</v>
      </c>
      <c r="E406" s="120" t="s">
        <v>1</v>
      </c>
      <c r="F406" s="119">
        <v>125418</v>
      </c>
      <c r="G406" s="115">
        <v>6.4</v>
      </c>
      <c r="H406" s="118">
        <f t="shared" si="12"/>
        <v>16053.504000000001</v>
      </c>
      <c r="I406" s="114">
        <f>F406/F409</f>
        <v>0.31576323673808504</v>
      </c>
      <c r="J406" s="117">
        <f t="shared" si="13"/>
        <v>4.0417694302474889E-2</v>
      </c>
    </row>
    <row r="407" spans="1:10" x14ac:dyDescent="0.25">
      <c r="A407" s="121" t="s">
        <v>85</v>
      </c>
      <c r="B407" s="121" t="s">
        <v>80</v>
      </c>
      <c r="C407" s="120" t="s">
        <v>4</v>
      </c>
      <c r="D407" s="120" t="s">
        <v>11</v>
      </c>
      <c r="E407" s="120" t="s">
        <v>77</v>
      </c>
      <c r="F407" s="119">
        <v>213367</v>
      </c>
      <c r="G407" s="115">
        <v>5</v>
      </c>
      <c r="H407" s="118">
        <f t="shared" si="12"/>
        <v>21336.7</v>
      </c>
      <c r="I407" s="114">
        <f>F407/F409</f>
        <v>0.53719126866235301</v>
      </c>
      <c r="J407" s="117">
        <f t="shared" si="13"/>
        <v>5.3719126866235298E-2</v>
      </c>
    </row>
    <row r="408" spans="1:10" x14ac:dyDescent="0.25">
      <c r="A408" s="121" t="s">
        <v>85</v>
      </c>
      <c r="B408" s="121" t="s">
        <v>80</v>
      </c>
      <c r="C408" s="120" t="s">
        <v>4</v>
      </c>
      <c r="D408" s="120" t="s">
        <v>11</v>
      </c>
      <c r="E408" s="120" t="s">
        <v>76</v>
      </c>
      <c r="F408" s="119">
        <v>58409</v>
      </c>
      <c r="G408" s="115">
        <v>10.199999999999999</v>
      </c>
      <c r="H408" s="118">
        <f t="shared" si="12"/>
        <v>11915.435999999998</v>
      </c>
      <c r="I408" s="114">
        <f>F408/F409</f>
        <v>0.14705556534655959</v>
      </c>
      <c r="J408" s="117">
        <f t="shared" si="13"/>
        <v>2.9999335330698155E-2</v>
      </c>
    </row>
    <row r="409" spans="1:10" x14ac:dyDescent="0.25">
      <c r="A409" s="121" t="s">
        <v>85</v>
      </c>
      <c r="B409" s="121" t="s">
        <v>80</v>
      </c>
      <c r="C409" s="120" t="s">
        <v>4</v>
      </c>
      <c r="D409" s="120" t="s">
        <v>11</v>
      </c>
      <c r="E409" s="120" t="s">
        <v>72</v>
      </c>
      <c r="F409" s="119">
        <v>397190</v>
      </c>
      <c r="G409" s="115">
        <v>3.8</v>
      </c>
      <c r="H409" s="118">
        <f t="shared" si="12"/>
        <v>30186.44</v>
      </c>
      <c r="I409" s="114">
        <f>F409/F409</f>
        <v>1</v>
      </c>
      <c r="J409" s="117">
        <f t="shared" si="13"/>
        <v>7.5999999999999998E-2</v>
      </c>
    </row>
    <row r="410" spans="1:10" x14ac:dyDescent="0.25">
      <c r="A410" s="121" t="s">
        <v>85</v>
      </c>
      <c r="B410" s="121" t="s">
        <v>80</v>
      </c>
      <c r="C410" s="120" t="s">
        <v>78</v>
      </c>
      <c r="D410" s="120" t="s">
        <v>107</v>
      </c>
      <c r="E410" s="120" t="s">
        <v>1</v>
      </c>
      <c r="F410" s="119">
        <v>86689</v>
      </c>
      <c r="G410" s="115">
        <v>6.2</v>
      </c>
      <c r="H410" s="118">
        <f t="shared" si="12"/>
        <v>10749.436000000002</v>
      </c>
      <c r="I410" s="114">
        <f>F410/F413</f>
        <v>0.11665278407615284</v>
      </c>
      <c r="J410" s="117">
        <f t="shared" si="13"/>
        <v>1.4464945225442954E-2</v>
      </c>
    </row>
    <row r="411" spans="1:10" x14ac:dyDescent="0.25">
      <c r="A411" s="121" t="s">
        <v>85</v>
      </c>
      <c r="B411" s="121" t="s">
        <v>80</v>
      </c>
      <c r="C411" s="120" t="s">
        <v>78</v>
      </c>
      <c r="D411" s="120" t="s">
        <v>107</v>
      </c>
      <c r="E411" s="120" t="s">
        <v>77</v>
      </c>
      <c r="F411" s="119">
        <v>382544</v>
      </c>
      <c r="G411" s="115">
        <v>3</v>
      </c>
      <c r="H411" s="118">
        <f t="shared" si="12"/>
        <v>22952.639999999999</v>
      </c>
      <c r="I411" s="114">
        <f>F411/F413</f>
        <v>0.51476914754614556</v>
      </c>
      <c r="J411" s="117">
        <f t="shared" si="13"/>
        <v>3.0886148852768733E-2</v>
      </c>
    </row>
    <row r="412" spans="1:10" x14ac:dyDescent="0.25">
      <c r="A412" s="121" t="s">
        <v>85</v>
      </c>
      <c r="B412" s="121" t="s">
        <v>80</v>
      </c>
      <c r="C412" s="120" t="s">
        <v>78</v>
      </c>
      <c r="D412" s="120" t="s">
        <v>107</v>
      </c>
      <c r="E412" s="120" t="s">
        <v>76</v>
      </c>
      <c r="F412" s="119">
        <v>273908</v>
      </c>
      <c r="G412" s="115">
        <v>3.5</v>
      </c>
      <c r="H412" s="118">
        <f t="shared" si="12"/>
        <v>19173.560000000001</v>
      </c>
      <c r="I412" s="114">
        <f>F412/F413</f>
        <v>0.36858345096529982</v>
      </c>
      <c r="J412" s="117">
        <f t="shared" si="13"/>
        <v>2.5800841567570988E-2</v>
      </c>
    </row>
    <row r="413" spans="1:10" x14ac:dyDescent="0.25">
      <c r="A413" s="121" t="s">
        <v>85</v>
      </c>
      <c r="B413" s="121" t="s">
        <v>80</v>
      </c>
      <c r="C413" s="120" t="s">
        <v>78</v>
      </c>
      <c r="D413" s="120" t="s">
        <v>107</v>
      </c>
      <c r="E413" s="120" t="s">
        <v>72</v>
      </c>
      <c r="F413" s="119">
        <v>743137</v>
      </c>
      <c r="G413" s="115">
        <v>2.4</v>
      </c>
      <c r="H413" s="118">
        <f t="shared" si="12"/>
        <v>35670.576000000001</v>
      </c>
      <c r="I413" s="114">
        <f>F413/F413</f>
        <v>1</v>
      </c>
      <c r="J413" s="117">
        <f t="shared" si="13"/>
        <v>4.8000000000000001E-2</v>
      </c>
    </row>
    <row r="414" spans="1:10" x14ac:dyDescent="0.25">
      <c r="A414" s="121" t="s">
        <v>85</v>
      </c>
      <c r="B414" s="121" t="s">
        <v>80</v>
      </c>
      <c r="C414" s="120" t="s">
        <v>78</v>
      </c>
      <c r="D414" s="120" t="s">
        <v>32</v>
      </c>
      <c r="E414" s="120" t="s">
        <v>1</v>
      </c>
      <c r="F414" s="119">
        <v>48181</v>
      </c>
      <c r="G414" s="115">
        <v>8.6</v>
      </c>
      <c r="H414" s="118">
        <f t="shared" si="12"/>
        <v>8287.1319999999996</v>
      </c>
      <c r="I414" s="114">
        <f>F414/F417</f>
        <v>0.11040559120073327</v>
      </c>
      <c r="J414" s="117">
        <f t="shared" si="13"/>
        <v>1.8989761686526122E-2</v>
      </c>
    </row>
    <row r="415" spans="1:10" x14ac:dyDescent="0.25">
      <c r="A415" s="121" t="s">
        <v>85</v>
      </c>
      <c r="B415" s="121" t="s">
        <v>80</v>
      </c>
      <c r="C415" s="120" t="s">
        <v>78</v>
      </c>
      <c r="D415" s="120" t="s">
        <v>32</v>
      </c>
      <c r="E415" s="120" t="s">
        <v>77</v>
      </c>
      <c r="F415" s="119">
        <v>168767</v>
      </c>
      <c r="G415" s="115">
        <v>5.0999999999999996</v>
      </c>
      <c r="H415" s="118">
        <f t="shared" si="12"/>
        <v>17214.234</v>
      </c>
      <c r="I415" s="114">
        <f>F415/F417</f>
        <v>0.38672548120989919</v>
      </c>
      <c r="J415" s="117">
        <f t="shared" si="13"/>
        <v>3.9445999083409712E-2</v>
      </c>
    </row>
    <row r="416" spans="1:10" x14ac:dyDescent="0.25">
      <c r="A416" s="121" t="s">
        <v>85</v>
      </c>
      <c r="B416" s="121" t="s">
        <v>80</v>
      </c>
      <c r="C416" s="120" t="s">
        <v>78</v>
      </c>
      <c r="D416" s="120" t="s">
        <v>32</v>
      </c>
      <c r="E416" s="120" t="s">
        <v>76</v>
      </c>
      <c r="F416" s="119">
        <v>219456</v>
      </c>
      <c r="G416" s="115">
        <v>3.9</v>
      </c>
      <c r="H416" s="118">
        <f t="shared" si="12"/>
        <v>17117.567999999999</v>
      </c>
      <c r="I416" s="114">
        <f>F416/F417</f>
        <v>0.50287809349220902</v>
      </c>
      <c r="J416" s="117">
        <f t="shared" si="13"/>
        <v>3.9224491292392305E-2</v>
      </c>
    </row>
    <row r="417" spans="1:10" x14ac:dyDescent="0.25">
      <c r="A417" s="121" t="s">
        <v>85</v>
      </c>
      <c r="B417" s="121" t="s">
        <v>80</v>
      </c>
      <c r="C417" s="120" t="s">
        <v>78</v>
      </c>
      <c r="D417" s="120" t="s">
        <v>32</v>
      </c>
      <c r="E417" s="120" t="s">
        <v>72</v>
      </c>
      <c r="F417" s="119">
        <v>436400</v>
      </c>
      <c r="G417" s="115">
        <v>2.7</v>
      </c>
      <c r="H417" s="118">
        <f t="shared" si="12"/>
        <v>23565.599999999999</v>
      </c>
      <c r="I417" s="114">
        <f>F417/F417</f>
        <v>1</v>
      </c>
      <c r="J417" s="117">
        <f t="shared" si="13"/>
        <v>5.4000000000000006E-2</v>
      </c>
    </row>
    <row r="418" spans="1:10" x14ac:dyDescent="0.25">
      <c r="A418" s="121" t="s">
        <v>85</v>
      </c>
      <c r="B418" s="121" t="s">
        <v>80</v>
      </c>
      <c r="C418" s="120" t="s">
        <v>78</v>
      </c>
      <c r="D418" s="120" t="s">
        <v>11</v>
      </c>
      <c r="E418" s="120" t="s">
        <v>1</v>
      </c>
      <c r="F418" s="119">
        <v>38510</v>
      </c>
      <c r="G418" s="115">
        <v>9.9</v>
      </c>
      <c r="H418" s="118">
        <f t="shared" si="12"/>
        <v>7624.98</v>
      </c>
      <c r="I418" s="114">
        <f>F418/F421</f>
        <v>0.12554647436419888</v>
      </c>
      <c r="J418" s="117">
        <f t="shared" si="13"/>
        <v>2.4858201924111381E-2</v>
      </c>
    </row>
    <row r="419" spans="1:10" x14ac:dyDescent="0.25">
      <c r="A419" s="121" t="s">
        <v>85</v>
      </c>
      <c r="B419" s="121" t="s">
        <v>80</v>
      </c>
      <c r="C419" s="120" t="s">
        <v>78</v>
      </c>
      <c r="D419" s="120" t="s">
        <v>11</v>
      </c>
      <c r="E419" s="120" t="s">
        <v>77</v>
      </c>
      <c r="F419" s="119">
        <v>213779</v>
      </c>
      <c r="G419" s="115">
        <v>3.9</v>
      </c>
      <c r="H419" s="118">
        <f t="shared" si="12"/>
        <v>16674.761999999999</v>
      </c>
      <c r="I419" s="114">
        <f>F419/F421</f>
        <v>0.69694104760072895</v>
      </c>
      <c r="J419" s="117">
        <f t="shared" si="13"/>
        <v>5.4361401712856861E-2</v>
      </c>
    </row>
    <row r="420" spans="1:10" x14ac:dyDescent="0.25">
      <c r="A420" s="121" t="s">
        <v>85</v>
      </c>
      <c r="B420" s="121" t="s">
        <v>80</v>
      </c>
      <c r="C420" s="120" t="s">
        <v>78</v>
      </c>
      <c r="D420" s="120" t="s">
        <v>11</v>
      </c>
      <c r="E420" s="120" t="s">
        <v>76</v>
      </c>
      <c r="F420" s="119">
        <v>54454</v>
      </c>
      <c r="G420" s="115">
        <v>8.1999999999999993</v>
      </c>
      <c r="H420" s="118">
        <f t="shared" si="12"/>
        <v>8930.4560000000001</v>
      </c>
      <c r="I420" s="114">
        <f>F420/F421</f>
        <v>0.17752551843749897</v>
      </c>
      <c r="J420" s="117">
        <f t="shared" si="13"/>
        <v>2.9114185023749829E-2</v>
      </c>
    </row>
    <row r="421" spans="1:10" x14ac:dyDescent="0.25">
      <c r="A421" s="121" t="s">
        <v>85</v>
      </c>
      <c r="B421" s="121" t="s">
        <v>80</v>
      </c>
      <c r="C421" s="120" t="s">
        <v>78</v>
      </c>
      <c r="D421" s="120" t="s">
        <v>11</v>
      </c>
      <c r="E421" s="120" t="s">
        <v>72</v>
      </c>
      <c r="F421" s="119">
        <v>306739</v>
      </c>
      <c r="G421" s="115">
        <v>3.2</v>
      </c>
      <c r="H421" s="118">
        <f t="shared" si="12"/>
        <v>19631.296000000002</v>
      </c>
      <c r="I421" s="114">
        <f>F421/F421</f>
        <v>1</v>
      </c>
      <c r="J421" s="117">
        <f t="shared" si="13"/>
        <v>6.4000000000000001E-2</v>
      </c>
    </row>
    <row r="422" spans="1:10" x14ac:dyDescent="0.25">
      <c r="A422" s="121" t="s">
        <v>85</v>
      </c>
      <c r="B422" s="121" t="s">
        <v>80</v>
      </c>
      <c r="C422" s="120" t="s">
        <v>73</v>
      </c>
      <c r="D422" s="120" t="s">
        <v>107</v>
      </c>
      <c r="E422" s="120" t="s">
        <v>1</v>
      </c>
      <c r="F422" s="119">
        <v>634536</v>
      </c>
      <c r="G422" s="115">
        <v>3.3</v>
      </c>
      <c r="H422" s="118">
        <f t="shared" si="12"/>
        <v>41879.375999999997</v>
      </c>
      <c r="I422" s="114">
        <f>F422/F425</f>
        <v>0.27427142815771377</v>
      </c>
      <c r="J422" s="117">
        <f t="shared" si="13"/>
        <v>1.810191425840911E-2</v>
      </c>
    </row>
    <row r="423" spans="1:10" x14ac:dyDescent="0.25">
      <c r="A423" s="121" t="s">
        <v>85</v>
      </c>
      <c r="B423" s="121" t="s">
        <v>80</v>
      </c>
      <c r="C423" s="120" t="s">
        <v>73</v>
      </c>
      <c r="D423" s="120" t="s">
        <v>107</v>
      </c>
      <c r="E423" s="120" t="s">
        <v>77</v>
      </c>
      <c r="F423" s="119">
        <v>959419</v>
      </c>
      <c r="G423" s="115">
        <v>2.6</v>
      </c>
      <c r="H423" s="118">
        <f t="shared" si="12"/>
        <v>49889.788</v>
      </c>
      <c r="I423" s="114">
        <f>F423/F425</f>
        <v>0.414698644886414</v>
      </c>
      <c r="J423" s="117">
        <f t="shared" si="13"/>
        <v>2.156432953409353E-2</v>
      </c>
    </row>
    <row r="424" spans="1:10" x14ac:dyDescent="0.25">
      <c r="A424" s="121" t="s">
        <v>85</v>
      </c>
      <c r="B424" s="121" t="s">
        <v>80</v>
      </c>
      <c r="C424" s="120" t="s">
        <v>73</v>
      </c>
      <c r="D424" s="120" t="s">
        <v>107</v>
      </c>
      <c r="E424" s="120" t="s">
        <v>76</v>
      </c>
      <c r="F424" s="119">
        <v>719582</v>
      </c>
      <c r="G424" s="115">
        <v>3.3</v>
      </c>
      <c r="H424" s="118">
        <f t="shared" si="12"/>
        <v>47492.412000000004</v>
      </c>
      <c r="I424" s="114">
        <f>F424/F425</f>
        <v>0.31103165591327203</v>
      </c>
      <c r="J424" s="117">
        <f t="shared" si="13"/>
        <v>2.0528089290275955E-2</v>
      </c>
    </row>
    <row r="425" spans="1:10" x14ac:dyDescent="0.25">
      <c r="A425" s="121" t="s">
        <v>85</v>
      </c>
      <c r="B425" s="121" t="s">
        <v>80</v>
      </c>
      <c r="C425" s="120" t="s">
        <v>73</v>
      </c>
      <c r="D425" s="120" t="s">
        <v>107</v>
      </c>
      <c r="E425" s="120" t="s">
        <v>72</v>
      </c>
      <c r="F425" s="119">
        <v>2313533</v>
      </c>
      <c r="G425" s="115">
        <v>1.6</v>
      </c>
      <c r="H425" s="118">
        <f t="shared" si="12"/>
        <v>74033.056000000011</v>
      </c>
      <c r="I425" s="114">
        <f>F425/F425</f>
        <v>1</v>
      </c>
      <c r="J425" s="117">
        <f t="shared" si="13"/>
        <v>3.2000000000000001E-2</v>
      </c>
    </row>
    <row r="426" spans="1:10" x14ac:dyDescent="0.25">
      <c r="A426" s="121" t="s">
        <v>85</v>
      </c>
      <c r="B426" s="121" t="s">
        <v>80</v>
      </c>
      <c r="C426" s="120" t="s">
        <v>73</v>
      </c>
      <c r="D426" s="120" t="s">
        <v>32</v>
      </c>
      <c r="E426" s="120" t="s">
        <v>1</v>
      </c>
      <c r="F426" s="119">
        <v>325509</v>
      </c>
      <c r="G426" s="115">
        <v>4.2</v>
      </c>
      <c r="H426" s="118">
        <f t="shared" si="12"/>
        <v>27342.756000000001</v>
      </c>
      <c r="I426" s="114">
        <f>F426/F429</f>
        <v>0.25237970814702593</v>
      </c>
      <c r="J426" s="117">
        <f t="shared" si="13"/>
        <v>2.1199895484350178E-2</v>
      </c>
    </row>
    <row r="427" spans="1:10" x14ac:dyDescent="0.25">
      <c r="A427" s="121" t="s">
        <v>85</v>
      </c>
      <c r="B427" s="121" t="s">
        <v>80</v>
      </c>
      <c r="C427" s="120" t="s">
        <v>73</v>
      </c>
      <c r="D427" s="120" t="s">
        <v>32</v>
      </c>
      <c r="E427" s="120" t="s">
        <v>77</v>
      </c>
      <c r="F427" s="119">
        <v>458806</v>
      </c>
      <c r="G427" s="115">
        <v>3.5</v>
      </c>
      <c r="H427" s="118">
        <f t="shared" si="12"/>
        <v>32116.42</v>
      </c>
      <c r="I427" s="114">
        <f>F427/F429</f>
        <v>0.35573002398122439</v>
      </c>
      <c r="J427" s="117">
        <f t="shared" si="13"/>
        <v>2.4901101678685707E-2</v>
      </c>
    </row>
    <row r="428" spans="1:10" x14ac:dyDescent="0.25">
      <c r="A428" s="121" t="s">
        <v>85</v>
      </c>
      <c r="B428" s="121" t="s">
        <v>80</v>
      </c>
      <c r="C428" s="120" t="s">
        <v>73</v>
      </c>
      <c r="D428" s="120" t="s">
        <v>32</v>
      </c>
      <c r="E428" s="120" t="s">
        <v>76</v>
      </c>
      <c r="F428" s="119">
        <v>505448</v>
      </c>
      <c r="G428" s="115">
        <v>3.3</v>
      </c>
      <c r="H428" s="118">
        <f t="shared" si="12"/>
        <v>33359.567999999999</v>
      </c>
      <c r="I428" s="114">
        <f>F428/F429</f>
        <v>0.39189336922634382</v>
      </c>
      <c r="J428" s="117">
        <f t="shared" si="13"/>
        <v>2.5864962368938694E-2</v>
      </c>
    </row>
    <row r="429" spans="1:10" x14ac:dyDescent="0.25">
      <c r="A429" s="121" t="s">
        <v>85</v>
      </c>
      <c r="B429" s="121" t="s">
        <v>80</v>
      </c>
      <c r="C429" s="120" t="s">
        <v>73</v>
      </c>
      <c r="D429" s="120" t="s">
        <v>32</v>
      </c>
      <c r="E429" s="120" t="s">
        <v>72</v>
      </c>
      <c r="F429" s="119">
        <v>1289759</v>
      </c>
      <c r="G429" s="115">
        <v>2.2999999999999998</v>
      </c>
      <c r="H429" s="118">
        <f t="shared" si="12"/>
        <v>59328.913999999997</v>
      </c>
      <c r="I429" s="114">
        <f>F429/F429</f>
        <v>1</v>
      </c>
      <c r="J429" s="117">
        <f t="shared" si="13"/>
        <v>4.5999999999999999E-2</v>
      </c>
    </row>
    <row r="430" spans="1:10" x14ac:dyDescent="0.25">
      <c r="A430" s="121" t="s">
        <v>85</v>
      </c>
      <c r="B430" s="121" t="s">
        <v>80</v>
      </c>
      <c r="C430" s="120" t="s">
        <v>73</v>
      </c>
      <c r="D430" s="120" t="s">
        <v>11</v>
      </c>
      <c r="E430" s="120" t="s">
        <v>1</v>
      </c>
      <c r="F430" s="119">
        <v>309029</v>
      </c>
      <c r="G430" s="115">
        <v>4.2</v>
      </c>
      <c r="H430" s="118">
        <f t="shared" si="12"/>
        <v>25958.436000000002</v>
      </c>
      <c r="I430" s="114">
        <f>F430/F433</f>
        <v>0.30185216297315037</v>
      </c>
      <c r="J430" s="117">
        <f t="shared" si="13"/>
        <v>2.5355581689744632E-2</v>
      </c>
    </row>
    <row r="431" spans="1:10" x14ac:dyDescent="0.25">
      <c r="A431" s="121" t="s">
        <v>85</v>
      </c>
      <c r="B431" s="121" t="s">
        <v>80</v>
      </c>
      <c r="C431" s="120" t="s">
        <v>73</v>
      </c>
      <c r="D431" s="120" t="s">
        <v>11</v>
      </c>
      <c r="E431" s="120" t="s">
        <v>77</v>
      </c>
      <c r="F431" s="119">
        <v>500615</v>
      </c>
      <c r="G431" s="115">
        <v>3.3</v>
      </c>
      <c r="H431" s="118">
        <f t="shared" si="12"/>
        <v>33040.589999999997</v>
      </c>
      <c r="I431" s="114">
        <f>F431/F433</f>
        <v>0.48898880223798957</v>
      </c>
      <c r="J431" s="117">
        <f t="shared" si="13"/>
        <v>3.2273260947707307E-2</v>
      </c>
    </row>
    <row r="432" spans="1:10" x14ac:dyDescent="0.25">
      <c r="A432" s="121" t="s">
        <v>85</v>
      </c>
      <c r="B432" s="121" t="s">
        <v>80</v>
      </c>
      <c r="C432" s="120" t="s">
        <v>73</v>
      </c>
      <c r="D432" s="120" t="s">
        <v>11</v>
      </c>
      <c r="E432" s="120" t="s">
        <v>76</v>
      </c>
      <c r="F432" s="119">
        <v>214136</v>
      </c>
      <c r="G432" s="115">
        <v>5.2</v>
      </c>
      <c r="H432" s="118">
        <f t="shared" si="12"/>
        <v>22270.144</v>
      </c>
      <c r="I432" s="114">
        <f>F432/F433</f>
        <v>0.20916294189353921</v>
      </c>
      <c r="J432" s="117">
        <f t="shared" si="13"/>
        <v>2.1752945956928081E-2</v>
      </c>
    </row>
    <row r="433" spans="1:10" x14ac:dyDescent="0.25">
      <c r="A433" s="121" t="s">
        <v>85</v>
      </c>
      <c r="B433" s="121" t="s">
        <v>80</v>
      </c>
      <c r="C433" s="120" t="s">
        <v>73</v>
      </c>
      <c r="D433" s="120" t="s">
        <v>11</v>
      </c>
      <c r="E433" s="120" t="s">
        <v>72</v>
      </c>
      <c r="F433" s="119">
        <v>1023776</v>
      </c>
      <c r="G433" s="115">
        <v>2.2999999999999998</v>
      </c>
      <c r="H433" s="118">
        <f t="shared" si="12"/>
        <v>47093.695999999996</v>
      </c>
      <c r="I433" s="114">
        <f>F433/F433</f>
        <v>1</v>
      </c>
      <c r="J433" s="117">
        <f t="shared" si="13"/>
        <v>4.5999999999999999E-2</v>
      </c>
    </row>
    <row r="434" spans="1:10" x14ac:dyDescent="0.25">
      <c r="A434" s="121" t="s">
        <v>85</v>
      </c>
      <c r="B434" s="121" t="s">
        <v>79</v>
      </c>
      <c r="C434" s="120" t="s">
        <v>0</v>
      </c>
      <c r="D434" s="120" t="s">
        <v>107</v>
      </c>
      <c r="E434" s="120" t="s">
        <v>1</v>
      </c>
      <c r="F434" s="119">
        <v>192350</v>
      </c>
      <c r="G434" s="115">
        <v>5.3</v>
      </c>
      <c r="H434" s="118">
        <f t="shared" si="12"/>
        <v>20389.099999999999</v>
      </c>
      <c r="I434" s="114">
        <f>F434/F437</f>
        <v>0.20851106729265154</v>
      </c>
      <c r="J434" s="117">
        <f t="shared" si="13"/>
        <v>2.2102173133021062E-2</v>
      </c>
    </row>
    <row r="435" spans="1:10" x14ac:dyDescent="0.25">
      <c r="A435" s="121" t="s">
        <v>85</v>
      </c>
      <c r="B435" s="121" t="s">
        <v>79</v>
      </c>
      <c r="C435" s="120" t="s">
        <v>0</v>
      </c>
      <c r="D435" s="120" t="s">
        <v>107</v>
      </c>
      <c r="E435" s="120" t="s">
        <v>77</v>
      </c>
      <c r="F435" s="119">
        <v>129140</v>
      </c>
      <c r="G435" s="115">
        <v>5.8</v>
      </c>
      <c r="H435" s="118">
        <f t="shared" si="12"/>
        <v>14980.24</v>
      </c>
      <c r="I435" s="114">
        <f>F435/F437</f>
        <v>0.13999022214802714</v>
      </c>
      <c r="J435" s="117">
        <f t="shared" si="13"/>
        <v>1.6238865769171149E-2</v>
      </c>
    </row>
    <row r="436" spans="1:10" x14ac:dyDescent="0.25">
      <c r="A436" s="121" t="s">
        <v>85</v>
      </c>
      <c r="B436" s="121" t="s">
        <v>79</v>
      </c>
      <c r="C436" s="120" t="s">
        <v>0</v>
      </c>
      <c r="D436" s="120" t="s">
        <v>107</v>
      </c>
      <c r="E436" s="120" t="s">
        <v>76</v>
      </c>
      <c r="F436" s="119">
        <v>601003</v>
      </c>
      <c r="G436" s="115">
        <v>2.7</v>
      </c>
      <c r="H436" s="118">
        <f t="shared" si="12"/>
        <v>32454.162</v>
      </c>
      <c r="I436" s="114">
        <f>F436/F437</f>
        <v>0.65149871055932129</v>
      </c>
      <c r="J436" s="117">
        <f t="shared" si="13"/>
        <v>3.5180930370203353E-2</v>
      </c>
    </row>
    <row r="437" spans="1:10" x14ac:dyDescent="0.25">
      <c r="A437" s="121" t="s">
        <v>85</v>
      </c>
      <c r="B437" s="121" t="s">
        <v>79</v>
      </c>
      <c r="C437" s="120" t="s">
        <v>0</v>
      </c>
      <c r="D437" s="120" t="s">
        <v>107</v>
      </c>
      <c r="E437" s="120" t="s">
        <v>72</v>
      </c>
      <c r="F437" s="119">
        <v>922493</v>
      </c>
      <c r="G437" s="115">
        <v>2.1</v>
      </c>
      <c r="H437" s="118">
        <f t="shared" si="12"/>
        <v>38744.705999999998</v>
      </c>
      <c r="I437" s="114">
        <f>F437/F437</f>
        <v>1</v>
      </c>
      <c r="J437" s="117">
        <f t="shared" si="13"/>
        <v>4.2000000000000003E-2</v>
      </c>
    </row>
    <row r="438" spans="1:10" x14ac:dyDescent="0.25">
      <c r="A438" s="121" t="s">
        <v>85</v>
      </c>
      <c r="B438" s="121" t="s">
        <v>79</v>
      </c>
      <c r="C438" s="120" t="s">
        <v>0</v>
      </c>
      <c r="D438" s="120" t="s">
        <v>32</v>
      </c>
      <c r="E438" s="120" t="s">
        <v>1</v>
      </c>
      <c r="F438" s="119">
        <v>92499</v>
      </c>
      <c r="G438" s="115">
        <v>6.9</v>
      </c>
      <c r="H438" s="118">
        <f t="shared" si="12"/>
        <v>12764.861999999999</v>
      </c>
      <c r="I438" s="114">
        <f>F438/F441</f>
        <v>0.20106860969878509</v>
      </c>
      <c r="J438" s="117">
        <f t="shared" si="13"/>
        <v>2.7747468138432346E-2</v>
      </c>
    </row>
    <row r="439" spans="1:10" x14ac:dyDescent="0.25">
      <c r="A439" s="121" t="s">
        <v>85</v>
      </c>
      <c r="B439" s="121" t="s">
        <v>79</v>
      </c>
      <c r="C439" s="120" t="s">
        <v>0</v>
      </c>
      <c r="D439" s="120" t="s">
        <v>32</v>
      </c>
      <c r="E439" s="120" t="s">
        <v>77</v>
      </c>
      <c r="F439" s="119">
        <v>69925</v>
      </c>
      <c r="G439" s="115">
        <v>8.1999999999999993</v>
      </c>
      <c r="H439" s="118">
        <f t="shared" si="12"/>
        <v>11467.7</v>
      </c>
      <c r="I439" s="114">
        <f>F439/F441</f>
        <v>0.15199864358736362</v>
      </c>
      <c r="J439" s="117">
        <f t="shared" si="13"/>
        <v>2.4927777548327631E-2</v>
      </c>
    </row>
    <row r="440" spans="1:10" x14ac:dyDescent="0.25">
      <c r="A440" s="121" t="s">
        <v>85</v>
      </c>
      <c r="B440" s="121" t="s">
        <v>79</v>
      </c>
      <c r="C440" s="120" t="s">
        <v>0</v>
      </c>
      <c r="D440" s="120" t="s">
        <v>32</v>
      </c>
      <c r="E440" s="120" t="s">
        <v>76</v>
      </c>
      <c r="F440" s="119">
        <v>297613</v>
      </c>
      <c r="G440" s="115">
        <v>4</v>
      </c>
      <c r="H440" s="118">
        <f t="shared" si="12"/>
        <v>23809.040000000001</v>
      </c>
      <c r="I440" s="114">
        <f>F440/F441</f>
        <v>0.64693274671385126</v>
      </c>
      <c r="J440" s="117">
        <f t="shared" si="13"/>
        <v>5.1754619737108098E-2</v>
      </c>
    </row>
    <row r="441" spans="1:10" x14ac:dyDescent="0.25">
      <c r="A441" s="121" t="s">
        <v>85</v>
      </c>
      <c r="B441" s="121" t="s">
        <v>79</v>
      </c>
      <c r="C441" s="120" t="s">
        <v>0</v>
      </c>
      <c r="D441" s="120" t="s">
        <v>32</v>
      </c>
      <c r="E441" s="120" t="s">
        <v>72</v>
      </c>
      <c r="F441" s="119">
        <v>460037</v>
      </c>
      <c r="G441" s="115">
        <v>2.9</v>
      </c>
      <c r="H441" s="118">
        <f t="shared" si="12"/>
        <v>26682.146000000001</v>
      </c>
      <c r="I441" s="114">
        <f>F441/F441</f>
        <v>1</v>
      </c>
      <c r="J441" s="117">
        <f t="shared" si="13"/>
        <v>5.7999999999999996E-2</v>
      </c>
    </row>
    <row r="442" spans="1:10" x14ac:dyDescent="0.25">
      <c r="A442" s="121" t="s">
        <v>85</v>
      </c>
      <c r="B442" s="121" t="s">
        <v>79</v>
      </c>
      <c r="C442" s="120" t="s">
        <v>0</v>
      </c>
      <c r="D442" s="120" t="s">
        <v>11</v>
      </c>
      <c r="E442" s="120" t="s">
        <v>1</v>
      </c>
      <c r="F442" s="119">
        <v>99851</v>
      </c>
      <c r="G442" s="115">
        <v>6.7</v>
      </c>
      <c r="H442" s="118">
        <f t="shared" si="12"/>
        <v>13380.034000000001</v>
      </c>
      <c r="I442" s="114">
        <f>F442/F445</f>
        <v>0.21591459511823827</v>
      </c>
      <c r="J442" s="117">
        <f t="shared" si="13"/>
        <v>2.8932555745843927E-2</v>
      </c>
    </row>
    <row r="443" spans="1:10" x14ac:dyDescent="0.25">
      <c r="A443" s="121" t="s">
        <v>85</v>
      </c>
      <c r="B443" s="121" t="s">
        <v>79</v>
      </c>
      <c r="C443" s="120" t="s">
        <v>0</v>
      </c>
      <c r="D443" s="120" t="s">
        <v>11</v>
      </c>
      <c r="E443" s="120" t="s">
        <v>77</v>
      </c>
      <c r="F443" s="119">
        <v>59215</v>
      </c>
      <c r="G443" s="115">
        <v>8.9</v>
      </c>
      <c r="H443" s="118">
        <f t="shared" si="12"/>
        <v>10540.27</v>
      </c>
      <c r="I443" s="114">
        <f>F443/F445</f>
        <v>0.12804461397408617</v>
      </c>
      <c r="J443" s="117">
        <f t="shared" si="13"/>
        <v>2.2791941287387339E-2</v>
      </c>
    </row>
    <row r="444" spans="1:10" x14ac:dyDescent="0.25">
      <c r="A444" s="121" t="s">
        <v>85</v>
      </c>
      <c r="B444" s="121" t="s">
        <v>79</v>
      </c>
      <c r="C444" s="120" t="s">
        <v>0</v>
      </c>
      <c r="D444" s="120" t="s">
        <v>11</v>
      </c>
      <c r="E444" s="120" t="s">
        <v>76</v>
      </c>
      <c r="F444" s="119">
        <v>303390</v>
      </c>
      <c r="G444" s="115">
        <v>3.7</v>
      </c>
      <c r="H444" s="118">
        <f t="shared" si="12"/>
        <v>22450.86</v>
      </c>
      <c r="I444" s="114">
        <f>F444/F445</f>
        <v>0.65604079090767553</v>
      </c>
      <c r="J444" s="117">
        <f t="shared" si="13"/>
        <v>4.8547018527167987E-2</v>
      </c>
    </row>
    <row r="445" spans="1:10" x14ac:dyDescent="0.25">
      <c r="A445" s="121" t="s">
        <v>85</v>
      </c>
      <c r="B445" s="121" t="s">
        <v>79</v>
      </c>
      <c r="C445" s="120" t="s">
        <v>0</v>
      </c>
      <c r="D445" s="120" t="s">
        <v>11</v>
      </c>
      <c r="E445" s="120" t="s">
        <v>72</v>
      </c>
      <c r="F445" s="119">
        <v>462456</v>
      </c>
      <c r="G445" s="115">
        <v>2.9</v>
      </c>
      <c r="H445" s="118">
        <f t="shared" si="12"/>
        <v>26822.447999999997</v>
      </c>
      <c r="I445" s="114">
        <f>F445/F445</f>
        <v>1</v>
      </c>
      <c r="J445" s="117">
        <f t="shared" si="13"/>
        <v>5.7999999999999996E-2</v>
      </c>
    </row>
    <row r="446" spans="1:10" x14ac:dyDescent="0.25">
      <c r="A446" s="121" t="s">
        <v>85</v>
      </c>
      <c r="B446" s="121" t="s">
        <v>79</v>
      </c>
      <c r="C446" s="120" t="s">
        <v>2</v>
      </c>
      <c r="D446" s="120" t="s">
        <v>107</v>
      </c>
      <c r="E446" s="120" t="s">
        <v>1</v>
      </c>
      <c r="F446" s="119">
        <v>441033</v>
      </c>
      <c r="G446" s="115">
        <v>4.0999999999999996</v>
      </c>
      <c r="H446" s="118">
        <f t="shared" si="12"/>
        <v>36164.705999999998</v>
      </c>
      <c r="I446" s="114">
        <f>F446/F449</f>
        <v>0.40085199670253463</v>
      </c>
      <c r="J446" s="117">
        <f t="shared" si="13"/>
        <v>3.2869863729607839E-2</v>
      </c>
    </row>
    <row r="447" spans="1:10" x14ac:dyDescent="0.25">
      <c r="A447" s="121" t="s">
        <v>85</v>
      </c>
      <c r="B447" s="121" t="s">
        <v>79</v>
      </c>
      <c r="C447" s="120" t="s">
        <v>2</v>
      </c>
      <c r="D447" s="120" t="s">
        <v>107</v>
      </c>
      <c r="E447" s="120" t="s">
        <v>77</v>
      </c>
      <c r="F447" s="119">
        <v>279464</v>
      </c>
      <c r="G447" s="115">
        <v>5.0999999999999996</v>
      </c>
      <c r="H447" s="118">
        <f t="shared" si="12"/>
        <v>28505.327999999998</v>
      </c>
      <c r="I447" s="114">
        <f>F447/F449</f>
        <v>0.25400299389496284</v>
      </c>
      <c r="J447" s="117">
        <f t="shared" si="13"/>
        <v>2.5908305377286209E-2</v>
      </c>
    </row>
    <row r="448" spans="1:10" x14ac:dyDescent="0.25">
      <c r="A448" s="121" t="s">
        <v>85</v>
      </c>
      <c r="B448" s="121" t="s">
        <v>79</v>
      </c>
      <c r="C448" s="120" t="s">
        <v>2</v>
      </c>
      <c r="D448" s="120" t="s">
        <v>107</v>
      </c>
      <c r="E448" s="120" t="s">
        <v>76</v>
      </c>
      <c r="F448" s="119">
        <v>379742</v>
      </c>
      <c r="G448" s="115">
        <v>4.3</v>
      </c>
      <c r="H448" s="118">
        <f t="shared" si="12"/>
        <v>32657.811999999998</v>
      </c>
      <c r="I448" s="114">
        <f>F448/F449</f>
        <v>0.34514500940250253</v>
      </c>
      <c r="J448" s="117">
        <f t="shared" si="13"/>
        <v>2.9682470808615219E-2</v>
      </c>
    </row>
    <row r="449" spans="1:10" x14ac:dyDescent="0.25">
      <c r="A449" s="121" t="s">
        <v>85</v>
      </c>
      <c r="B449" s="121" t="s">
        <v>79</v>
      </c>
      <c r="C449" s="120" t="s">
        <v>2</v>
      </c>
      <c r="D449" s="120" t="s">
        <v>107</v>
      </c>
      <c r="E449" s="120" t="s">
        <v>72</v>
      </c>
      <c r="F449" s="119">
        <v>1100239</v>
      </c>
      <c r="G449" s="115">
        <v>2.2999999999999998</v>
      </c>
      <c r="H449" s="118">
        <f t="shared" si="12"/>
        <v>50610.993999999992</v>
      </c>
      <c r="I449" s="114">
        <f>F449/F449</f>
        <v>1</v>
      </c>
      <c r="J449" s="117">
        <f t="shared" si="13"/>
        <v>4.5999999999999999E-2</v>
      </c>
    </row>
    <row r="450" spans="1:10" x14ac:dyDescent="0.25">
      <c r="A450" s="121" t="s">
        <v>85</v>
      </c>
      <c r="B450" s="121" t="s">
        <v>79</v>
      </c>
      <c r="C450" s="120" t="s">
        <v>2</v>
      </c>
      <c r="D450" s="120" t="s">
        <v>32</v>
      </c>
      <c r="E450" s="120" t="s">
        <v>1</v>
      </c>
      <c r="F450" s="119">
        <v>200240</v>
      </c>
      <c r="G450" s="115">
        <v>5.9</v>
      </c>
      <c r="H450" s="118">
        <f t="shared" ref="H450:H513" si="14">2*(G450*F450/100)</f>
        <v>23628.32</v>
      </c>
      <c r="I450" s="114">
        <f>F450/F453</f>
        <v>0.3605277561720393</v>
      </c>
      <c r="J450" s="117">
        <f t="shared" ref="J450:J513" si="15">2*(I450*G450/100)</f>
        <v>4.254227522830064E-2</v>
      </c>
    </row>
    <row r="451" spans="1:10" x14ac:dyDescent="0.25">
      <c r="A451" s="121" t="s">
        <v>85</v>
      </c>
      <c r="B451" s="121" t="s">
        <v>79</v>
      </c>
      <c r="C451" s="120" t="s">
        <v>2</v>
      </c>
      <c r="D451" s="120" t="s">
        <v>32</v>
      </c>
      <c r="E451" s="120" t="s">
        <v>77</v>
      </c>
      <c r="F451" s="119">
        <v>143647</v>
      </c>
      <c r="G451" s="115">
        <v>7.4</v>
      </c>
      <c r="H451" s="118">
        <f t="shared" si="14"/>
        <v>21259.756000000001</v>
      </c>
      <c r="I451" s="114">
        <f>F451/F453</f>
        <v>0.2586332930026215</v>
      </c>
      <c r="J451" s="117">
        <f t="shared" si="15"/>
        <v>3.8277727364387983E-2</v>
      </c>
    </row>
    <row r="452" spans="1:10" x14ac:dyDescent="0.25">
      <c r="A452" s="121" t="s">
        <v>85</v>
      </c>
      <c r="B452" s="121" t="s">
        <v>79</v>
      </c>
      <c r="C452" s="120" t="s">
        <v>2</v>
      </c>
      <c r="D452" s="120" t="s">
        <v>32</v>
      </c>
      <c r="E452" s="120" t="s">
        <v>76</v>
      </c>
      <c r="F452" s="119">
        <v>211521</v>
      </c>
      <c r="G452" s="115">
        <v>5.9</v>
      </c>
      <c r="H452" s="118">
        <f t="shared" si="14"/>
        <v>24959.478000000003</v>
      </c>
      <c r="I452" s="114">
        <f>F452/F453</f>
        <v>0.3808389508253392</v>
      </c>
      <c r="J452" s="117">
        <f t="shared" si="15"/>
        <v>4.493899619739003E-2</v>
      </c>
    </row>
    <row r="453" spans="1:10" x14ac:dyDescent="0.25">
      <c r="A453" s="121" t="s">
        <v>85</v>
      </c>
      <c r="B453" s="121" t="s">
        <v>79</v>
      </c>
      <c r="C453" s="120" t="s">
        <v>2</v>
      </c>
      <c r="D453" s="120" t="s">
        <v>32</v>
      </c>
      <c r="E453" s="120" t="s">
        <v>72</v>
      </c>
      <c r="F453" s="119">
        <v>555408</v>
      </c>
      <c r="G453" s="115">
        <v>3.5</v>
      </c>
      <c r="H453" s="118">
        <f t="shared" si="14"/>
        <v>38878.559999999998</v>
      </c>
      <c r="I453" s="114">
        <f>F453/F453</f>
        <v>1</v>
      </c>
      <c r="J453" s="117">
        <f t="shared" si="15"/>
        <v>7.0000000000000007E-2</v>
      </c>
    </row>
    <row r="454" spans="1:10" x14ac:dyDescent="0.25">
      <c r="A454" s="121" t="s">
        <v>85</v>
      </c>
      <c r="B454" s="121" t="s">
        <v>79</v>
      </c>
      <c r="C454" s="120" t="s">
        <v>2</v>
      </c>
      <c r="D454" s="120" t="s">
        <v>11</v>
      </c>
      <c r="E454" s="120" t="s">
        <v>1</v>
      </c>
      <c r="F454" s="119">
        <v>240793</v>
      </c>
      <c r="G454" s="115">
        <v>5.9</v>
      </c>
      <c r="H454" s="118">
        <f t="shared" si="14"/>
        <v>28413.574000000004</v>
      </c>
      <c r="I454" s="114">
        <f>F454/F457</f>
        <v>0.44195906620585101</v>
      </c>
      <c r="J454" s="117">
        <f t="shared" si="15"/>
        <v>5.215116981229042E-2</v>
      </c>
    </row>
    <row r="455" spans="1:10" x14ac:dyDescent="0.25">
      <c r="A455" s="121" t="s">
        <v>85</v>
      </c>
      <c r="B455" s="121" t="s">
        <v>79</v>
      </c>
      <c r="C455" s="120" t="s">
        <v>2</v>
      </c>
      <c r="D455" s="120" t="s">
        <v>11</v>
      </c>
      <c r="E455" s="120" t="s">
        <v>77</v>
      </c>
      <c r="F455" s="119">
        <v>135817</v>
      </c>
      <c r="G455" s="115">
        <v>7.4</v>
      </c>
      <c r="H455" s="118">
        <f t="shared" si="14"/>
        <v>20100.916000000001</v>
      </c>
      <c r="I455" s="114">
        <f>F455/F457</f>
        <v>0.24928280512672737</v>
      </c>
      <c r="J455" s="117">
        <f t="shared" si="15"/>
        <v>3.6893855158755658E-2</v>
      </c>
    </row>
    <row r="456" spans="1:10" x14ac:dyDescent="0.25">
      <c r="A456" s="121" t="s">
        <v>85</v>
      </c>
      <c r="B456" s="121" t="s">
        <v>79</v>
      </c>
      <c r="C456" s="120" t="s">
        <v>2</v>
      </c>
      <c r="D456" s="120" t="s">
        <v>11</v>
      </c>
      <c r="E456" s="120" t="s">
        <v>76</v>
      </c>
      <c r="F456" s="119">
        <v>168221</v>
      </c>
      <c r="G456" s="115">
        <v>6.8</v>
      </c>
      <c r="H456" s="118">
        <f t="shared" si="14"/>
        <v>22878.056</v>
      </c>
      <c r="I456" s="114">
        <f>F456/F457</f>
        <v>0.30875812866742164</v>
      </c>
      <c r="J456" s="117">
        <f t="shared" si="15"/>
        <v>4.1991105498769346E-2</v>
      </c>
    </row>
    <row r="457" spans="1:10" x14ac:dyDescent="0.25">
      <c r="A457" s="121" t="s">
        <v>85</v>
      </c>
      <c r="B457" s="121" t="s">
        <v>79</v>
      </c>
      <c r="C457" s="120" t="s">
        <v>2</v>
      </c>
      <c r="D457" s="120" t="s">
        <v>11</v>
      </c>
      <c r="E457" s="120" t="s">
        <v>72</v>
      </c>
      <c r="F457" s="119">
        <v>544831</v>
      </c>
      <c r="G457" s="115">
        <v>3.5</v>
      </c>
      <c r="H457" s="118">
        <f t="shared" si="14"/>
        <v>38138.17</v>
      </c>
      <c r="I457" s="114">
        <f>F457/F457</f>
        <v>1</v>
      </c>
      <c r="J457" s="117">
        <f t="shared" si="15"/>
        <v>7.0000000000000007E-2</v>
      </c>
    </row>
    <row r="458" spans="1:10" x14ac:dyDescent="0.25">
      <c r="A458" s="121" t="s">
        <v>85</v>
      </c>
      <c r="B458" s="121" t="s">
        <v>79</v>
      </c>
      <c r="C458" s="120" t="s">
        <v>3</v>
      </c>
      <c r="D458" s="120" t="s">
        <v>107</v>
      </c>
      <c r="E458" s="120" t="s">
        <v>1</v>
      </c>
      <c r="F458" s="119">
        <v>692750</v>
      </c>
      <c r="G458" s="115">
        <v>3.3</v>
      </c>
      <c r="H458" s="118">
        <f t="shared" si="14"/>
        <v>45721.5</v>
      </c>
      <c r="I458" s="114">
        <f>F458/F461</f>
        <v>0.3346383948950436</v>
      </c>
      <c r="J458" s="117">
        <f t="shared" si="15"/>
        <v>2.2086134063072874E-2</v>
      </c>
    </row>
    <row r="459" spans="1:10" x14ac:dyDescent="0.25">
      <c r="A459" s="121" t="s">
        <v>85</v>
      </c>
      <c r="B459" s="121" t="s">
        <v>79</v>
      </c>
      <c r="C459" s="120" t="s">
        <v>3</v>
      </c>
      <c r="D459" s="120" t="s">
        <v>107</v>
      </c>
      <c r="E459" s="120" t="s">
        <v>77</v>
      </c>
      <c r="F459" s="119">
        <v>734143</v>
      </c>
      <c r="G459" s="115">
        <v>3.3</v>
      </c>
      <c r="H459" s="118">
        <f t="shared" si="14"/>
        <v>48453.437999999995</v>
      </c>
      <c r="I459" s="114">
        <f>F459/F461</f>
        <v>0.35463361262133813</v>
      </c>
      <c r="J459" s="117">
        <f t="shared" si="15"/>
        <v>2.3405818433008315E-2</v>
      </c>
    </row>
    <row r="460" spans="1:10" x14ac:dyDescent="0.25">
      <c r="A460" s="121" t="s">
        <v>85</v>
      </c>
      <c r="B460" s="121" t="s">
        <v>79</v>
      </c>
      <c r="C460" s="120" t="s">
        <v>3</v>
      </c>
      <c r="D460" s="120" t="s">
        <v>107</v>
      </c>
      <c r="E460" s="120" t="s">
        <v>76</v>
      </c>
      <c r="F460" s="119">
        <v>643252</v>
      </c>
      <c r="G460" s="115">
        <v>3.3</v>
      </c>
      <c r="H460" s="118">
        <f t="shared" si="14"/>
        <v>42454.632000000005</v>
      </c>
      <c r="I460" s="114">
        <f>F460/F461</f>
        <v>0.31072799248361832</v>
      </c>
      <c r="J460" s="117">
        <f t="shared" si="15"/>
        <v>2.0508047503918811E-2</v>
      </c>
    </row>
    <row r="461" spans="1:10" x14ac:dyDescent="0.25">
      <c r="A461" s="121" t="s">
        <v>85</v>
      </c>
      <c r="B461" s="121" t="s">
        <v>79</v>
      </c>
      <c r="C461" s="120" t="s">
        <v>3</v>
      </c>
      <c r="D461" s="120" t="s">
        <v>107</v>
      </c>
      <c r="E461" s="120" t="s">
        <v>72</v>
      </c>
      <c r="F461" s="119">
        <v>2070145</v>
      </c>
      <c r="G461" s="115">
        <v>1.5</v>
      </c>
      <c r="H461" s="118">
        <f t="shared" si="14"/>
        <v>62104.35</v>
      </c>
      <c r="I461" s="114">
        <f>F461/F461</f>
        <v>1</v>
      </c>
      <c r="J461" s="117">
        <f t="shared" si="15"/>
        <v>0.03</v>
      </c>
    </row>
    <row r="462" spans="1:10" x14ac:dyDescent="0.25">
      <c r="A462" s="121" t="s">
        <v>85</v>
      </c>
      <c r="B462" s="121" t="s">
        <v>79</v>
      </c>
      <c r="C462" s="120" t="s">
        <v>3</v>
      </c>
      <c r="D462" s="120" t="s">
        <v>32</v>
      </c>
      <c r="E462" s="120" t="s">
        <v>1</v>
      </c>
      <c r="F462" s="119">
        <v>290208</v>
      </c>
      <c r="G462" s="115">
        <v>4.8</v>
      </c>
      <c r="H462" s="118">
        <f t="shared" si="14"/>
        <v>27859.967999999997</v>
      </c>
      <c r="I462" s="114">
        <f>F462/F465</f>
        <v>0.28878975352046099</v>
      </c>
      <c r="J462" s="117">
        <f t="shared" si="15"/>
        <v>2.7723816337964252E-2</v>
      </c>
    </row>
    <row r="463" spans="1:10" x14ac:dyDescent="0.25">
      <c r="A463" s="121" t="s">
        <v>85</v>
      </c>
      <c r="B463" s="121" t="s">
        <v>79</v>
      </c>
      <c r="C463" s="120" t="s">
        <v>3</v>
      </c>
      <c r="D463" s="120" t="s">
        <v>32</v>
      </c>
      <c r="E463" s="120" t="s">
        <v>77</v>
      </c>
      <c r="F463" s="119">
        <v>340039</v>
      </c>
      <c r="G463" s="115">
        <v>4.4000000000000004</v>
      </c>
      <c r="H463" s="118">
        <f t="shared" si="14"/>
        <v>29923.432000000001</v>
      </c>
      <c r="I463" s="114">
        <f>F463/F465</f>
        <v>0.33837722942628751</v>
      </c>
      <c r="J463" s="117">
        <f t="shared" si="15"/>
        <v>2.9777196189513303E-2</v>
      </c>
    </row>
    <row r="464" spans="1:10" x14ac:dyDescent="0.25">
      <c r="A464" s="121" t="s">
        <v>85</v>
      </c>
      <c r="B464" s="121" t="s">
        <v>79</v>
      </c>
      <c r="C464" s="120" t="s">
        <v>3</v>
      </c>
      <c r="D464" s="120" t="s">
        <v>32</v>
      </c>
      <c r="E464" s="120" t="s">
        <v>76</v>
      </c>
      <c r="F464" s="119">
        <v>374664</v>
      </c>
      <c r="G464" s="115">
        <v>4.0999999999999996</v>
      </c>
      <c r="H464" s="118">
        <f t="shared" si="14"/>
        <v>30722.447999999997</v>
      </c>
      <c r="I464" s="114">
        <f>F464/F465</f>
        <v>0.3728330170532515</v>
      </c>
      <c r="J464" s="117">
        <f t="shared" si="15"/>
        <v>3.0572307398366624E-2</v>
      </c>
    </row>
    <row r="465" spans="1:10" x14ac:dyDescent="0.25">
      <c r="A465" s="121" t="s">
        <v>85</v>
      </c>
      <c r="B465" s="121" t="s">
        <v>79</v>
      </c>
      <c r="C465" s="120" t="s">
        <v>3</v>
      </c>
      <c r="D465" s="120" t="s">
        <v>32</v>
      </c>
      <c r="E465" s="120" t="s">
        <v>72</v>
      </c>
      <c r="F465" s="119">
        <v>1004911</v>
      </c>
      <c r="G465" s="115">
        <v>2.2999999999999998</v>
      </c>
      <c r="H465" s="118">
        <f t="shared" si="14"/>
        <v>46225.905999999995</v>
      </c>
      <c r="I465" s="114">
        <f>F465/F465</f>
        <v>1</v>
      </c>
      <c r="J465" s="117">
        <f t="shared" si="15"/>
        <v>4.5999999999999999E-2</v>
      </c>
    </row>
    <row r="466" spans="1:10" x14ac:dyDescent="0.25">
      <c r="A466" s="121" t="s">
        <v>85</v>
      </c>
      <c r="B466" s="121" t="s">
        <v>79</v>
      </c>
      <c r="C466" s="120" t="s">
        <v>3</v>
      </c>
      <c r="D466" s="120" t="s">
        <v>11</v>
      </c>
      <c r="E466" s="120" t="s">
        <v>1</v>
      </c>
      <c r="F466" s="119">
        <v>402542</v>
      </c>
      <c r="G466" s="115">
        <v>3.7</v>
      </c>
      <c r="H466" s="118">
        <f t="shared" si="14"/>
        <v>29788.108000000004</v>
      </c>
      <c r="I466" s="114">
        <f>F466/F469</f>
        <v>0.3778906794187944</v>
      </c>
      <c r="J466" s="117">
        <f t="shared" si="15"/>
        <v>2.7963910276990789E-2</v>
      </c>
    </row>
    <row r="467" spans="1:10" x14ac:dyDescent="0.25">
      <c r="A467" s="121" t="s">
        <v>85</v>
      </c>
      <c r="B467" s="121" t="s">
        <v>79</v>
      </c>
      <c r="C467" s="120" t="s">
        <v>3</v>
      </c>
      <c r="D467" s="120" t="s">
        <v>11</v>
      </c>
      <c r="E467" s="120" t="s">
        <v>77</v>
      </c>
      <c r="F467" s="119">
        <v>394104</v>
      </c>
      <c r="G467" s="115">
        <v>4.0999999999999996</v>
      </c>
      <c r="H467" s="118">
        <f t="shared" si="14"/>
        <v>32316.527999999998</v>
      </c>
      <c r="I467" s="114">
        <f>F467/F469</f>
        <v>0.36996941517075121</v>
      </c>
      <c r="J467" s="117">
        <f t="shared" si="15"/>
        <v>3.0337492044001598E-2</v>
      </c>
    </row>
    <row r="468" spans="1:10" x14ac:dyDescent="0.25">
      <c r="A468" s="121" t="s">
        <v>85</v>
      </c>
      <c r="B468" s="121" t="s">
        <v>79</v>
      </c>
      <c r="C468" s="120" t="s">
        <v>3</v>
      </c>
      <c r="D468" s="120" t="s">
        <v>11</v>
      </c>
      <c r="E468" s="120" t="s">
        <v>76</v>
      </c>
      <c r="F468" s="119">
        <v>268588</v>
      </c>
      <c r="G468" s="115">
        <v>4.8</v>
      </c>
      <c r="H468" s="118">
        <f t="shared" si="14"/>
        <v>25784.447999999997</v>
      </c>
      <c r="I468" s="114">
        <f>F468/F469</f>
        <v>0.25213990541045439</v>
      </c>
      <c r="J468" s="117">
        <f t="shared" si="15"/>
        <v>2.4205430919403619E-2</v>
      </c>
    </row>
    <row r="469" spans="1:10" x14ac:dyDescent="0.25">
      <c r="A469" s="121" t="s">
        <v>85</v>
      </c>
      <c r="B469" s="121" t="s">
        <v>79</v>
      </c>
      <c r="C469" s="120" t="s">
        <v>3</v>
      </c>
      <c r="D469" s="120" t="s">
        <v>11</v>
      </c>
      <c r="E469" s="120" t="s">
        <v>72</v>
      </c>
      <c r="F469" s="119">
        <v>1065234</v>
      </c>
      <c r="G469" s="115">
        <v>2.2999999999999998</v>
      </c>
      <c r="H469" s="118">
        <f t="shared" si="14"/>
        <v>49000.763999999996</v>
      </c>
      <c r="I469" s="114">
        <f>F469/F469</f>
        <v>1</v>
      </c>
      <c r="J469" s="117">
        <f t="shared" si="15"/>
        <v>4.5999999999999999E-2</v>
      </c>
    </row>
    <row r="470" spans="1:10" x14ac:dyDescent="0.25">
      <c r="A470" s="121" t="s">
        <v>85</v>
      </c>
      <c r="B470" s="121" t="s">
        <v>79</v>
      </c>
      <c r="C470" s="120" t="s">
        <v>4</v>
      </c>
      <c r="D470" s="120" t="s">
        <v>107</v>
      </c>
      <c r="E470" s="120" t="s">
        <v>1</v>
      </c>
      <c r="F470" s="119">
        <v>636361</v>
      </c>
      <c r="G470" s="115">
        <v>3.1</v>
      </c>
      <c r="H470" s="118">
        <f t="shared" si="14"/>
        <v>39454.382000000005</v>
      </c>
      <c r="I470" s="114">
        <f>F470/F473</f>
        <v>0.25434987321696367</v>
      </c>
      <c r="J470" s="117">
        <f t="shared" si="15"/>
        <v>1.5769692139451747E-2</v>
      </c>
    </row>
    <row r="471" spans="1:10" x14ac:dyDescent="0.25">
      <c r="A471" s="121" t="s">
        <v>85</v>
      </c>
      <c r="B471" s="121" t="s">
        <v>79</v>
      </c>
      <c r="C471" s="120" t="s">
        <v>4</v>
      </c>
      <c r="D471" s="120" t="s">
        <v>107</v>
      </c>
      <c r="E471" s="120" t="s">
        <v>77</v>
      </c>
      <c r="F471" s="119">
        <v>1192967</v>
      </c>
      <c r="G471" s="115">
        <v>2.1</v>
      </c>
      <c r="H471" s="118">
        <f t="shared" si="14"/>
        <v>50104.614000000001</v>
      </c>
      <c r="I471" s="114">
        <f>F471/F473</f>
        <v>0.47682212643770044</v>
      </c>
      <c r="J471" s="117">
        <f t="shared" si="15"/>
        <v>2.0026529310383418E-2</v>
      </c>
    </row>
    <row r="472" spans="1:10" x14ac:dyDescent="0.25">
      <c r="A472" s="121" t="s">
        <v>85</v>
      </c>
      <c r="B472" s="121" t="s">
        <v>79</v>
      </c>
      <c r="C472" s="120" t="s">
        <v>4</v>
      </c>
      <c r="D472" s="120" t="s">
        <v>107</v>
      </c>
      <c r="E472" s="120" t="s">
        <v>76</v>
      </c>
      <c r="F472" s="119">
        <v>672584</v>
      </c>
      <c r="G472" s="115">
        <v>3.1</v>
      </c>
      <c r="H472" s="118">
        <f t="shared" si="14"/>
        <v>41700.208000000006</v>
      </c>
      <c r="I472" s="114">
        <f>F472/F473</f>
        <v>0.26882800034533588</v>
      </c>
      <c r="J472" s="117">
        <f t="shared" si="15"/>
        <v>1.6667336021410826E-2</v>
      </c>
    </row>
    <row r="473" spans="1:10" x14ac:dyDescent="0.25">
      <c r="A473" s="121" t="s">
        <v>85</v>
      </c>
      <c r="B473" s="121" t="s">
        <v>79</v>
      </c>
      <c r="C473" s="120" t="s">
        <v>4</v>
      </c>
      <c r="D473" s="120" t="s">
        <v>107</v>
      </c>
      <c r="E473" s="120" t="s">
        <v>72</v>
      </c>
      <c r="F473" s="119">
        <v>2501912</v>
      </c>
      <c r="G473" s="115">
        <v>1.4</v>
      </c>
      <c r="H473" s="118">
        <f t="shared" si="14"/>
        <v>70053.535999999993</v>
      </c>
      <c r="I473" s="114">
        <f>F473/F473</f>
        <v>1</v>
      </c>
      <c r="J473" s="117">
        <f t="shared" si="15"/>
        <v>2.7999999999999997E-2</v>
      </c>
    </row>
    <row r="474" spans="1:10" x14ac:dyDescent="0.25">
      <c r="A474" s="121" t="s">
        <v>85</v>
      </c>
      <c r="B474" s="121" t="s">
        <v>79</v>
      </c>
      <c r="C474" s="120" t="s">
        <v>4</v>
      </c>
      <c r="D474" s="120" t="s">
        <v>32</v>
      </c>
      <c r="E474" s="120" t="s">
        <v>1</v>
      </c>
      <c r="F474" s="119">
        <v>281292</v>
      </c>
      <c r="G474" s="115">
        <v>4.5</v>
      </c>
      <c r="H474" s="118">
        <f t="shared" si="14"/>
        <v>25316.28</v>
      </c>
      <c r="I474" s="114">
        <f>F474/F477</f>
        <v>0.22732577121632849</v>
      </c>
      <c r="J474" s="117">
        <f t="shared" si="15"/>
        <v>2.0459319409469563E-2</v>
      </c>
    </row>
    <row r="475" spans="1:10" x14ac:dyDescent="0.25">
      <c r="A475" s="121" t="s">
        <v>85</v>
      </c>
      <c r="B475" s="121" t="s">
        <v>79</v>
      </c>
      <c r="C475" s="120" t="s">
        <v>4</v>
      </c>
      <c r="D475" s="120" t="s">
        <v>32</v>
      </c>
      <c r="E475" s="120" t="s">
        <v>77</v>
      </c>
      <c r="F475" s="119">
        <v>514645</v>
      </c>
      <c r="G475" s="115">
        <v>3.1</v>
      </c>
      <c r="H475" s="118">
        <f t="shared" si="14"/>
        <v>31907.99</v>
      </c>
      <c r="I475" s="114">
        <f>F475/F477</f>
        <v>0.4159097006940381</v>
      </c>
      <c r="J475" s="117">
        <f t="shared" si="15"/>
        <v>2.5786401443030363E-2</v>
      </c>
    </row>
    <row r="476" spans="1:10" x14ac:dyDescent="0.25">
      <c r="A476" s="121" t="s">
        <v>85</v>
      </c>
      <c r="B476" s="121" t="s">
        <v>79</v>
      </c>
      <c r="C476" s="120" t="s">
        <v>4</v>
      </c>
      <c r="D476" s="120" t="s">
        <v>32</v>
      </c>
      <c r="E476" s="120" t="s">
        <v>76</v>
      </c>
      <c r="F476" s="119">
        <v>441459</v>
      </c>
      <c r="G476" s="115">
        <v>3.4</v>
      </c>
      <c r="H476" s="118">
        <f t="shared" si="14"/>
        <v>30019.211999999996</v>
      </c>
      <c r="I476" s="114">
        <f>F476/F477</f>
        <v>0.35676452808963338</v>
      </c>
      <c r="J476" s="117">
        <f t="shared" si="15"/>
        <v>2.4259987910095072E-2</v>
      </c>
    </row>
    <row r="477" spans="1:10" x14ac:dyDescent="0.25">
      <c r="A477" s="121" t="s">
        <v>85</v>
      </c>
      <c r="B477" s="121" t="s">
        <v>79</v>
      </c>
      <c r="C477" s="120" t="s">
        <v>4</v>
      </c>
      <c r="D477" s="120" t="s">
        <v>32</v>
      </c>
      <c r="E477" s="120" t="s">
        <v>72</v>
      </c>
      <c r="F477" s="119">
        <v>1237396</v>
      </c>
      <c r="G477" s="115">
        <v>2.1</v>
      </c>
      <c r="H477" s="118">
        <f t="shared" si="14"/>
        <v>51970.632000000005</v>
      </c>
      <c r="I477" s="114">
        <f>F477/F477</f>
        <v>1</v>
      </c>
      <c r="J477" s="117">
        <f t="shared" si="15"/>
        <v>4.2000000000000003E-2</v>
      </c>
    </row>
    <row r="478" spans="1:10" x14ac:dyDescent="0.25">
      <c r="A478" s="121" t="s">
        <v>85</v>
      </c>
      <c r="B478" s="121" t="s">
        <v>79</v>
      </c>
      <c r="C478" s="120" t="s">
        <v>4</v>
      </c>
      <c r="D478" s="120" t="s">
        <v>11</v>
      </c>
      <c r="E478" s="120" t="s">
        <v>1</v>
      </c>
      <c r="F478" s="119">
        <v>355069</v>
      </c>
      <c r="G478" s="115">
        <v>3.8</v>
      </c>
      <c r="H478" s="118">
        <f t="shared" si="14"/>
        <v>26985.243999999999</v>
      </c>
      <c r="I478" s="114">
        <f>F478/F481</f>
        <v>0.28079439089738684</v>
      </c>
      <c r="J478" s="117">
        <f t="shared" si="15"/>
        <v>2.1340373708201396E-2</v>
      </c>
    </row>
    <row r="479" spans="1:10" x14ac:dyDescent="0.25">
      <c r="A479" s="121" t="s">
        <v>85</v>
      </c>
      <c r="B479" s="121" t="s">
        <v>79</v>
      </c>
      <c r="C479" s="120" t="s">
        <v>4</v>
      </c>
      <c r="D479" s="120" t="s">
        <v>11</v>
      </c>
      <c r="E479" s="120" t="s">
        <v>77</v>
      </c>
      <c r="F479" s="119">
        <v>678322</v>
      </c>
      <c r="G479" s="115">
        <v>3.1</v>
      </c>
      <c r="H479" s="118">
        <f t="shared" si="14"/>
        <v>42055.964000000007</v>
      </c>
      <c r="I479" s="114">
        <f>F479/F481</f>
        <v>0.53642816698246598</v>
      </c>
      <c r="J479" s="117">
        <f t="shared" si="15"/>
        <v>3.3258546352912893E-2</v>
      </c>
    </row>
    <row r="480" spans="1:10" x14ac:dyDescent="0.25">
      <c r="A480" s="121" t="s">
        <v>85</v>
      </c>
      <c r="B480" s="121" t="s">
        <v>79</v>
      </c>
      <c r="C480" s="120" t="s">
        <v>4</v>
      </c>
      <c r="D480" s="120" t="s">
        <v>11</v>
      </c>
      <c r="E480" s="120" t="s">
        <v>76</v>
      </c>
      <c r="F480" s="119">
        <v>231125</v>
      </c>
      <c r="G480" s="115">
        <v>5</v>
      </c>
      <c r="H480" s="118">
        <f t="shared" si="14"/>
        <v>23112.5</v>
      </c>
      <c r="I480" s="114">
        <f>F480/F481</f>
        <v>0.18277744212014715</v>
      </c>
      <c r="J480" s="117">
        <f t="shared" si="15"/>
        <v>1.8277744212014713E-2</v>
      </c>
    </row>
    <row r="481" spans="1:10" x14ac:dyDescent="0.25">
      <c r="A481" s="121" t="s">
        <v>85</v>
      </c>
      <c r="B481" s="121" t="s">
        <v>79</v>
      </c>
      <c r="C481" s="120" t="s">
        <v>4</v>
      </c>
      <c r="D481" s="120" t="s">
        <v>11</v>
      </c>
      <c r="E481" s="120" t="s">
        <v>72</v>
      </c>
      <c r="F481" s="119">
        <v>1264516</v>
      </c>
      <c r="G481" s="115">
        <v>2.1</v>
      </c>
      <c r="H481" s="118">
        <f t="shared" si="14"/>
        <v>53109.671999999999</v>
      </c>
      <c r="I481" s="114">
        <f>F481/F481</f>
        <v>1</v>
      </c>
      <c r="J481" s="117">
        <f t="shared" si="15"/>
        <v>4.2000000000000003E-2</v>
      </c>
    </row>
    <row r="482" spans="1:10" x14ac:dyDescent="0.25">
      <c r="A482" s="121" t="s">
        <v>85</v>
      </c>
      <c r="B482" s="121" t="s">
        <v>79</v>
      </c>
      <c r="C482" s="120" t="s">
        <v>78</v>
      </c>
      <c r="D482" s="120" t="s">
        <v>107</v>
      </c>
      <c r="E482" s="120" t="s">
        <v>1</v>
      </c>
      <c r="F482" s="119">
        <v>154444</v>
      </c>
      <c r="G482" s="115">
        <v>5.0999999999999996</v>
      </c>
      <c r="H482" s="118">
        <f t="shared" si="14"/>
        <v>15753.287999999999</v>
      </c>
      <c r="I482" s="114">
        <f>F482/F485</f>
        <v>0.11293538850332312</v>
      </c>
      <c r="J482" s="117">
        <f t="shared" si="15"/>
        <v>1.1519409627338956E-2</v>
      </c>
    </row>
    <row r="483" spans="1:10" x14ac:dyDescent="0.25">
      <c r="A483" s="121" t="s">
        <v>85</v>
      </c>
      <c r="B483" s="121" t="s">
        <v>79</v>
      </c>
      <c r="C483" s="120" t="s">
        <v>78</v>
      </c>
      <c r="D483" s="120" t="s">
        <v>107</v>
      </c>
      <c r="E483" s="120" t="s">
        <v>77</v>
      </c>
      <c r="F483" s="119">
        <v>736678</v>
      </c>
      <c r="G483" s="115">
        <v>2.4</v>
      </c>
      <c r="H483" s="118">
        <f t="shared" si="14"/>
        <v>35360.544000000002</v>
      </c>
      <c r="I483" s="114">
        <f>F483/F485</f>
        <v>0.53868726614080875</v>
      </c>
      <c r="J483" s="117">
        <f t="shared" si="15"/>
        <v>2.585698877475882E-2</v>
      </c>
    </row>
    <row r="484" spans="1:10" x14ac:dyDescent="0.25">
      <c r="A484" s="121" t="s">
        <v>85</v>
      </c>
      <c r="B484" s="121" t="s">
        <v>79</v>
      </c>
      <c r="C484" s="120" t="s">
        <v>78</v>
      </c>
      <c r="D484" s="120" t="s">
        <v>107</v>
      </c>
      <c r="E484" s="120" t="s">
        <v>76</v>
      </c>
      <c r="F484" s="119">
        <v>476421</v>
      </c>
      <c r="G484" s="115">
        <v>2.5</v>
      </c>
      <c r="H484" s="118">
        <f t="shared" si="14"/>
        <v>23821.05</v>
      </c>
      <c r="I484" s="114">
        <f>F484/F485</f>
        <v>0.34837734535586817</v>
      </c>
      <c r="J484" s="117">
        <f t="shared" si="15"/>
        <v>1.7418867267793407E-2</v>
      </c>
    </row>
    <row r="485" spans="1:10" x14ac:dyDescent="0.25">
      <c r="A485" s="121" t="s">
        <v>85</v>
      </c>
      <c r="B485" s="121" t="s">
        <v>79</v>
      </c>
      <c r="C485" s="120" t="s">
        <v>78</v>
      </c>
      <c r="D485" s="120" t="s">
        <v>107</v>
      </c>
      <c r="E485" s="120" t="s">
        <v>72</v>
      </c>
      <c r="F485" s="119">
        <v>1367543</v>
      </c>
      <c r="G485" s="115">
        <v>1.5</v>
      </c>
      <c r="H485" s="118">
        <f t="shared" si="14"/>
        <v>41026.29</v>
      </c>
      <c r="I485" s="114">
        <f>F485/F485</f>
        <v>1</v>
      </c>
      <c r="J485" s="117">
        <f t="shared" si="15"/>
        <v>0.03</v>
      </c>
    </row>
    <row r="486" spans="1:10" x14ac:dyDescent="0.25">
      <c r="A486" s="121" t="s">
        <v>85</v>
      </c>
      <c r="B486" s="121" t="s">
        <v>79</v>
      </c>
      <c r="C486" s="120" t="s">
        <v>78</v>
      </c>
      <c r="D486" s="120" t="s">
        <v>32</v>
      </c>
      <c r="E486" s="120" t="s">
        <v>1</v>
      </c>
      <c r="F486" s="119">
        <v>88285</v>
      </c>
      <c r="G486" s="115">
        <v>6.2</v>
      </c>
      <c r="H486" s="118">
        <f t="shared" si="14"/>
        <v>10947.34</v>
      </c>
      <c r="I486" s="114">
        <f>F486/F489</f>
        <v>0.11257438758946595</v>
      </c>
      <c r="J486" s="117">
        <f t="shared" si="15"/>
        <v>1.3959224061093779E-2</v>
      </c>
    </row>
    <row r="487" spans="1:10" x14ac:dyDescent="0.25">
      <c r="A487" s="121" t="s">
        <v>85</v>
      </c>
      <c r="B487" s="121" t="s">
        <v>79</v>
      </c>
      <c r="C487" s="120" t="s">
        <v>78</v>
      </c>
      <c r="D487" s="120" t="s">
        <v>32</v>
      </c>
      <c r="E487" s="120" t="s">
        <v>77</v>
      </c>
      <c r="F487" s="119">
        <v>327492</v>
      </c>
      <c r="G487" s="115">
        <v>3.2</v>
      </c>
      <c r="H487" s="118">
        <f t="shared" si="14"/>
        <v>20959.488000000001</v>
      </c>
      <c r="I487" s="114">
        <f>F487/F489</f>
        <v>0.41759315105000144</v>
      </c>
      <c r="J487" s="117">
        <f t="shared" si="15"/>
        <v>2.6725961667200093E-2</v>
      </c>
    </row>
    <row r="488" spans="1:10" x14ac:dyDescent="0.25">
      <c r="A488" s="121" t="s">
        <v>85</v>
      </c>
      <c r="B488" s="121" t="s">
        <v>79</v>
      </c>
      <c r="C488" s="120" t="s">
        <v>78</v>
      </c>
      <c r="D488" s="120" t="s">
        <v>32</v>
      </c>
      <c r="E488" s="120" t="s">
        <v>76</v>
      </c>
      <c r="F488" s="119">
        <v>368460</v>
      </c>
      <c r="G488" s="115">
        <v>3</v>
      </c>
      <c r="H488" s="118">
        <f t="shared" si="14"/>
        <v>22107.599999999999</v>
      </c>
      <c r="I488" s="114">
        <f>F488/F489</f>
        <v>0.46983246136053258</v>
      </c>
      <c r="J488" s="117">
        <f t="shared" si="15"/>
        <v>2.8189947681631952E-2</v>
      </c>
    </row>
    <row r="489" spans="1:10" x14ac:dyDescent="0.25">
      <c r="A489" s="121" t="s">
        <v>85</v>
      </c>
      <c r="B489" s="121" t="s">
        <v>79</v>
      </c>
      <c r="C489" s="120" t="s">
        <v>78</v>
      </c>
      <c r="D489" s="120" t="s">
        <v>32</v>
      </c>
      <c r="E489" s="120" t="s">
        <v>72</v>
      </c>
      <c r="F489" s="119">
        <v>784237</v>
      </c>
      <c r="G489" s="115">
        <v>1.9</v>
      </c>
      <c r="H489" s="118">
        <f t="shared" si="14"/>
        <v>29801.006000000001</v>
      </c>
      <c r="I489" s="114">
        <f>F489/F489</f>
        <v>1</v>
      </c>
      <c r="J489" s="117">
        <f t="shared" si="15"/>
        <v>3.7999999999999999E-2</v>
      </c>
    </row>
    <row r="490" spans="1:10" x14ac:dyDescent="0.25">
      <c r="A490" s="121" t="s">
        <v>85</v>
      </c>
      <c r="B490" s="121" t="s">
        <v>79</v>
      </c>
      <c r="C490" s="120" t="s">
        <v>78</v>
      </c>
      <c r="D490" s="120" t="s">
        <v>11</v>
      </c>
      <c r="E490" s="120" t="s">
        <v>1</v>
      </c>
      <c r="F490" s="119">
        <v>66159</v>
      </c>
      <c r="G490" s="115">
        <v>7.2</v>
      </c>
      <c r="H490" s="118">
        <f t="shared" si="14"/>
        <v>9526.8960000000006</v>
      </c>
      <c r="I490" s="114">
        <f>F490/F493</f>
        <v>0.11342074314339301</v>
      </c>
      <c r="J490" s="117">
        <f t="shared" si="15"/>
        <v>1.6332587012648593E-2</v>
      </c>
    </row>
    <row r="491" spans="1:10" x14ac:dyDescent="0.25">
      <c r="A491" s="121" t="s">
        <v>85</v>
      </c>
      <c r="B491" s="121" t="s">
        <v>79</v>
      </c>
      <c r="C491" s="120" t="s">
        <v>78</v>
      </c>
      <c r="D491" s="120" t="s">
        <v>11</v>
      </c>
      <c r="E491" s="120" t="s">
        <v>77</v>
      </c>
      <c r="F491" s="119">
        <v>409186</v>
      </c>
      <c r="G491" s="115">
        <v>2.7</v>
      </c>
      <c r="H491" s="118">
        <f t="shared" si="14"/>
        <v>22096.044000000005</v>
      </c>
      <c r="I491" s="114">
        <f>F491/F493</f>
        <v>0.7014945843176652</v>
      </c>
      <c r="J491" s="117">
        <f t="shared" si="15"/>
        <v>3.7880707553153925E-2</v>
      </c>
    </row>
    <row r="492" spans="1:10" x14ac:dyDescent="0.25">
      <c r="A492" s="121" t="s">
        <v>85</v>
      </c>
      <c r="B492" s="121" t="s">
        <v>79</v>
      </c>
      <c r="C492" s="120" t="s">
        <v>78</v>
      </c>
      <c r="D492" s="120" t="s">
        <v>11</v>
      </c>
      <c r="E492" s="120" t="s">
        <v>76</v>
      </c>
      <c r="F492" s="119">
        <v>107961</v>
      </c>
      <c r="G492" s="115">
        <v>5.7</v>
      </c>
      <c r="H492" s="118">
        <f t="shared" si="14"/>
        <v>12307.554000000002</v>
      </c>
      <c r="I492" s="114">
        <f>F492/F493</f>
        <v>0.18508467253894181</v>
      </c>
      <c r="J492" s="117">
        <f t="shared" si="15"/>
        <v>2.1099652669439365E-2</v>
      </c>
    </row>
    <row r="493" spans="1:10" x14ac:dyDescent="0.25">
      <c r="A493" s="121" t="s">
        <v>85</v>
      </c>
      <c r="B493" s="121" t="s">
        <v>79</v>
      </c>
      <c r="C493" s="120" t="s">
        <v>78</v>
      </c>
      <c r="D493" s="120" t="s">
        <v>11</v>
      </c>
      <c r="E493" s="120" t="s">
        <v>72</v>
      </c>
      <c r="F493" s="119">
        <v>583306</v>
      </c>
      <c r="G493" s="115">
        <v>2.4</v>
      </c>
      <c r="H493" s="118">
        <f t="shared" si="14"/>
        <v>27998.687999999998</v>
      </c>
      <c r="I493" s="114">
        <f>F493/F493</f>
        <v>1</v>
      </c>
      <c r="J493" s="117">
        <f t="shared" si="15"/>
        <v>4.8000000000000001E-2</v>
      </c>
    </row>
    <row r="494" spans="1:10" x14ac:dyDescent="0.25">
      <c r="A494" s="121" t="s">
        <v>85</v>
      </c>
      <c r="B494" s="121" t="s">
        <v>79</v>
      </c>
      <c r="C494" s="120" t="s">
        <v>73</v>
      </c>
      <c r="D494" s="120" t="s">
        <v>107</v>
      </c>
      <c r="E494" s="120" t="s">
        <v>1</v>
      </c>
      <c r="F494" s="119">
        <v>2116938</v>
      </c>
      <c r="G494" s="115">
        <v>1.6</v>
      </c>
      <c r="H494" s="118">
        <f t="shared" si="14"/>
        <v>67742.016000000003</v>
      </c>
      <c r="I494" s="114">
        <f>F494/F497</f>
        <v>0.26586909463207514</v>
      </c>
      <c r="J494" s="117">
        <f t="shared" si="15"/>
        <v>8.5078110282264044E-3</v>
      </c>
    </row>
    <row r="495" spans="1:10" x14ac:dyDescent="0.25">
      <c r="A495" s="121" t="s">
        <v>85</v>
      </c>
      <c r="B495" s="121" t="s">
        <v>79</v>
      </c>
      <c r="C495" s="120" t="s">
        <v>73</v>
      </c>
      <c r="D495" s="120" t="s">
        <v>107</v>
      </c>
      <c r="E495" s="120" t="s">
        <v>77</v>
      </c>
      <c r="F495" s="119">
        <v>3072392</v>
      </c>
      <c r="G495" s="115">
        <v>1.2</v>
      </c>
      <c r="H495" s="118">
        <f t="shared" si="14"/>
        <v>73737.407999999996</v>
      </c>
      <c r="I495" s="114">
        <f>F495/F497</f>
        <v>0.38586584935167234</v>
      </c>
      <c r="J495" s="117">
        <f t="shared" si="15"/>
        <v>9.2607803844401357E-3</v>
      </c>
    </row>
    <row r="496" spans="1:10" x14ac:dyDescent="0.25">
      <c r="A496" s="121" t="s">
        <v>85</v>
      </c>
      <c r="B496" s="121" t="s">
        <v>79</v>
      </c>
      <c r="C496" s="120" t="s">
        <v>73</v>
      </c>
      <c r="D496" s="120" t="s">
        <v>107</v>
      </c>
      <c r="E496" s="120" t="s">
        <v>76</v>
      </c>
      <c r="F496" s="119">
        <v>2773002</v>
      </c>
      <c r="G496" s="115">
        <v>1.6</v>
      </c>
      <c r="H496" s="118">
        <f t="shared" si="14"/>
        <v>88736.063999999998</v>
      </c>
      <c r="I496" s="114">
        <f>F496/F497</f>
        <v>0.34826505601625252</v>
      </c>
      <c r="J496" s="117">
        <f t="shared" si="15"/>
        <v>1.114448179252008E-2</v>
      </c>
    </row>
    <row r="497" spans="1:10" x14ac:dyDescent="0.25">
      <c r="A497" s="121" t="s">
        <v>85</v>
      </c>
      <c r="B497" s="121" t="s">
        <v>79</v>
      </c>
      <c r="C497" s="120" t="s">
        <v>73</v>
      </c>
      <c r="D497" s="120" t="s">
        <v>107</v>
      </c>
      <c r="E497" s="120" t="s">
        <v>72</v>
      </c>
      <c r="F497" s="119">
        <v>7962332</v>
      </c>
      <c r="G497" s="115">
        <v>0.9</v>
      </c>
      <c r="H497" s="118">
        <f t="shared" si="14"/>
        <v>143321.976</v>
      </c>
      <c r="I497" s="114">
        <f>F497/F497</f>
        <v>1</v>
      </c>
      <c r="J497" s="117">
        <f t="shared" si="15"/>
        <v>1.8000000000000002E-2</v>
      </c>
    </row>
    <row r="498" spans="1:10" x14ac:dyDescent="0.25">
      <c r="A498" s="121" t="s">
        <v>85</v>
      </c>
      <c r="B498" s="121" t="s">
        <v>79</v>
      </c>
      <c r="C498" s="120" t="s">
        <v>73</v>
      </c>
      <c r="D498" s="120" t="s">
        <v>32</v>
      </c>
      <c r="E498" s="120" t="s">
        <v>1</v>
      </c>
      <c r="F498" s="119">
        <v>952524</v>
      </c>
      <c r="G498" s="115">
        <v>2.6</v>
      </c>
      <c r="H498" s="118">
        <f t="shared" si="14"/>
        <v>49531.248</v>
      </c>
      <c r="I498" s="114">
        <f>F498/F501</f>
        <v>0.23565724696430396</v>
      </c>
      <c r="J498" s="117">
        <f t="shared" si="15"/>
        <v>1.2254176842143806E-2</v>
      </c>
    </row>
    <row r="499" spans="1:10" x14ac:dyDescent="0.25">
      <c r="A499" s="121" t="s">
        <v>85</v>
      </c>
      <c r="B499" s="121" t="s">
        <v>79</v>
      </c>
      <c r="C499" s="120" t="s">
        <v>73</v>
      </c>
      <c r="D499" s="120" t="s">
        <v>32</v>
      </c>
      <c r="E499" s="120" t="s">
        <v>77</v>
      </c>
      <c r="F499" s="119">
        <v>1395748</v>
      </c>
      <c r="G499" s="115">
        <v>2.2999999999999998</v>
      </c>
      <c r="H499" s="118">
        <f t="shared" si="14"/>
        <v>64204.407999999996</v>
      </c>
      <c r="I499" s="114">
        <f>F499/F501</f>
        <v>0.34531217180452495</v>
      </c>
      <c r="J499" s="117">
        <f t="shared" si="15"/>
        <v>1.5884359903008148E-2</v>
      </c>
    </row>
    <row r="500" spans="1:10" x14ac:dyDescent="0.25">
      <c r="A500" s="121" t="s">
        <v>85</v>
      </c>
      <c r="B500" s="121" t="s">
        <v>79</v>
      </c>
      <c r="C500" s="120" t="s">
        <v>73</v>
      </c>
      <c r="D500" s="120" t="s">
        <v>32</v>
      </c>
      <c r="E500" s="120" t="s">
        <v>76</v>
      </c>
      <c r="F500" s="119">
        <v>1693717</v>
      </c>
      <c r="G500" s="115">
        <v>1.8</v>
      </c>
      <c r="H500" s="118">
        <f t="shared" si="14"/>
        <v>60973.812000000005</v>
      </c>
      <c r="I500" s="114">
        <f>F500/F501</f>
        <v>0.4190305812311711</v>
      </c>
      <c r="J500" s="117">
        <f t="shared" si="15"/>
        <v>1.5085100924322159E-2</v>
      </c>
    </row>
    <row r="501" spans="1:10" x14ac:dyDescent="0.25">
      <c r="A501" s="121" t="s">
        <v>85</v>
      </c>
      <c r="B501" s="121" t="s">
        <v>79</v>
      </c>
      <c r="C501" s="120" t="s">
        <v>73</v>
      </c>
      <c r="D501" s="120" t="s">
        <v>32</v>
      </c>
      <c r="E501" s="120" t="s">
        <v>72</v>
      </c>
      <c r="F501" s="119">
        <v>4041989</v>
      </c>
      <c r="G501" s="115">
        <v>1</v>
      </c>
      <c r="H501" s="118">
        <f t="shared" si="14"/>
        <v>80839.78</v>
      </c>
      <c r="I501" s="114">
        <f>F501/F501</f>
        <v>1</v>
      </c>
      <c r="J501" s="117">
        <f t="shared" si="15"/>
        <v>0.02</v>
      </c>
    </row>
    <row r="502" spans="1:10" x14ac:dyDescent="0.25">
      <c r="A502" s="121" t="s">
        <v>85</v>
      </c>
      <c r="B502" s="121" t="s">
        <v>79</v>
      </c>
      <c r="C502" s="120" t="s">
        <v>73</v>
      </c>
      <c r="D502" s="120" t="s">
        <v>11</v>
      </c>
      <c r="E502" s="120" t="s">
        <v>1</v>
      </c>
      <c r="F502" s="119">
        <v>1164414</v>
      </c>
      <c r="G502" s="115">
        <v>2.2999999999999998</v>
      </c>
      <c r="H502" s="118">
        <f t="shared" si="14"/>
        <v>53563.043999999994</v>
      </c>
      <c r="I502" s="114">
        <f>F502/F505</f>
        <v>0.29701839864522056</v>
      </c>
      <c r="J502" s="117">
        <f t="shared" si="15"/>
        <v>1.3662846337680145E-2</v>
      </c>
    </row>
    <row r="503" spans="1:10" x14ac:dyDescent="0.25">
      <c r="A503" s="121" t="s">
        <v>85</v>
      </c>
      <c r="B503" s="121" t="s">
        <v>79</v>
      </c>
      <c r="C503" s="120" t="s">
        <v>73</v>
      </c>
      <c r="D503" s="120" t="s">
        <v>11</v>
      </c>
      <c r="E503" s="120" t="s">
        <v>77</v>
      </c>
      <c r="F503" s="119">
        <v>1676644</v>
      </c>
      <c r="G503" s="115">
        <v>1.8</v>
      </c>
      <c r="H503" s="118">
        <f t="shared" si="14"/>
        <v>60359.184000000001</v>
      </c>
      <c r="I503" s="114">
        <f>F503/F505</f>
        <v>0.42767788430757209</v>
      </c>
      <c r="J503" s="117">
        <f t="shared" si="15"/>
        <v>1.5396403835072596E-2</v>
      </c>
    </row>
    <row r="504" spans="1:10" x14ac:dyDescent="0.25">
      <c r="A504" s="121" t="s">
        <v>85</v>
      </c>
      <c r="B504" s="121" t="s">
        <v>79</v>
      </c>
      <c r="C504" s="120" t="s">
        <v>73</v>
      </c>
      <c r="D504" s="120" t="s">
        <v>11</v>
      </c>
      <c r="E504" s="120" t="s">
        <v>76</v>
      </c>
      <c r="F504" s="119">
        <v>1079285</v>
      </c>
      <c r="G504" s="115">
        <v>2.2999999999999998</v>
      </c>
      <c r="H504" s="118">
        <f t="shared" si="14"/>
        <v>49647.11</v>
      </c>
      <c r="I504" s="114">
        <f>F504/F505</f>
        <v>0.27530371704720735</v>
      </c>
      <c r="J504" s="117">
        <f t="shared" si="15"/>
        <v>1.2663970984171538E-2</v>
      </c>
    </row>
    <row r="505" spans="1:10" x14ac:dyDescent="0.25">
      <c r="A505" s="121" t="s">
        <v>85</v>
      </c>
      <c r="B505" s="121" t="s">
        <v>79</v>
      </c>
      <c r="C505" s="120" t="s">
        <v>73</v>
      </c>
      <c r="D505" s="120" t="s">
        <v>11</v>
      </c>
      <c r="E505" s="120" t="s">
        <v>72</v>
      </c>
      <c r="F505" s="119">
        <v>3920343</v>
      </c>
      <c r="G505" s="115">
        <v>1.2</v>
      </c>
      <c r="H505" s="118">
        <f t="shared" si="14"/>
        <v>94088.231999999989</v>
      </c>
      <c r="I505" s="114">
        <f>F505/F505</f>
        <v>1</v>
      </c>
      <c r="J505" s="117">
        <f t="shared" si="15"/>
        <v>2.4E-2</v>
      </c>
    </row>
    <row r="506" spans="1:10" x14ac:dyDescent="0.25">
      <c r="A506" s="121" t="s">
        <v>85</v>
      </c>
      <c r="B506" s="121" t="s">
        <v>74</v>
      </c>
      <c r="C506" s="120" t="s">
        <v>0</v>
      </c>
      <c r="D506" s="120" t="s">
        <v>107</v>
      </c>
      <c r="E506" s="120" t="s">
        <v>1</v>
      </c>
      <c r="F506" s="119">
        <v>167033</v>
      </c>
      <c r="G506" s="115">
        <v>5.3</v>
      </c>
      <c r="H506" s="118">
        <f t="shared" si="14"/>
        <v>17705.498</v>
      </c>
      <c r="I506" s="114">
        <f>F506/F509</f>
        <v>0.12104542292306801</v>
      </c>
      <c r="J506" s="117">
        <f t="shared" si="15"/>
        <v>1.2830814829845209E-2</v>
      </c>
    </row>
    <row r="507" spans="1:10" x14ac:dyDescent="0.25">
      <c r="A507" s="121" t="s">
        <v>85</v>
      </c>
      <c r="B507" s="121" t="s">
        <v>74</v>
      </c>
      <c r="C507" s="120" t="s">
        <v>0</v>
      </c>
      <c r="D507" s="120" t="s">
        <v>107</v>
      </c>
      <c r="E507" s="120" t="s">
        <v>77</v>
      </c>
      <c r="F507" s="119">
        <v>196796</v>
      </c>
      <c r="G507" s="115">
        <v>5.3</v>
      </c>
      <c r="H507" s="118">
        <f t="shared" si="14"/>
        <v>20860.376</v>
      </c>
      <c r="I507" s="114">
        <f>F507/F509</f>
        <v>0.1426140645834541</v>
      </c>
      <c r="J507" s="117">
        <f t="shared" si="15"/>
        <v>1.5117090845846136E-2</v>
      </c>
    </row>
    <row r="508" spans="1:10" x14ac:dyDescent="0.25">
      <c r="A508" s="121" t="s">
        <v>85</v>
      </c>
      <c r="B508" s="121" t="s">
        <v>74</v>
      </c>
      <c r="C508" s="120" t="s">
        <v>0</v>
      </c>
      <c r="D508" s="120" t="s">
        <v>107</v>
      </c>
      <c r="E508" s="120" t="s">
        <v>76</v>
      </c>
      <c r="F508" s="119">
        <v>1016091</v>
      </c>
      <c r="G508" s="115">
        <v>1.7</v>
      </c>
      <c r="H508" s="118">
        <f t="shared" si="14"/>
        <v>34547.093999999997</v>
      </c>
      <c r="I508" s="114">
        <f>F508/F509</f>
        <v>0.73634051249347787</v>
      </c>
      <c r="J508" s="117">
        <f t="shared" si="15"/>
        <v>2.5035577424778247E-2</v>
      </c>
    </row>
    <row r="509" spans="1:10" x14ac:dyDescent="0.25">
      <c r="A509" s="121" t="s">
        <v>85</v>
      </c>
      <c r="B509" s="121" t="s">
        <v>74</v>
      </c>
      <c r="C509" s="120" t="s">
        <v>0</v>
      </c>
      <c r="D509" s="120" t="s">
        <v>107</v>
      </c>
      <c r="E509" s="120" t="s">
        <v>72</v>
      </c>
      <c r="F509" s="119">
        <v>1379920</v>
      </c>
      <c r="G509" s="115">
        <v>1.7</v>
      </c>
      <c r="H509" s="118">
        <f t="shared" si="14"/>
        <v>46917.279999999999</v>
      </c>
      <c r="I509" s="114">
        <f>F509/F509</f>
        <v>1</v>
      </c>
      <c r="J509" s="117">
        <f t="shared" si="15"/>
        <v>3.4000000000000002E-2</v>
      </c>
    </row>
    <row r="510" spans="1:10" x14ac:dyDescent="0.25">
      <c r="A510" s="121" t="s">
        <v>85</v>
      </c>
      <c r="B510" s="121" t="s">
        <v>74</v>
      </c>
      <c r="C510" s="120" t="s">
        <v>0</v>
      </c>
      <c r="D510" s="120" t="s">
        <v>32</v>
      </c>
      <c r="E510" s="120" t="s">
        <v>1</v>
      </c>
      <c r="F510" s="119">
        <v>88071</v>
      </c>
      <c r="G510" s="115">
        <v>7.1</v>
      </c>
      <c r="H510" s="118">
        <f t="shared" si="14"/>
        <v>12506.082</v>
      </c>
      <c r="I510" s="114">
        <f>F510/F513</f>
        <v>0.12800198824493783</v>
      </c>
      <c r="J510" s="117">
        <f t="shared" si="15"/>
        <v>1.8176282330781172E-2</v>
      </c>
    </row>
    <row r="511" spans="1:10" x14ac:dyDescent="0.25">
      <c r="A511" s="121" t="s">
        <v>85</v>
      </c>
      <c r="B511" s="121" t="s">
        <v>74</v>
      </c>
      <c r="C511" s="120" t="s">
        <v>0</v>
      </c>
      <c r="D511" s="120" t="s">
        <v>32</v>
      </c>
      <c r="E511" s="120" t="s">
        <v>77</v>
      </c>
      <c r="F511" s="119">
        <v>92016</v>
      </c>
      <c r="G511" s="115">
        <v>6.9</v>
      </c>
      <c r="H511" s="118">
        <f t="shared" si="14"/>
        <v>12698.208000000001</v>
      </c>
      <c r="I511" s="114">
        <f>F511/F513</f>
        <v>0.1337356331862497</v>
      </c>
      <c r="J511" s="117">
        <f t="shared" si="15"/>
        <v>1.8455517379702458E-2</v>
      </c>
    </row>
    <row r="512" spans="1:10" x14ac:dyDescent="0.25">
      <c r="A512" s="121" t="s">
        <v>85</v>
      </c>
      <c r="B512" s="121" t="s">
        <v>74</v>
      </c>
      <c r="C512" s="120" t="s">
        <v>0</v>
      </c>
      <c r="D512" s="120" t="s">
        <v>32</v>
      </c>
      <c r="E512" s="120" t="s">
        <v>76</v>
      </c>
      <c r="F512" s="119">
        <v>507957</v>
      </c>
      <c r="G512" s="115">
        <v>2.7</v>
      </c>
      <c r="H512" s="118">
        <f t="shared" si="14"/>
        <v>27429.678000000004</v>
      </c>
      <c r="I512" s="114">
        <f>F512/F513</f>
        <v>0.73826237856881249</v>
      </c>
      <c r="J512" s="117">
        <f t="shared" si="15"/>
        <v>3.9866168442715878E-2</v>
      </c>
    </row>
    <row r="513" spans="1:10" x14ac:dyDescent="0.25">
      <c r="A513" s="121" t="s">
        <v>85</v>
      </c>
      <c r="B513" s="121" t="s">
        <v>74</v>
      </c>
      <c r="C513" s="120" t="s">
        <v>0</v>
      </c>
      <c r="D513" s="120" t="s">
        <v>32</v>
      </c>
      <c r="E513" s="120" t="s">
        <v>72</v>
      </c>
      <c r="F513" s="119">
        <v>688044</v>
      </c>
      <c r="G513" s="115">
        <v>2.7</v>
      </c>
      <c r="H513" s="118">
        <f t="shared" si="14"/>
        <v>37154.376000000004</v>
      </c>
      <c r="I513" s="114">
        <f>F513/F513</f>
        <v>1</v>
      </c>
      <c r="J513" s="117">
        <f t="shared" si="15"/>
        <v>5.4000000000000006E-2</v>
      </c>
    </row>
    <row r="514" spans="1:10" x14ac:dyDescent="0.25">
      <c r="A514" s="121" t="s">
        <v>85</v>
      </c>
      <c r="B514" s="121" t="s">
        <v>74</v>
      </c>
      <c r="C514" s="120" t="s">
        <v>0</v>
      </c>
      <c r="D514" s="120" t="s">
        <v>11</v>
      </c>
      <c r="E514" s="120" t="s">
        <v>1</v>
      </c>
      <c r="F514" s="119">
        <v>78962</v>
      </c>
      <c r="G514" s="115">
        <v>7.5</v>
      </c>
      <c r="H514" s="118">
        <f t="shared" ref="H514:H577" si="16">2*(G514*F514/100)</f>
        <v>11844.3</v>
      </c>
      <c r="I514" s="114">
        <f>F514/F517</f>
        <v>0.11412738698841988</v>
      </c>
      <c r="J514" s="117">
        <f t="shared" ref="J514:J577" si="17">2*(I514*G514/100)</f>
        <v>1.7119108048262985E-2</v>
      </c>
    </row>
    <row r="515" spans="1:10" x14ac:dyDescent="0.25">
      <c r="A515" s="121" t="s">
        <v>85</v>
      </c>
      <c r="B515" s="121" t="s">
        <v>74</v>
      </c>
      <c r="C515" s="120" t="s">
        <v>0</v>
      </c>
      <c r="D515" s="120" t="s">
        <v>11</v>
      </c>
      <c r="E515" s="120" t="s">
        <v>77</v>
      </c>
      <c r="F515" s="119">
        <v>104780</v>
      </c>
      <c r="G515" s="115">
        <v>6.5</v>
      </c>
      <c r="H515" s="118">
        <f t="shared" si="16"/>
        <v>13621.4</v>
      </c>
      <c r="I515" s="114">
        <f>F515/F517</f>
        <v>0.1514433222138071</v>
      </c>
      <c r="J515" s="117">
        <f t="shared" si="17"/>
        <v>1.9687631887794921E-2</v>
      </c>
    </row>
    <row r="516" spans="1:10" x14ac:dyDescent="0.25">
      <c r="A516" s="121" t="s">
        <v>85</v>
      </c>
      <c r="B516" s="121" t="s">
        <v>74</v>
      </c>
      <c r="C516" s="120" t="s">
        <v>0</v>
      </c>
      <c r="D516" s="120" t="s">
        <v>11</v>
      </c>
      <c r="E516" s="120" t="s">
        <v>76</v>
      </c>
      <c r="F516" s="119">
        <v>508134</v>
      </c>
      <c r="G516" s="115">
        <v>2.7</v>
      </c>
      <c r="H516" s="118">
        <f t="shared" si="16"/>
        <v>27439.236000000001</v>
      </c>
      <c r="I516" s="114">
        <f>F516/F517</f>
        <v>0.73442929079777297</v>
      </c>
      <c r="J516" s="117">
        <f t="shared" si="17"/>
        <v>3.9659181703079742E-2</v>
      </c>
    </row>
    <row r="517" spans="1:10" x14ac:dyDescent="0.25">
      <c r="A517" s="121" t="s">
        <v>85</v>
      </c>
      <c r="B517" s="121" t="s">
        <v>74</v>
      </c>
      <c r="C517" s="120" t="s">
        <v>0</v>
      </c>
      <c r="D517" s="120" t="s">
        <v>11</v>
      </c>
      <c r="E517" s="120" t="s">
        <v>72</v>
      </c>
      <c r="F517" s="119">
        <v>691876</v>
      </c>
      <c r="G517" s="115">
        <v>2.7</v>
      </c>
      <c r="H517" s="118">
        <f t="shared" si="16"/>
        <v>37361.304000000004</v>
      </c>
      <c r="I517" s="114">
        <f>F517/F517</f>
        <v>1</v>
      </c>
      <c r="J517" s="117">
        <f t="shared" si="17"/>
        <v>5.4000000000000006E-2</v>
      </c>
    </row>
    <row r="518" spans="1:10" x14ac:dyDescent="0.25">
      <c r="A518" s="121" t="s">
        <v>85</v>
      </c>
      <c r="B518" s="121" t="s">
        <v>74</v>
      </c>
      <c r="C518" s="120" t="s">
        <v>2</v>
      </c>
      <c r="D518" s="120" t="s">
        <v>107</v>
      </c>
      <c r="E518" s="120" t="s">
        <v>1</v>
      </c>
      <c r="F518" s="119">
        <v>534606</v>
      </c>
      <c r="G518" s="115">
        <v>3.5</v>
      </c>
      <c r="H518" s="118">
        <f t="shared" si="16"/>
        <v>37422.42</v>
      </c>
      <c r="I518" s="114">
        <f>F518/F521</f>
        <v>0.3112966939800344</v>
      </c>
      <c r="J518" s="117">
        <f t="shared" si="17"/>
        <v>2.1790768578602408E-2</v>
      </c>
    </row>
    <row r="519" spans="1:10" x14ac:dyDescent="0.25">
      <c r="A519" s="121" t="s">
        <v>85</v>
      </c>
      <c r="B519" s="121" t="s">
        <v>74</v>
      </c>
      <c r="C519" s="120" t="s">
        <v>2</v>
      </c>
      <c r="D519" s="120" t="s">
        <v>107</v>
      </c>
      <c r="E519" s="120" t="s">
        <v>77</v>
      </c>
      <c r="F519" s="119">
        <v>528750</v>
      </c>
      <c r="G519" s="115">
        <v>3.5</v>
      </c>
      <c r="H519" s="118">
        <f t="shared" si="16"/>
        <v>37012.5</v>
      </c>
      <c r="I519" s="114">
        <f>F519/F521</f>
        <v>0.307886793155975</v>
      </c>
      <c r="J519" s="117">
        <f t="shared" si="17"/>
        <v>2.155207552091825E-2</v>
      </c>
    </row>
    <row r="520" spans="1:10" x14ac:dyDescent="0.25">
      <c r="A520" s="121" t="s">
        <v>85</v>
      </c>
      <c r="B520" s="121" t="s">
        <v>74</v>
      </c>
      <c r="C520" s="120" t="s">
        <v>2</v>
      </c>
      <c r="D520" s="120" t="s">
        <v>107</v>
      </c>
      <c r="E520" s="120" t="s">
        <v>76</v>
      </c>
      <c r="F520" s="119">
        <v>653996</v>
      </c>
      <c r="G520" s="115">
        <v>3.5</v>
      </c>
      <c r="H520" s="118">
        <f t="shared" si="16"/>
        <v>45779.72</v>
      </c>
      <c r="I520" s="114">
        <f>F520/F521</f>
        <v>0.3808165128639906</v>
      </c>
      <c r="J520" s="117">
        <f t="shared" si="17"/>
        <v>2.6657155900479342E-2</v>
      </c>
    </row>
    <row r="521" spans="1:10" x14ac:dyDescent="0.25">
      <c r="A521" s="121" t="s">
        <v>85</v>
      </c>
      <c r="B521" s="121" t="s">
        <v>74</v>
      </c>
      <c r="C521" s="120" t="s">
        <v>2</v>
      </c>
      <c r="D521" s="120" t="s">
        <v>107</v>
      </c>
      <c r="E521" s="120" t="s">
        <v>72</v>
      </c>
      <c r="F521" s="119">
        <v>1717352</v>
      </c>
      <c r="G521" s="115">
        <v>1.7</v>
      </c>
      <c r="H521" s="118">
        <f t="shared" si="16"/>
        <v>58389.968000000001</v>
      </c>
      <c r="I521" s="114">
        <f>F521/F521</f>
        <v>1</v>
      </c>
      <c r="J521" s="117">
        <f t="shared" si="17"/>
        <v>3.4000000000000002E-2</v>
      </c>
    </row>
    <row r="522" spans="1:10" x14ac:dyDescent="0.25">
      <c r="A522" s="121" t="s">
        <v>85</v>
      </c>
      <c r="B522" s="121" t="s">
        <v>74</v>
      </c>
      <c r="C522" s="120" t="s">
        <v>2</v>
      </c>
      <c r="D522" s="120" t="s">
        <v>32</v>
      </c>
      <c r="E522" s="120" t="s">
        <v>1</v>
      </c>
      <c r="F522" s="119">
        <v>225528</v>
      </c>
      <c r="G522" s="115">
        <v>5.9</v>
      </c>
      <c r="H522" s="118">
        <f t="shared" si="16"/>
        <v>26612.304000000004</v>
      </c>
      <c r="I522" s="114">
        <f>F522/F525</f>
        <v>0.25957159315736833</v>
      </c>
      <c r="J522" s="117">
        <f t="shared" si="17"/>
        <v>3.0629447992569461E-2</v>
      </c>
    </row>
    <row r="523" spans="1:10" x14ac:dyDescent="0.25">
      <c r="A523" s="121" t="s">
        <v>85</v>
      </c>
      <c r="B523" s="121" t="s">
        <v>74</v>
      </c>
      <c r="C523" s="120" t="s">
        <v>2</v>
      </c>
      <c r="D523" s="120" t="s">
        <v>32</v>
      </c>
      <c r="E523" s="120" t="s">
        <v>77</v>
      </c>
      <c r="F523" s="119">
        <v>282547</v>
      </c>
      <c r="G523" s="115">
        <v>5.0999999999999996</v>
      </c>
      <c r="H523" s="118">
        <f t="shared" si="16"/>
        <v>28819.793999999998</v>
      </c>
      <c r="I523" s="114">
        <f>F523/F525</f>
        <v>0.3251976469965368</v>
      </c>
      <c r="J523" s="117">
        <f t="shared" si="17"/>
        <v>3.3170159993646753E-2</v>
      </c>
    </row>
    <row r="524" spans="1:10" x14ac:dyDescent="0.25">
      <c r="A524" s="121" t="s">
        <v>85</v>
      </c>
      <c r="B524" s="121" t="s">
        <v>74</v>
      </c>
      <c r="C524" s="120" t="s">
        <v>2</v>
      </c>
      <c r="D524" s="120" t="s">
        <v>32</v>
      </c>
      <c r="E524" s="120" t="s">
        <v>76</v>
      </c>
      <c r="F524" s="119">
        <v>360772</v>
      </c>
      <c r="G524" s="115">
        <v>4.3</v>
      </c>
      <c r="H524" s="118">
        <f t="shared" si="16"/>
        <v>31026.391999999996</v>
      </c>
      <c r="I524" s="114">
        <f>F524/F525</f>
        <v>0.41523075984609487</v>
      </c>
      <c r="J524" s="117">
        <f t="shared" si="17"/>
        <v>3.5709845346764156E-2</v>
      </c>
    </row>
    <row r="525" spans="1:10" x14ac:dyDescent="0.25">
      <c r="A525" s="121" t="s">
        <v>85</v>
      </c>
      <c r="B525" s="121" t="s">
        <v>74</v>
      </c>
      <c r="C525" s="120" t="s">
        <v>2</v>
      </c>
      <c r="D525" s="120" t="s">
        <v>32</v>
      </c>
      <c r="E525" s="120" t="s">
        <v>72</v>
      </c>
      <c r="F525" s="119">
        <v>868847</v>
      </c>
      <c r="G525" s="115">
        <v>2.8</v>
      </c>
      <c r="H525" s="118">
        <f t="shared" si="16"/>
        <v>48655.431999999993</v>
      </c>
      <c r="I525" s="114">
        <f>F525/F525</f>
        <v>1</v>
      </c>
      <c r="J525" s="117">
        <f t="shared" si="17"/>
        <v>5.5999999999999994E-2</v>
      </c>
    </row>
    <row r="526" spans="1:10" x14ac:dyDescent="0.25">
      <c r="A526" s="121" t="s">
        <v>85</v>
      </c>
      <c r="B526" s="121" t="s">
        <v>74</v>
      </c>
      <c r="C526" s="120" t="s">
        <v>2</v>
      </c>
      <c r="D526" s="120" t="s">
        <v>11</v>
      </c>
      <c r="E526" s="120" t="s">
        <v>1</v>
      </c>
      <c r="F526" s="119">
        <v>309078</v>
      </c>
      <c r="G526" s="115">
        <v>4.7</v>
      </c>
      <c r="H526" s="118">
        <f t="shared" si="16"/>
        <v>29053.332000000002</v>
      </c>
      <c r="I526" s="114">
        <f>F526/F529</f>
        <v>0.36426184878109147</v>
      </c>
      <c r="J526" s="117">
        <f t="shared" si="17"/>
        <v>3.4240613785422598E-2</v>
      </c>
    </row>
    <row r="527" spans="1:10" x14ac:dyDescent="0.25">
      <c r="A527" s="121" t="s">
        <v>85</v>
      </c>
      <c r="B527" s="121" t="s">
        <v>74</v>
      </c>
      <c r="C527" s="120" t="s">
        <v>2</v>
      </c>
      <c r="D527" s="120" t="s">
        <v>11</v>
      </c>
      <c r="E527" s="120" t="s">
        <v>77</v>
      </c>
      <c r="F527" s="119">
        <v>246203</v>
      </c>
      <c r="G527" s="115">
        <v>5.9</v>
      </c>
      <c r="H527" s="118">
        <f t="shared" si="16"/>
        <v>29051.954000000005</v>
      </c>
      <c r="I527" s="114">
        <f>F527/F529</f>
        <v>0.29016093010648142</v>
      </c>
      <c r="J527" s="117">
        <f t="shared" si="17"/>
        <v>3.4238989752564807E-2</v>
      </c>
    </row>
    <row r="528" spans="1:10" x14ac:dyDescent="0.25">
      <c r="A528" s="121" t="s">
        <v>85</v>
      </c>
      <c r="B528" s="121" t="s">
        <v>74</v>
      </c>
      <c r="C528" s="120" t="s">
        <v>2</v>
      </c>
      <c r="D528" s="120" t="s">
        <v>11</v>
      </c>
      <c r="E528" s="120" t="s">
        <v>76</v>
      </c>
      <c r="F528" s="119">
        <v>293224</v>
      </c>
      <c r="G528" s="115">
        <v>5.0999999999999996</v>
      </c>
      <c r="H528" s="118">
        <f t="shared" si="16"/>
        <v>29908.847999999998</v>
      </c>
      <c r="I528" s="114">
        <f>F528/F529</f>
        <v>0.34557722111242717</v>
      </c>
      <c r="J528" s="117">
        <f t="shared" si="17"/>
        <v>3.5248876553467569E-2</v>
      </c>
    </row>
    <row r="529" spans="1:10" x14ac:dyDescent="0.25">
      <c r="A529" s="121" t="s">
        <v>85</v>
      </c>
      <c r="B529" s="121" t="s">
        <v>74</v>
      </c>
      <c r="C529" s="120" t="s">
        <v>2</v>
      </c>
      <c r="D529" s="120" t="s">
        <v>11</v>
      </c>
      <c r="E529" s="120" t="s">
        <v>72</v>
      </c>
      <c r="F529" s="119">
        <v>848505</v>
      </c>
      <c r="G529" s="115">
        <v>2.8</v>
      </c>
      <c r="H529" s="118">
        <f t="shared" si="16"/>
        <v>47516.28</v>
      </c>
      <c r="I529" s="114">
        <f>F529/F529</f>
        <v>1</v>
      </c>
      <c r="J529" s="117">
        <f t="shared" si="17"/>
        <v>5.5999999999999994E-2</v>
      </c>
    </row>
    <row r="530" spans="1:10" x14ac:dyDescent="0.25">
      <c r="A530" s="121" t="s">
        <v>85</v>
      </c>
      <c r="B530" s="121" t="s">
        <v>74</v>
      </c>
      <c r="C530" s="120" t="s">
        <v>3</v>
      </c>
      <c r="D530" s="120" t="s">
        <v>107</v>
      </c>
      <c r="E530" s="120" t="s">
        <v>1</v>
      </c>
      <c r="F530" s="119">
        <v>765447</v>
      </c>
      <c r="G530" s="115">
        <v>2.6</v>
      </c>
      <c r="H530" s="118">
        <f t="shared" si="16"/>
        <v>39803.243999999999</v>
      </c>
      <c r="I530" s="114">
        <f>F530/F533</f>
        <v>0.26594614764837643</v>
      </c>
      <c r="J530" s="117">
        <f t="shared" si="17"/>
        <v>1.3829199677715575E-2</v>
      </c>
    </row>
    <row r="531" spans="1:10" x14ac:dyDescent="0.25">
      <c r="A531" s="121" t="s">
        <v>85</v>
      </c>
      <c r="B531" s="121" t="s">
        <v>74</v>
      </c>
      <c r="C531" s="120" t="s">
        <v>3</v>
      </c>
      <c r="D531" s="120" t="s">
        <v>107</v>
      </c>
      <c r="E531" s="120" t="s">
        <v>77</v>
      </c>
      <c r="F531" s="119">
        <v>1178803</v>
      </c>
      <c r="G531" s="115">
        <v>2.2999999999999998</v>
      </c>
      <c r="H531" s="118">
        <f t="shared" si="16"/>
        <v>54224.937999999995</v>
      </c>
      <c r="I531" s="114">
        <f>F531/F533</f>
        <v>0.40956214693682136</v>
      </c>
      <c r="J531" s="117">
        <f t="shared" si="17"/>
        <v>1.8839858759093782E-2</v>
      </c>
    </row>
    <row r="532" spans="1:10" x14ac:dyDescent="0.25">
      <c r="A532" s="121" t="s">
        <v>85</v>
      </c>
      <c r="B532" s="121" t="s">
        <v>74</v>
      </c>
      <c r="C532" s="120" t="s">
        <v>3</v>
      </c>
      <c r="D532" s="120" t="s">
        <v>107</v>
      </c>
      <c r="E532" s="120" t="s">
        <v>76</v>
      </c>
      <c r="F532" s="119">
        <v>933953</v>
      </c>
      <c r="G532" s="115">
        <v>2.6</v>
      </c>
      <c r="H532" s="118">
        <f t="shared" si="16"/>
        <v>48565.556000000004</v>
      </c>
      <c r="I532" s="114">
        <f>F532/F533</f>
        <v>0.32449170541480221</v>
      </c>
      <c r="J532" s="117">
        <f t="shared" si="17"/>
        <v>1.6873568681569716E-2</v>
      </c>
    </row>
    <row r="533" spans="1:10" x14ac:dyDescent="0.25">
      <c r="A533" s="121" t="s">
        <v>85</v>
      </c>
      <c r="B533" s="121" t="s">
        <v>74</v>
      </c>
      <c r="C533" s="120" t="s">
        <v>3</v>
      </c>
      <c r="D533" s="120" t="s">
        <v>107</v>
      </c>
      <c r="E533" s="120" t="s">
        <v>72</v>
      </c>
      <c r="F533" s="119">
        <v>2878203</v>
      </c>
      <c r="G533" s="115">
        <v>1.5</v>
      </c>
      <c r="H533" s="118">
        <f t="shared" si="16"/>
        <v>86346.09</v>
      </c>
      <c r="I533" s="114">
        <f>F533/F533</f>
        <v>1</v>
      </c>
      <c r="J533" s="117">
        <f t="shared" si="17"/>
        <v>0.03</v>
      </c>
    </row>
    <row r="534" spans="1:10" x14ac:dyDescent="0.25">
      <c r="A534" s="121" t="s">
        <v>85</v>
      </c>
      <c r="B534" s="121" t="s">
        <v>74</v>
      </c>
      <c r="C534" s="120" t="s">
        <v>3</v>
      </c>
      <c r="D534" s="120" t="s">
        <v>32</v>
      </c>
      <c r="E534" s="120" t="s">
        <v>1</v>
      </c>
      <c r="F534" s="119">
        <v>341969</v>
      </c>
      <c r="G534" s="115">
        <v>4.4000000000000004</v>
      </c>
      <c r="H534" s="118">
        <f t="shared" si="16"/>
        <v>30093.272000000001</v>
      </c>
      <c r="I534" s="114">
        <f>F534/F537</f>
        <v>0.24075626850277565</v>
      </c>
      <c r="J534" s="117">
        <f t="shared" si="17"/>
        <v>2.118655162824426E-2</v>
      </c>
    </row>
    <row r="535" spans="1:10" x14ac:dyDescent="0.25">
      <c r="A535" s="121" t="s">
        <v>85</v>
      </c>
      <c r="B535" s="121" t="s">
        <v>74</v>
      </c>
      <c r="C535" s="120" t="s">
        <v>3</v>
      </c>
      <c r="D535" s="120" t="s">
        <v>32</v>
      </c>
      <c r="E535" s="120" t="s">
        <v>77</v>
      </c>
      <c r="F535" s="119">
        <v>576919</v>
      </c>
      <c r="G535" s="115">
        <v>3.3</v>
      </c>
      <c r="H535" s="118">
        <f t="shared" si="16"/>
        <v>38076.654000000002</v>
      </c>
      <c r="I535" s="114">
        <f>F535/F537</f>
        <v>0.40616800256266744</v>
      </c>
      <c r="J535" s="117">
        <f t="shared" si="17"/>
        <v>2.6807088169136049E-2</v>
      </c>
    </row>
    <row r="536" spans="1:10" x14ac:dyDescent="0.25">
      <c r="A536" s="121" t="s">
        <v>85</v>
      </c>
      <c r="B536" s="121" t="s">
        <v>74</v>
      </c>
      <c r="C536" s="120" t="s">
        <v>3</v>
      </c>
      <c r="D536" s="120" t="s">
        <v>32</v>
      </c>
      <c r="E536" s="120" t="s">
        <v>76</v>
      </c>
      <c r="F536" s="119">
        <v>501507</v>
      </c>
      <c r="G536" s="115">
        <v>3.3</v>
      </c>
      <c r="H536" s="118">
        <f t="shared" si="16"/>
        <v>33099.462</v>
      </c>
      <c r="I536" s="114">
        <f>F536/F537</f>
        <v>0.35307572893455691</v>
      </c>
      <c r="J536" s="117">
        <f t="shared" si="17"/>
        <v>2.3302998109680756E-2</v>
      </c>
    </row>
    <row r="537" spans="1:10" x14ac:dyDescent="0.25">
      <c r="A537" s="121" t="s">
        <v>85</v>
      </c>
      <c r="B537" s="121" t="s">
        <v>74</v>
      </c>
      <c r="C537" s="120" t="s">
        <v>3</v>
      </c>
      <c r="D537" s="120" t="s">
        <v>32</v>
      </c>
      <c r="E537" s="120" t="s">
        <v>72</v>
      </c>
      <c r="F537" s="119">
        <v>1420395</v>
      </c>
      <c r="G537" s="115">
        <v>2.2999999999999998</v>
      </c>
      <c r="H537" s="118">
        <f t="shared" si="16"/>
        <v>65338.169999999991</v>
      </c>
      <c r="I537" s="114">
        <f>F537/F537</f>
        <v>1</v>
      </c>
      <c r="J537" s="117">
        <f t="shared" si="17"/>
        <v>4.5999999999999999E-2</v>
      </c>
    </row>
    <row r="538" spans="1:10" x14ac:dyDescent="0.25">
      <c r="A538" s="121" t="s">
        <v>85</v>
      </c>
      <c r="B538" s="121" t="s">
        <v>74</v>
      </c>
      <c r="C538" s="120" t="s">
        <v>3</v>
      </c>
      <c r="D538" s="120" t="s">
        <v>11</v>
      </c>
      <c r="E538" s="120" t="s">
        <v>1</v>
      </c>
      <c r="F538" s="119">
        <v>423478</v>
      </c>
      <c r="G538" s="115">
        <v>3.7</v>
      </c>
      <c r="H538" s="118">
        <f t="shared" si="16"/>
        <v>31337.372000000003</v>
      </c>
      <c r="I538" s="114">
        <f>F538/F541</f>
        <v>0.29048955692381989</v>
      </c>
      <c r="J538" s="117">
        <f t="shared" si="17"/>
        <v>2.1496227212362676E-2</v>
      </c>
    </row>
    <row r="539" spans="1:10" x14ac:dyDescent="0.25">
      <c r="A539" s="121" t="s">
        <v>85</v>
      </c>
      <c r="B539" s="121" t="s">
        <v>74</v>
      </c>
      <c r="C539" s="120" t="s">
        <v>3</v>
      </c>
      <c r="D539" s="120" t="s">
        <v>11</v>
      </c>
      <c r="E539" s="120" t="s">
        <v>77</v>
      </c>
      <c r="F539" s="119">
        <v>601884</v>
      </c>
      <c r="G539" s="115">
        <v>3.3</v>
      </c>
      <c r="H539" s="118">
        <f t="shared" si="16"/>
        <v>39724.343999999997</v>
      </c>
      <c r="I539" s="114">
        <f>F539/F541</f>
        <v>0.41286918441934739</v>
      </c>
      <c r="J539" s="117">
        <f t="shared" si="17"/>
        <v>2.7249366171676927E-2</v>
      </c>
    </row>
    <row r="540" spans="1:10" x14ac:dyDescent="0.25">
      <c r="A540" s="121" t="s">
        <v>85</v>
      </c>
      <c r="B540" s="121" t="s">
        <v>74</v>
      </c>
      <c r="C540" s="120" t="s">
        <v>3</v>
      </c>
      <c r="D540" s="120" t="s">
        <v>11</v>
      </c>
      <c r="E540" s="120" t="s">
        <v>76</v>
      </c>
      <c r="F540" s="119">
        <v>432446</v>
      </c>
      <c r="G540" s="115">
        <v>3.7</v>
      </c>
      <c r="H540" s="118">
        <f t="shared" si="16"/>
        <v>32001.004000000004</v>
      </c>
      <c r="I540" s="114">
        <f>F540/F541</f>
        <v>0.29664125865683272</v>
      </c>
      <c r="J540" s="117">
        <f t="shared" si="17"/>
        <v>2.195145314060562E-2</v>
      </c>
    </row>
    <row r="541" spans="1:10" x14ac:dyDescent="0.25">
      <c r="A541" s="121" t="s">
        <v>85</v>
      </c>
      <c r="B541" s="121" t="s">
        <v>74</v>
      </c>
      <c r="C541" s="120" t="s">
        <v>3</v>
      </c>
      <c r="D541" s="120" t="s">
        <v>11</v>
      </c>
      <c r="E541" s="120" t="s">
        <v>72</v>
      </c>
      <c r="F541" s="119">
        <v>1457808</v>
      </c>
      <c r="G541" s="115">
        <v>2.2999999999999998</v>
      </c>
      <c r="H541" s="118">
        <f t="shared" si="16"/>
        <v>67059.168000000005</v>
      </c>
      <c r="I541" s="114">
        <f>F541/F541</f>
        <v>1</v>
      </c>
      <c r="J541" s="117">
        <f t="shared" si="17"/>
        <v>4.5999999999999999E-2</v>
      </c>
    </row>
    <row r="542" spans="1:10" x14ac:dyDescent="0.25">
      <c r="A542" s="121" t="s">
        <v>85</v>
      </c>
      <c r="B542" s="121" t="s">
        <v>74</v>
      </c>
      <c r="C542" s="120" t="s">
        <v>4</v>
      </c>
      <c r="D542" s="120" t="s">
        <v>107</v>
      </c>
      <c r="E542" s="120" t="s">
        <v>1</v>
      </c>
      <c r="F542" s="119">
        <v>553939</v>
      </c>
      <c r="G542" s="115">
        <v>3.1</v>
      </c>
      <c r="H542" s="118">
        <f t="shared" si="16"/>
        <v>34344.218000000001</v>
      </c>
      <c r="I542" s="114">
        <f>F542/F545</f>
        <v>0.21252240075472942</v>
      </c>
      <c r="J542" s="117">
        <f t="shared" si="17"/>
        <v>1.3176388846793223E-2</v>
      </c>
    </row>
    <row r="543" spans="1:10" x14ac:dyDescent="0.25">
      <c r="A543" s="121" t="s">
        <v>85</v>
      </c>
      <c r="B543" s="121" t="s">
        <v>74</v>
      </c>
      <c r="C543" s="120" t="s">
        <v>4</v>
      </c>
      <c r="D543" s="120" t="s">
        <v>107</v>
      </c>
      <c r="E543" s="120" t="s">
        <v>77</v>
      </c>
      <c r="F543" s="119">
        <v>1322612</v>
      </c>
      <c r="G543" s="115">
        <v>2.1</v>
      </c>
      <c r="H543" s="118">
        <f t="shared" si="16"/>
        <v>55549.704000000005</v>
      </c>
      <c r="I543" s="114">
        <f>F543/F545</f>
        <v>0.50742893623127128</v>
      </c>
      <c r="J543" s="117">
        <f t="shared" si="17"/>
        <v>2.1312015321713392E-2</v>
      </c>
    </row>
    <row r="544" spans="1:10" x14ac:dyDescent="0.25">
      <c r="A544" s="121" t="s">
        <v>85</v>
      </c>
      <c r="B544" s="121" t="s">
        <v>74</v>
      </c>
      <c r="C544" s="120" t="s">
        <v>4</v>
      </c>
      <c r="D544" s="120" t="s">
        <v>107</v>
      </c>
      <c r="E544" s="120" t="s">
        <v>76</v>
      </c>
      <c r="F544" s="119">
        <v>729946</v>
      </c>
      <c r="G544" s="115">
        <v>3.1</v>
      </c>
      <c r="H544" s="118">
        <f t="shared" si="16"/>
        <v>45256.652000000002</v>
      </c>
      <c r="I544" s="114">
        <f>F544/F545</f>
        <v>0.28004866301399922</v>
      </c>
      <c r="J544" s="117">
        <f t="shared" si="17"/>
        <v>1.7363017106867953E-2</v>
      </c>
    </row>
    <row r="545" spans="1:10" x14ac:dyDescent="0.25">
      <c r="A545" s="121" t="s">
        <v>85</v>
      </c>
      <c r="B545" s="121" t="s">
        <v>74</v>
      </c>
      <c r="C545" s="120" t="s">
        <v>4</v>
      </c>
      <c r="D545" s="120" t="s">
        <v>107</v>
      </c>
      <c r="E545" s="120" t="s">
        <v>72</v>
      </c>
      <c r="F545" s="119">
        <v>2606497</v>
      </c>
      <c r="G545" s="115">
        <v>1.4</v>
      </c>
      <c r="H545" s="118">
        <f t="shared" si="16"/>
        <v>72981.915999999997</v>
      </c>
      <c r="I545" s="114">
        <f>F545/F545</f>
        <v>1</v>
      </c>
      <c r="J545" s="117">
        <f t="shared" si="17"/>
        <v>2.7999999999999997E-2</v>
      </c>
    </row>
    <row r="546" spans="1:10" x14ac:dyDescent="0.25">
      <c r="A546" s="121" t="s">
        <v>85</v>
      </c>
      <c r="B546" s="121" t="s">
        <v>74</v>
      </c>
      <c r="C546" s="120" t="s">
        <v>4</v>
      </c>
      <c r="D546" s="120" t="s">
        <v>32</v>
      </c>
      <c r="E546" s="120" t="s">
        <v>1</v>
      </c>
      <c r="F546" s="119">
        <v>273558</v>
      </c>
      <c r="G546" s="115">
        <v>4.5</v>
      </c>
      <c r="H546" s="118">
        <f t="shared" si="16"/>
        <v>24620.22</v>
      </c>
      <c r="I546" s="114">
        <f>F546/F549</f>
        <v>0.21103718018445444</v>
      </c>
      <c r="J546" s="117">
        <f t="shared" si="17"/>
        <v>1.8993346216600898E-2</v>
      </c>
    </row>
    <row r="547" spans="1:10" x14ac:dyDescent="0.25">
      <c r="A547" s="121" t="s">
        <v>85</v>
      </c>
      <c r="B547" s="121" t="s">
        <v>74</v>
      </c>
      <c r="C547" s="120" t="s">
        <v>4</v>
      </c>
      <c r="D547" s="120" t="s">
        <v>32</v>
      </c>
      <c r="E547" s="120" t="s">
        <v>77</v>
      </c>
      <c r="F547" s="119">
        <v>589455</v>
      </c>
      <c r="G547" s="115">
        <v>3.1</v>
      </c>
      <c r="H547" s="118">
        <f t="shared" si="16"/>
        <v>36546.21</v>
      </c>
      <c r="I547" s="114">
        <f>F547/F549</f>
        <v>0.45473691519029819</v>
      </c>
      <c r="J547" s="117">
        <f t="shared" si="17"/>
        <v>2.8193688741798489E-2</v>
      </c>
    </row>
    <row r="548" spans="1:10" x14ac:dyDescent="0.25">
      <c r="A548" s="121" t="s">
        <v>85</v>
      </c>
      <c r="B548" s="121" t="s">
        <v>74</v>
      </c>
      <c r="C548" s="120" t="s">
        <v>4</v>
      </c>
      <c r="D548" s="120" t="s">
        <v>32</v>
      </c>
      <c r="E548" s="120" t="s">
        <v>76</v>
      </c>
      <c r="F548" s="119">
        <v>433242</v>
      </c>
      <c r="G548" s="115">
        <v>3.4</v>
      </c>
      <c r="H548" s="118">
        <f t="shared" si="16"/>
        <v>29460.456000000002</v>
      </c>
      <c r="I548" s="114">
        <f>F548/F549</f>
        <v>0.33422590462524737</v>
      </c>
      <c r="J548" s="117">
        <f t="shared" si="17"/>
        <v>2.272736151451682E-2</v>
      </c>
    </row>
    <row r="549" spans="1:10" x14ac:dyDescent="0.25">
      <c r="A549" s="121" t="s">
        <v>85</v>
      </c>
      <c r="B549" s="121" t="s">
        <v>74</v>
      </c>
      <c r="C549" s="120" t="s">
        <v>4</v>
      </c>
      <c r="D549" s="120" t="s">
        <v>32</v>
      </c>
      <c r="E549" s="120" t="s">
        <v>72</v>
      </c>
      <c r="F549" s="119">
        <v>1296255</v>
      </c>
      <c r="G549" s="115">
        <v>2.1</v>
      </c>
      <c r="H549" s="118">
        <f t="shared" si="16"/>
        <v>54442.71</v>
      </c>
      <c r="I549" s="114">
        <f>F549/F549</f>
        <v>1</v>
      </c>
      <c r="J549" s="117">
        <f t="shared" si="17"/>
        <v>4.2000000000000003E-2</v>
      </c>
    </row>
    <row r="550" spans="1:10" x14ac:dyDescent="0.25">
      <c r="A550" s="121" t="s">
        <v>85</v>
      </c>
      <c r="B550" s="121" t="s">
        <v>74</v>
      </c>
      <c r="C550" s="120" t="s">
        <v>4</v>
      </c>
      <c r="D550" s="120" t="s">
        <v>11</v>
      </c>
      <c r="E550" s="120" t="s">
        <v>1</v>
      </c>
      <c r="F550" s="119">
        <v>280381</v>
      </c>
      <c r="G550" s="115">
        <v>4.5</v>
      </c>
      <c r="H550" s="118">
        <f t="shared" si="16"/>
        <v>25234.29</v>
      </c>
      <c r="I550" s="114">
        <f>F550/F553</f>
        <v>0.21399176640651116</v>
      </c>
      <c r="J550" s="117">
        <f t="shared" si="17"/>
        <v>1.9259258976586004E-2</v>
      </c>
    </row>
    <row r="551" spans="1:10" x14ac:dyDescent="0.25">
      <c r="A551" s="121" t="s">
        <v>85</v>
      </c>
      <c r="B551" s="121" t="s">
        <v>74</v>
      </c>
      <c r="C551" s="120" t="s">
        <v>4</v>
      </c>
      <c r="D551" s="120" t="s">
        <v>11</v>
      </c>
      <c r="E551" s="120" t="s">
        <v>77</v>
      </c>
      <c r="F551" s="119">
        <v>733157</v>
      </c>
      <c r="G551" s="115">
        <v>3.1</v>
      </c>
      <c r="H551" s="118">
        <f t="shared" si="16"/>
        <v>45455.734000000004</v>
      </c>
      <c r="I551" s="114">
        <f>F551/F553</f>
        <v>0.55955846324572101</v>
      </c>
      <c r="J551" s="117">
        <f t="shared" si="17"/>
        <v>3.4692624721234702E-2</v>
      </c>
    </row>
    <row r="552" spans="1:10" x14ac:dyDescent="0.25">
      <c r="A552" s="121" t="s">
        <v>85</v>
      </c>
      <c r="B552" s="121" t="s">
        <v>74</v>
      </c>
      <c r="C552" s="120" t="s">
        <v>4</v>
      </c>
      <c r="D552" s="120" t="s">
        <v>11</v>
      </c>
      <c r="E552" s="120" t="s">
        <v>76</v>
      </c>
      <c r="F552" s="119">
        <v>296704</v>
      </c>
      <c r="G552" s="115">
        <v>4.5</v>
      </c>
      <c r="H552" s="118">
        <f t="shared" si="16"/>
        <v>26703.360000000001</v>
      </c>
      <c r="I552" s="114">
        <f>F552/F553</f>
        <v>0.22644977034776781</v>
      </c>
      <c r="J552" s="117">
        <f t="shared" si="17"/>
        <v>2.0380479331299103E-2</v>
      </c>
    </row>
    <row r="553" spans="1:10" x14ac:dyDescent="0.25">
      <c r="A553" s="121" t="s">
        <v>85</v>
      </c>
      <c r="B553" s="121" t="s">
        <v>74</v>
      </c>
      <c r="C553" s="120" t="s">
        <v>4</v>
      </c>
      <c r="D553" s="120" t="s">
        <v>11</v>
      </c>
      <c r="E553" s="120" t="s">
        <v>72</v>
      </c>
      <c r="F553" s="119">
        <v>1310242</v>
      </c>
      <c r="G553" s="115">
        <v>2.1</v>
      </c>
      <c r="H553" s="118">
        <f t="shared" si="16"/>
        <v>55030.164000000004</v>
      </c>
      <c r="I553" s="114">
        <f>F553/F553</f>
        <v>1</v>
      </c>
      <c r="J553" s="117">
        <f t="shared" si="17"/>
        <v>4.2000000000000003E-2</v>
      </c>
    </row>
    <row r="554" spans="1:10" x14ac:dyDescent="0.25">
      <c r="A554" s="121" t="s">
        <v>85</v>
      </c>
      <c r="B554" s="121" t="s">
        <v>74</v>
      </c>
      <c r="C554" s="120" t="s">
        <v>78</v>
      </c>
      <c r="D554" s="120" t="s">
        <v>107</v>
      </c>
      <c r="E554" s="120" t="s">
        <v>1</v>
      </c>
      <c r="F554" s="119">
        <v>94174</v>
      </c>
      <c r="G554" s="115">
        <v>6</v>
      </c>
      <c r="H554" s="118">
        <f t="shared" si="16"/>
        <v>11300.88</v>
      </c>
      <c r="I554" s="114">
        <f>F554/F557</f>
        <v>9.9587686210065363E-2</v>
      </c>
      <c r="J554" s="117">
        <f t="shared" si="17"/>
        <v>1.1950522345207843E-2</v>
      </c>
    </row>
    <row r="555" spans="1:10" x14ac:dyDescent="0.25">
      <c r="A555" s="121" t="s">
        <v>85</v>
      </c>
      <c r="B555" s="121" t="s">
        <v>74</v>
      </c>
      <c r="C555" s="120" t="s">
        <v>78</v>
      </c>
      <c r="D555" s="120" t="s">
        <v>107</v>
      </c>
      <c r="E555" s="120" t="s">
        <v>77</v>
      </c>
      <c r="F555" s="119">
        <v>526316</v>
      </c>
      <c r="G555" s="115">
        <v>2.4</v>
      </c>
      <c r="H555" s="118">
        <f t="shared" si="16"/>
        <v>25263.167999999998</v>
      </c>
      <c r="I555" s="114">
        <f>F555/F557</f>
        <v>0.55657179959794378</v>
      </c>
      <c r="J555" s="117">
        <f t="shared" si="17"/>
        <v>2.6715446380701301E-2</v>
      </c>
    </row>
    <row r="556" spans="1:10" x14ac:dyDescent="0.25">
      <c r="A556" s="121" t="s">
        <v>85</v>
      </c>
      <c r="B556" s="121" t="s">
        <v>74</v>
      </c>
      <c r="C556" s="120" t="s">
        <v>78</v>
      </c>
      <c r="D556" s="120" t="s">
        <v>107</v>
      </c>
      <c r="E556" s="120" t="s">
        <v>76</v>
      </c>
      <c r="F556" s="119">
        <v>325149</v>
      </c>
      <c r="G556" s="115">
        <v>3.2</v>
      </c>
      <c r="H556" s="118">
        <f t="shared" si="16"/>
        <v>20809.536</v>
      </c>
      <c r="I556" s="114">
        <f>F556/F557</f>
        <v>0.3438405141919908</v>
      </c>
      <c r="J556" s="117">
        <f t="shared" si="17"/>
        <v>2.2005792908287414E-2</v>
      </c>
    </row>
    <row r="557" spans="1:10" x14ac:dyDescent="0.25">
      <c r="A557" s="121" t="s">
        <v>85</v>
      </c>
      <c r="B557" s="121" t="s">
        <v>74</v>
      </c>
      <c r="C557" s="120" t="s">
        <v>78</v>
      </c>
      <c r="D557" s="120" t="s">
        <v>107</v>
      </c>
      <c r="E557" s="120" t="s">
        <v>72</v>
      </c>
      <c r="F557" s="119">
        <v>945639</v>
      </c>
      <c r="G557" s="115">
        <v>1.9</v>
      </c>
      <c r="H557" s="118">
        <f t="shared" si="16"/>
        <v>35934.281999999999</v>
      </c>
      <c r="I557" s="114">
        <f>F557/F557</f>
        <v>1</v>
      </c>
      <c r="J557" s="117">
        <f t="shared" si="17"/>
        <v>3.7999999999999999E-2</v>
      </c>
    </row>
    <row r="558" spans="1:10" x14ac:dyDescent="0.25">
      <c r="A558" s="121" t="s">
        <v>85</v>
      </c>
      <c r="B558" s="121" t="s">
        <v>74</v>
      </c>
      <c r="C558" s="120" t="s">
        <v>78</v>
      </c>
      <c r="D558" s="120" t="s">
        <v>32</v>
      </c>
      <c r="E558" s="120" t="s">
        <v>1</v>
      </c>
      <c r="F558" s="119">
        <v>49173</v>
      </c>
      <c r="G558" s="115">
        <v>8.6</v>
      </c>
      <c r="H558" s="118">
        <f t="shared" si="16"/>
        <v>8457.7559999999994</v>
      </c>
      <c r="I558" s="114">
        <f>F558/F561</f>
        <v>9.3071630688862178E-2</v>
      </c>
      <c r="J558" s="117">
        <f t="shared" si="17"/>
        <v>1.6008320478484293E-2</v>
      </c>
    </row>
    <row r="559" spans="1:10" x14ac:dyDescent="0.25">
      <c r="A559" s="121" t="s">
        <v>85</v>
      </c>
      <c r="B559" s="121" t="s">
        <v>74</v>
      </c>
      <c r="C559" s="120" t="s">
        <v>78</v>
      </c>
      <c r="D559" s="120" t="s">
        <v>32</v>
      </c>
      <c r="E559" s="120" t="s">
        <v>77</v>
      </c>
      <c r="F559" s="119">
        <v>235312</v>
      </c>
      <c r="G559" s="115">
        <v>3.9</v>
      </c>
      <c r="H559" s="118">
        <f t="shared" si="16"/>
        <v>18354.335999999999</v>
      </c>
      <c r="I559" s="114">
        <f>F559/F561</f>
        <v>0.44538408396188023</v>
      </c>
      <c r="J559" s="117">
        <f t="shared" si="17"/>
        <v>3.4739958549026652E-2</v>
      </c>
    </row>
    <row r="560" spans="1:10" x14ac:dyDescent="0.25">
      <c r="A560" s="121" t="s">
        <v>85</v>
      </c>
      <c r="B560" s="121" t="s">
        <v>74</v>
      </c>
      <c r="C560" s="120" t="s">
        <v>78</v>
      </c>
      <c r="D560" s="120" t="s">
        <v>32</v>
      </c>
      <c r="E560" s="120" t="s">
        <v>76</v>
      </c>
      <c r="F560" s="119">
        <v>243850</v>
      </c>
      <c r="G560" s="115">
        <v>3.9</v>
      </c>
      <c r="H560" s="118">
        <f t="shared" si="16"/>
        <v>19020.3</v>
      </c>
      <c r="I560" s="114">
        <f>F560/F561</f>
        <v>0.46154428534925757</v>
      </c>
      <c r="J560" s="117">
        <f t="shared" si="17"/>
        <v>3.600045425724209E-2</v>
      </c>
    </row>
    <row r="561" spans="1:10" x14ac:dyDescent="0.25">
      <c r="A561" s="121" t="s">
        <v>85</v>
      </c>
      <c r="B561" s="121" t="s">
        <v>74</v>
      </c>
      <c r="C561" s="120" t="s">
        <v>78</v>
      </c>
      <c r="D561" s="120" t="s">
        <v>32</v>
      </c>
      <c r="E561" s="120" t="s">
        <v>72</v>
      </c>
      <c r="F561" s="119">
        <v>528335</v>
      </c>
      <c r="G561" s="115">
        <v>2.4</v>
      </c>
      <c r="H561" s="118">
        <f t="shared" si="16"/>
        <v>25360.080000000002</v>
      </c>
      <c r="I561" s="114">
        <f>F561/F561</f>
        <v>1</v>
      </c>
      <c r="J561" s="117">
        <f t="shared" si="17"/>
        <v>4.8000000000000001E-2</v>
      </c>
    </row>
    <row r="562" spans="1:10" x14ac:dyDescent="0.25">
      <c r="A562" s="121" t="s">
        <v>85</v>
      </c>
      <c r="B562" s="121" t="s">
        <v>74</v>
      </c>
      <c r="C562" s="120" t="s">
        <v>78</v>
      </c>
      <c r="D562" s="120" t="s">
        <v>11</v>
      </c>
      <c r="E562" s="120" t="s">
        <v>1</v>
      </c>
      <c r="F562" s="119">
        <v>45001</v>
      </c>
      <c r="G562" s="115">
        <v>8.6</v>
      </c>
      <c r="H562" s="118">
        <f t="shared" si="16"/>
        <v>7740.1719999999996</v>
      </c>
      <c r="I562" s="114">
        <f>F562/F565</f>
        <v>0.10783745183367521</v>
      </c>
      <c r="J562" s="117">
        <f t="shared" si="17"/>
        <v>1.8548041715392136E-2</v>
      </c>
    </row>
    <row r="563" spans="1:10" x14ac:dyDescent="0.25">
      <c r="A563" s="121" t="s">
        <v>85</v>
      </c>
      <c r="B563" s="121" t="s">
        <v>74</v>
      </c>
      <c r="C563" s="120" t="s">
        <v>78</v>
      </c>
      <c r="D563" s="120" t="s">
        <v>11</v>
      </c>
      <c r="E563" s="120" t="s">
        <v>77</v>
      </c>
      <c r="F563" s="119">
        <v>291004</v>
      </c>
      <c r="G563" s="115">
        <v>3.5</v>
      </c>
      <c r="H563" s="118">
        <f t="shared" si="16"/>
        <v>20370.28</v>
      </c>
      <c r="I563" s="114">
        <f>F563/F565</f>
        <v>0.69734294423250198</v>
      </c>
      <c r="J563" s="117">
        <f t="shared" si="17"/>
        <v>4.8814006096275141E-2</v>
      </c>
    </row>
    <row r="564" spans="1:10" x14ac:dyDescent="0.25">
      <c r="A564" s="121" t="s">
        <v>85</v>
      </c>
      <c r="B564" s="121" t="s">
        <v>74</v>
      </c>
      <c r="C564" s="120" t="s">
        <v>78</v>
      </c>
      <c r="D564" s="120" t="s">
        <v>11</v>
      </c>
      <c r="E564" s="120" t="s">
        <v>76</v>
      </c>
      <c r="F564" s="119">
        <v>81299</v>
      </c>
      <c r="G564" s="115">
        <v>6.4</v>
      </c>
      <c r="H564" s="118">
        <f t="shared" si="16"/>
        <v>10406.272000000001</v>
      </c>
      <c r="I564" s="114">
        <f>F564/F565</f>
        <v>0.19481960393382283</v>
      </c>
      <c r="J564" s="117">
        <f t="shared" si="17"/>
        <v>2.4936909303529323E-2</v>
      </c>
    </row>
    <row r="565" spans="1:10" x14ac:dyDescent="0.25">
      <c r="A565" s="121" t="s">
        <v>85</v>
      </c>
      <c r="B565" s="121" t="s">
        <v>74</v>
      </c>
      <c r="C565" s="120" t="s">
        <v>78</v>
      </c>
      <c r="D565" s="120" t="s">
        <v>11</v>
      </c>
      <c r="E565" s="120" t="s">
        <v>72</v>
      </c>
      <c r="F565" s="119">
        <v>417304</v>
      </c>
      <c r="G565" s="115">
        <v>2.7</v>
      </c>
      <c r="H565" s="118">
        <f t="shared" si="16"/>
        <v>22534.416000000001</v>
      </c>
      <c r="I565" s="114">
        <f>F565/F565</f>
        <v>1</v>
      </c>
      <c r="J565" s="117">
        <f t="shared" si="17"/>
        <v>5.4000000000000006E-2</v>
      </c>
    </row>
    <row r="566" spans="1:10" x14ac:dyDescent="0.25">
      <c r="A566" s="121" t="s">
        <v>85</v>
      </c>
      <c r="B566" s="121" t="s">
        <v>74</v>
      </c>
      <c r="C566" s="120" t="s">
        <v>73</v>
      </c>
      <c r="D566" s="120" t="s">
        <v>107</v>
      </c>
      <c r="E566" s="120" t="s">
        <v>1</v>
      </c>
      <c r="F566" s="119">
        <v>2115199</v>
      </c>
      <c r="G566" s="115">
        <v>1.6</v>
      </c>
      <c r="H566" s="118">
        <f t="shared" si="16"/>
        <v>67686.368000000002</v>
      </c>
      <c r="I566" s="114">
        <f>F566/F569</f>
        <v>0.22200727968427761</v>
      </c>
      <c r="J566" s="117">
        <f t="shared" si="17"/>
        <v>7.1042329498968836E-3</v>
      </c>
    </row>
    <row r="567" spans="1:10" x14ac:dyDescent="0.25">
      <c r="A567" s="121" t="s">
        <v>85</v>
      </c>
      <c r="B567" s="121" t="s">
        <v>74</v>
      </c>
      <c r="C567" s="120" t="s">
        <v>73</v>
      </c>
      <c r="D567" s="120" t="s">
        <v>107</v>
      </c>
      <c r="E567" s="120" t="s">
        <v>77</v>
      </c>
      <c r="F567" s="119">
        <v>3753277</v>
      </c>
      <c r="G567" s="115">
        <v>1.2</v>
      </c>
      <c r="H567" s="118">
        <f t="shared" si="16"/>
        <v>90078.647999999986</v>
      </c>
      <c r="I567" s="114">
        <f>F567/F569</f>
        <v>0.39393684313937671</v>
      </c>
      <c r="J567" s="117">
        <f t="shared" si="17"/>
        <v>9.4544842353450412E-3</v>
      </c>
    </row>
    <row r="568" spans="1:10" x14ac:dyDescent="0.25">
      <c r="A568" s="121" t="s">
        <v>85</v>
      </c>
      <c r="B568" s="121" t="s">
        <v>74</v>
      </c>
      <c r="C568" s="120" t="s">
        <v>73</v>
      </c>
      <c r="D568" s="120" t="s">
        <v>107</v>
      </c>
      <c r="E568" s="120" t="s">
        <v>76</v>
      </c>
      <c r="F568" s="119">
        <v>3659135</v>
      </c>
      <c r="G568" s="115">
        <v>1.2</v>
      </c>
      <c r="H568" s="118">
        <f t="shared" si="16"/>
        <v>87819.24</v>
      </c>
      <c r="I568" s="114">
        <f>F568/F569</f>
        <v>0.38405587717634565</v>
      </c>
      <c r="J568" s="117">
        <f t="shared" si="17"/>
        <v>9.2173410522322953E-3</v>
      </c>
    </row>
    <row r="569" spans="1:10" x14ac:dyDescent="0.25">
      <c r="A569" s="121" t="s">
        <v>85</v>
      </c>
      <c r="B569" s="121" t="s">
        <v>74</v>
      </c>
      <c r="C569" s="120" t="s">
        <v>73</v>
      </c>
      <c r="D569" s="120" t="s">
        <v>107</v>
      </c>
      <c r="E569" s="120" t="s">
        <v>72</v>
      </c>
      <c r="F569" s="119">
        <v>9527611</v>
      </c>
      <c r="G569" s="115">
        <v>0.6</v>
      </c>
      <c r="H569" s="118">
        <f t="shared" si="16"/>
        <v>114331.33199999999</v>
      </c>
      <c r="I569" s="114">
        <f>F569/F569</f>
        <v>1</v>
      </c>
      <c r="J569" s="117">
        <f t="shared" si="17"/>
        <v>1.2E-2</v>
      </c>
    </row>
    <row r="570" spans="1:10" x14ac:dyDescent="0.25">
      <c r="A570" s="121" t="s">
        <v>85</v>
      </c>
      <c r="B570" s="121" t="s">
        <v>74</v>
      </c>
      <c r="C570" s="120" t="s">
        <v>73</v>
      </c>
      <c r="D570" s="120" t="s">
        <v>32</v>
      </c>
      <c r="E570" s="120" t="s">
        <v>1</v>
      </c>
      <c r="F570" s="119">
        <v>978299</v>
      </c>
      <c r="G570" s="115">
        <v>2.6</v>
      </c>
      <c r="H570" s="118">
        <f t="shared" si="16"/>
        <v>50871.547999999995</v>
      </c>
      <c r="I570" s="114">
        <f>F570/F573</f>
        <v>0.20373266614964652</v>
      </c>
      <c r="J570" s="117">
        <f t="shared" si="17"/>
        <v>1.059409863978162E-2</v>
      </c>
    </row>
    <row r="571" spans="1:10" x14ac:dyDescent="0.25">
      <c r="A571" s="121" t="s">
        <v>85</v>
      </c>
      <c r="B571" s="121" t="s">
        <v>74</v>
      </c>
      <c r="C571" s="120" t="s">
        <v>73</v>
      </c>
      <c r="D571" s="120" t="s">
        <v>32</v>
      </c>
      <c r="E571" s="120" t="s">
        <v>77</v>
      </c>
      <c r="F571" s="119">
        <v>1776249</v>
      </c>
      <c r="G571" s="115">
        <v>1.8</v>
      </c>
      <c r="H571" s="118">
        <f t="shared" si="16"/>
        <v>63944.964000000007</v>
      </c>
      <c r="I571" s="114">
        <f>F571/F573</f>
        <v>0.36990730289578488</v>
      </c>
      <c r="J571" s="117">
        <f t="shared" si="17"/>
        <v>1.3316662904248256E-2</v>
      </c>
    </row>
    <row r="572" spans="1:10" x14ac:dyDescent="0.25">
      <c r="A572" s="121" t="s">
        <v>85</v>
      </c>
      <c r="B572" s="121" t="s">
        <v>74</v>
      </c>
      <c r="C572" s="120" t="s">
        <v>73</v>
      </c>
      <c r="D572" s="120" t="s">
        <v>32</v>
      </c>
      <c r="E572" s="120" t="s">
        <v>76</v>
      </c>
      <c r="F572" s="119">
        <v>2047328</v>
      </c>
      <c r="G572" s="115">
        <v>1.6</v>
      </c>
      <c r="H572" s="118">
        <f t="shared" si="16"/>
        <v>65514.496000000006</v>
      </c>
      <c r="I572" s="114">
        <f>F572/F573</f>
        <v>0.42636003095456859</v>
      </c>
      <c r="J572" s="117">
        <f t="shared" si="17"/>
        <v>1.3643520990546196E-2</v>
      </c>
    </row>
    <row r="573" spans="1:10" x14ac:dyDescent="0.25">
      <c r="A573" s="121" t="s">
        <v>85</v>
      </c>
      <c r="B573" s="121" t="s">
        <v>74</v>
      </c>
      <c r="C573" s="120" t="s">
        <v>73</v>
      </c>
      <c r="D573" s="120" t="s">
        <v>32</v>
      </c>
      <c r="E573" s="120" t="s">
        <v>72</v>
      </c>
      <c r="F573" s="119">
        <v>4801876</v>
      </c>
      <c r="G573" s="115">
        <v>1</v>
      </c>
      <c r="H573" s="118">
        <f t="shared" si="16"/>
        <v>96037.52</v>
      </c>
      <c r="I573" s="114">
        <f>F573/F573</f>
        <v>1</v>
      </c>
      <c r="J573" s="117">
        <f t="shared" si="17"/>
        <v>0.02</v>
      </c>
    </row>
    <row r="574" spans="1:10" x14ac:dyDescent="0.25">
      <c r="A574" s="121" t="s">
        <v>85</v>
      </c>
      <c r="B574" s="121" t="s">
        <v>74</v>
      </c>
      <c r="C574" s="120" t="s">
        <v>73</v>
      </c>
      <c r="D574" s="120" t="s">
        <v>11</v>
      </c>
      <c r="E574" s="120" t="s">
        <v>1</v>
      </c>
      <c r="F574" s="119">
        <v>1136900</v>
      </c>
      <c r="G574" s="115">
        <v>2.2999999999999998</v>
      </c>
      <c r="H574" s="118">
        <f t="shared" si="16"/>
        <v>52297.4</v>
      </c>
      <c r="I574" s="114">
        <f>F574/F577</f>
        <v>0.24057633362852551</v>
      </c>
      <c r="J574" s="117">
        <f t="shared" si="17"/>
        <v>1.1066511346912174E-2</v>
      </c>
    </row>
    <row r="575" spans="1:10" x14ac:dyDescent="0.25">
      <c r="A575" s="121" t="s">
        <v>85</v>
      </c>
      <c r="B575" s="121" t="s">
        <v>74</v>
      </c>
      <c r="C575" s="120" t="s">
        <v>73</v>
      </c>
      <c r="D575" s="120" t="s">
        <v>11</v>
      </c>
      <c r="E575" s="120" t="s">
        <v>77</v>
      </c>
      <c r="F575" s="119">
        <v>1977028</v>
      </c>
      <c r="G575" s="115">
        <v>1.8</v>
      </c>
      <c r="H575" s="118">
        <f t="shared" si="16"/>
        <v>71173.008000000002</v>
      </c>
      <c r="I575" s="114">
        <f>F575/F577</f>
        <v>0.41835354712018341</v>
      </c>
      <c r="J575" s="117">
        <f t="shared" si="17"/>
        <v>1.5060727696326603E-2</v>
      </c>
    </row>
    <row r="576" spans="1:10" x14ac:dyDescent="0.25">
      <c r="A576" s="121" t="s">
        <v>85</v>
      </c>
      <c r="B576" s="121" t="s">
        <v>74</v>
      </c>
      <c r="C576" s="120" t="s">
        <v>73</v>
      </c>
      <c r="D576" s="120" t="s">
        <v>11</v>
      </c>
      <c r="E576" s="120" t="s">
        <v>76</v>
      </c>
      <c r="F576" s="119">
        <v>1611807</v>
      </c>
      <c r="G576" s="115">
        <v>1.8</v>
      </c>
      <c r="H576" s="118">
        <f t="shared" si="16"/>
        <v>58025.052000000003</v>
      </c>
      <c r="I576" s="114">
        <f>F576/F577</f>
        <v>0.34107011925129105</v>
      </c>
      <c r="J576" s="117">
        <f t="shared" si="17"/>
        <v>1.2278524293046478E-2</v>
      </c>
    </row>
    <row r="577" spans="1:10" x14ac:dyDescent="0.25">
      <c r="A577" s="121" t="s">
        <v>85</v>
      </c>
      <c r="B577" s="121" t="s">
        <v>74</v>
      </c>
      <c r="C577" s="120" t="s">
        <v>73</v>
      </c>
      <c r="D577" s="120" t="s">
        <v>11</v>
      </c>
      <c r="E577" s="120" t="s">
        <v>72</v>
      </c>
      <c r="F577" s="119">
        <v>4725735</v>
      </c>
      <c r="G577" s="115">
        <v>1</v>
      </c>
      <c r="H577" s="118">
        <f t="shared" si="16"/>
        <v>94514.7</v>
      </c>
      <c r="I577" s="114">
        <f>F577/F577</f>
        <v>1</v>
      </c>
      <c r="J577" s="117">
        <f t="shared" si="17"/>
        <v>0.02</v>
      </c>
    </row>
    <row r="578" spans="1:10" x14ac:dyDescent="0.25">
      <c r="A578" s="121" t="s">
        <v>84</v>
      </c>
      <c r="B578" s="121" t="s">
        <v>81</v>
      </c>
      <c r="C578" s="120" t="s">
        <v>0</v>
      </c>
      <c r="D578" s="120" t="s">
        <v>107</v>
      </c>
      <c r="E578" s="120" t="s">
        <v>1</v>
      </c>
      <c r="F578" s="119">
        <v>53287</v>
      </c>
      <c r="G578" s="115">
        <v>9.4</v>
      </c>
      <c r="H578" s="118">
        <f t="shared" ref="H578:H641" si="18">2*(G578*F578/100)</f>
        <v>10017.956</v>
      </c>
      <c r="I578" s="114">
        <f>F578/F581</f>
        <v>6.7456338898256599E-2</v>
      </c>
      <c r="J578" s="117">
        <f t="shared" ref="J578:J641" si="19">2*(I578*G578/100)</f>
        <v>1.2681791712872242E-2</v>
      </c>
    </row>
    <row r="579" spans="1:10" x14ac:dyDescent="0.25">
      <c r="A579" s="121" t="s">
        <v>84</v>
      </c>
      <c r="B579" s="121" t="s">
        <v>81</v>
      </c>
      <c r="C579" s="120" t="s">
        <v>0</v>
      </c>
      <c r="D579" s="120" t="s">
        <v>107</v>
      </c>
      <c r="E579" s="120" t="s">
        <v>77</v>
      </c>
      <c r="F579" s="119">
        <v>78240</v>
      </c>
      <c r="G579" s="115">
        <v>7.5</v>
      </c>
      <c r="H579" s="118">
        <f t="shared" si="18"/>
        <v>11736</v>
      </c>
      <c r="I579" s="114">
        <f>F579/F581</f>
        <v>9.9044494067963965E-2</v>
      </c>
      <c r="J579" s="117">
        <f t="shared" si="19"/>
        <v>1.4856674110194595E-2</v>
      </c>
    </row>
    <row r="580" spans="1:10" x14ac:dyDescent="0.25">
      <c r="A580" s="121" t="s">
        <v>84</v>
      </c>
      <c r="B580" s="121" t="s">
        <v>81</v>
      </c>
      <c r="C580" s="120" t="s">
        <v>0</v>
      </c>
      <c r="D580" s="120" t="s">
        <v>107</v>
      </c>
      <c r="E580" s="120" t="s">
        <v>76</v>
      </c>
      <c r="F580" s="119">
        <v>658421</v>
      </c>
      <c r="G580" s="115">
        <v>2.8</v>
      </c>
      <c r="H580" s="118">
        <f t="shared" si="18"/>
        <v>36871.575999999994</v>
      </c>
      <c r="I580" s="114">
        <f>F580/F581</f>
        <v>0.83349916703377946</v>
      </c>
      <c r="J580" s="117">
        <f t="shared" si="19"/>
        <v>4.6675953353891651E-2</v>
      </c>
    </row>
    <row r="581" spans="1:10" x14ac:dyDescent="0.25">
      <c r="A581" s="121" t="s">
        <v>84</v>
      </c>
      <c r="B581" s="121" t="s">
        <v>81</v>
      </c>
      <c r="C581" s="120" t="s">
        <v>0</v>
      </c>
      <c r="D581" s="120" t="s">
        <v>107</v>
      </c>
      <c r="E581" s="120" t="s">
        <v>72</v>
      </c>
      <c r="F581" s="119">
        <v>789948</v>
      </c>
      <c r="G581" s="115">
        <v>2.1</v>
      </c>
      <c r="H581" s="118">
        <f t="shared" si="18"/>
        <v>33177.815999999999</v>
      </c>
      <c r="I581" s="114">
        <f>F581/F581</f>
        <v>1</v>
      </c>
      <c r="J581" s="117">
        <f t="shared" si="19"/>
        <v>4.2000000000000003E-2</v>
      </c>
    </row>
    <row r="582" spans="1:10" x14ac:dyDescent="0.25">
      <c r="A582" s="121" t="s">
        <v>84</v>
      </c>
      <c r="B582" s="121" t="s">
        <v>81</v>
      </c>
      <c r="C582" s="120" t="s">
        <v>0</v>
      </c>
      <c r="D582" s="120" t="s">
        <v>32</v>
      </c>
      <c r="E582" s="120" t="s">
        <v>1</v>
      </c>
      <c r="F582" s="119">
        <v>21945</v>
      </c>
      <c r="G582" s="115">
        <v>14.5</v>
      </c>
      <c r="H582" s="118">
        <f t="shared" si="18"/>
        <v>6364.05</v>
      </c>
      <c r="I582" s="114">
        <f>F582/F585</f>
        <v>6.5710281884982305E-2</v>
      </c>
      <c r="J582" s="117">
        <f t="shared" si="19"/>
        <v>1.9055981746644867E-2</v>
      </c>
    </row>
    <row r="583" spans="1:10" x14ac:dyDescent="0.25">
      <c r="A583" s="121" t="s">
        <v>84</v>
      </c>
      <c r="B583" s="121" t="s">
        <v>81</v>
      </c>
      <c r="C583" s="120" t="s">
        <v>0</v>
      </c>
      <c r="D583" s="120" t="s">
        <v>32</v>
      </c>
      <c r="E583" s="120" t="s">
        <v>77</v>
      </c>
      <c r="F583" s="119">
        <v>29097</v>
      </c>
      <c r="G583" s="115">
        <v>13.3</v>
      </c>
      <c r="H583" s="118">
        <f t="shared" si="18"/>
        <v>7739.8020000000006</v>
      </c>
      <c r="I583" s="114">
        <f>F583/F585</f>
        <v>8.7125635543737992E-2</v>
      </c>
      <c r="J583" s="117">
        <f t="shared" si="19"/>
        <v>2.3175419054634307E-2</v>
      </c>
    </row>
    <row r="584" spans="1:10" x14ac:dyDescent="0.25">
      <c r="A584" s="121" t="s">
        <v>84</v>
      </c>
      <c r="B584" s="121" t="s">
        <v>81</v>
      </c>
      <c r="C584" s="120" t="s">
        <v>0</v>
      </c>
      <c r="D584" s="120" t="s">
        <v>32</v>
      </c>
      <c r="E584" s="120" t="s">
        <v>76</v>
      </c>
      <c r="F584" s="119">
        <v>282924</v>
      </c>
      <c r="G584" s="115">
        <v>4</v>
      </c>
      <c r="H584" s="118">
        <f t="shared" si="18"/>
        <v>22633.919999999998</v>
      </c>
      <c r="I584" s="114">
        <f>F584/F585</f>
        <v>0.84716408257127973</v>
      </c>
      <c r="J584" s="117">
        <f t="shared" si="19"/>
        <v>6.777312660570238E-2</v>
      </c>
    </row>
    <row r="585" spans="1:10" x14ac:dyDescent="0.25">
      <c r="A585" s="121" t="s">
        <v>84</v>
      </c>
      <c r="B585" s="121" t="s">
        <v>81</v>
      </c>
      <c r="C585" s="120" t="s">
        <v>0</v>
      </c>
      <c r="D585" s="120" t="s">
        <v>32</v>
      </c>
      <c r="E585" s="120" t="s">
        <v>72</v>
      </c>
      <c r="F585" s="119">
        <v>333966</v>
      </c>
      <c r="G585" s="115">
        <v>3.7</v>
      </c>
      <c r="H585" s="118">
        <f t="shared" si="18"/>
        <v>24713.484</v>
      </c>
      <c r="I585" s="114">
        <f>F585/F585</f>
        <v>1</v>
      </c>
      <c r="J585" s="117">
        <f t="shared" si="19"/>
        <v>7.400000000000001E-2</v>
      </c>
    </row>
    <row r="586" spans="1:10" x14ac:dyDescent="0.25">
      <c r="A586" s="121" t="s">
        <v>84</v>
      </c>
      <c r="B586" s="121" t="s">
        <v>81</v>
      </c>
      <c r="C586" s="120" t="s">
        <v>0</v>
      </c>
      <c r="D586" s="120" t="s">
        <v>11</v>
      </c>
      <c r="E586" s="120" t="s">
        <v>1</v>
      </c>
      <c r="F586" s="119">
        <v>31342</v>
      </c>
      <c r="G586" s="115">
        <v>12.2</v>
      </c>
      <c r="H586" s="118">
        <f t="shared" si="18"/>
        <v>7647.4479999999994</v>
      </c>
      <c r="I586" s="114">
        <f>F586/F589</f>
        <v>6.8735169370720772E-2</v>
      </c>
      <c r="J586" s="117">
        <f t="shared" si="19"/>
        <v>1.6771381326455868E-2</v>
      </c>
    </row>
    <row r="587" spans="1:10" x14ac:dyDescent="0.25">
      <c r="A587" s="121" t="s">
        <v>84</v>
      </c>
      <c r="B587" s="121" t="s">
        <v>81</v>
      </c>
      <c r="C587" s="120" t="s">
        <v>0</v>
      </c>
      <c r="D587" s="120" t="s">
        <v>11</v>
      </c>
      <c r="E587" s="120" t="s">
        <v>77</v>
      </c>
      <c r="F587" s="119">
        <v>49143</v>
      </c>
      <c r="G587" s="115">
        <v>9.9</v>
      </c>
      <c r="H587" s="118">
        <f t="shared" si="18"/>
        <v>9730.3140000000003</v>
      </c>
      <c r="I587" s="114">
        <f>F587/F589</f>
        <v>0.10777399107859521</v>
      </c>
      <c r="J587" s="117">
        <f t="shared" si="19"/>
        <v>2.1339250233561854E-2</v>
      </c>
    </row>
    <row r="588" spans="1:10" x14ac:dyDescent="0.25">
      <c r="A588" s="121" t="s">
        <v>84</v>
      </c>
      <c r="B588" s="121" t="s">
        <v>81</v>
      </c>
      <c r="C588" s="120" t="s">
        <v>0</v>
      </c>
      <c r="D588" s="120" t="s">
        <v>11</v>
      </c>
      <c r="E588" s="120" t="s">
        <v>76</v>
      </c>
      <c r="F588" s="119">
        <v>375497</v>
      </c>
      <c r="G588" s="115">
        <v>3.3</v>
      </c>
      <c r="H588" s="118">
        <f t="shared" si="18"/>
        <v>24782.801999999996</v>
      </c>
      <c r="I588" s="114">
        <f>F588/F589</f>
        <v>0.82349083955068403</v>
      </c>
      <c r="J588" s="117">
        <f t="shared" si="19"/>
        <v>5.4350395410345149E-2</v>
      </c>
    </row>
    <row r="589" spans="1:10" x14ac:dyDescent="0.25">
      <c r="A589" s="121" t="s">
        <v>84</v>
      </c>
      <c r="B589" s="121" t="s">
        <v>81</v>
      </c>
      <c r="C589" s="120" t="s">
        <v>0</v>
      </c>
      <c r="D589" s="120" t="s">
        <v>11</v>
      </c>
      <c r="E589" s="120" t="s">
        <v>72</v>
      </c>
      <c r="F589" s="119">
        <v>455982</v>
      </c>
      <c r="G589" s="115">
        <v>2.9</v>
      </c>
      <c r="H589" s="118">
        <f t="shared" si="18"/>
        <v>26446.956000000002</v>
      </c>
      <c r="I589" s="114">
        <f>F589/F589</f>
        <v>1</v>
      </c>
      <c r="J589" s="117">
        <f t="shared" si="19"/>
        <v>5.7999999999999996E-2</v>
      </c>
    </row>
    <row r="590" spans="1:10" x14ac:dyDescent="0.25">
      <c r="A590" s="121" t="s">
        <v>84</v>
      </c>
      <c r="B590" s="121" t="s">
        <v>81</v>
      </c>
      <c r="C590" s="120" t="s">
        <v>2</v>
      </c>
      <c r="D590" s="120" t="s">
        <v>107</v>
      </c>
      <c r="E590" s="120" t="s">
        <v>1</v>
      </c>
      <c r="F590" s="119">
        <v>226870</v>
      </c>
      <c r="G590" s="115">
        <v>5.0999999999999996</v>
      </c>
      <c r="H590" s="118">
        <f t="shared" si="18"/>
        <v>23140.74</v>
      </c>
      <c r="I590" s="114">
        <f>F590/F593</f>
        <v>0.19832385874396929</v>
      </c>
      <c r="J590" s="117">
        <f t="shared" si="19"/>
        <v>2.0229033591884868E-2</v>
      </c>
    </row>
    <row r="591" spans="1:10" x14ac:dyDescent="0.25">
      <c r="A591" s="121" t="s">
        <v>84</v>
      </c>
      <c r="B591" s="121" t="s">
        <v>81</v>
      </c>
      <c r="C591" s="120" t="s">
        <v>2</v>
      </c>
      <c r="D591" s="120" t="s">
        <v>107</v>
      </c>
      <c r="E591" s="120" t="s">
        <v>77</v>
      </c>
      <c r="F591" s="119">
        <v>355089</v>
      </c>
      <c r="G591" s="115">
        <v>3.8</v>
      </c>
      <c r="H591" s="118">
        <f t="shared" si="18"/>
        <v>26986.763999999999</v>
      </c>
      <c r="I591" s="114">
        <f>F591/F593</f>
        <v>0.31040957675116726</v>
      </c>
      <c r="J591" s="117">
        <f t="shared" si="19"/>
        <v>2.3591127833088713E-2</v>
      </c>
    </row>
    <row r="592" spans="1:10" x14ac:dyDescent="0.25">
      <c r="A592" s="121" t="s">
        <v>84</v>
      </c>
      <c r="B592" s="121" t="s">
        <v>81</v>
      </c>
      <c r="C592" s="120" t="s">
        <v>2</v>
      </c>
      <c r="D592" s="120" t="s">
        <v>107</v>
      </c>
      <c r="E592" s="120" t="s">
        <v>76</v>
      </c>
      <c r="F592" s="119">
        <v>561978</v>
      </c>
      <c r="G592" s="115">
        <v>3.1</v>
      </c>
      <c r="H592" s="118">
        <f t="shared" si="18"/>
        <v>34842.635999999999</v>
      </c>
      <c r="I592" s="114">
        <f>F592/F593</f>
        <v>0.49126656450486345</v>
      </c>
      <c r="J592" s="117">
        <f t="shared" si="19"/>
        <v>3.0458526999301534E-2</v>
      </c>
    </row>
    <row r="593" spans="1:10" x14ac:dyDescent="0.25">
      <c r="A593" s="121" t="s">
        <v>84</v>
      </c>
      <c r="B593" s="121" t="s">
        <v>81</v>
      </c>
      <c r="C593" s="120" t="s">
        <v>2</v>
      </c>
      <c r="D593" s="120" t="s">
        <v>107</v>
      </c>
      <c r="E593" s="120" t="s">
        <v>72</v>
      </c>
      <c r="F593" s="119">
        <v>1143937</v>
      </c>
      <c r="G593" s="115">
        <v>2</v>
      </c>
      <c r="H593" s="118">
        <f t="shared" si="18"/>
        <v>45757.48</v>
      </c>
      <c r="I593" s="114">
        <f>F593/F593</f>
        <v>1</v>
      </c>
      <c r="J593" s="117">
        <f t="shared" si="19"/>
        <v>0.04</v>
      </c>
    </row>
    <row r="594" spans="1:10" x14ac:dyDescent="0.25">
      <c r="A594" s="121" t="s">
        <v>84</v>
      </c>
      <c r="B594" s="121" t="s">
        <v>81</v>
      </c>
      <c r="C594" s="120" t="s">
        <v>2</v>
      </c>
      <c r="D594" s="120" t="s">
        <v>32</v>
      </c>
      <c r="E594" s="120" t="s">
        <v>1</v>
      </c>
      <c r="F594" s="119">
        <v>91512</v>
      </c>
      <c r="G594" s="115">
        <v>7.7</v>
      </c>
      <c r="H594" s="118">
        <f t="shared" si="18"/>
        <v>14092.848</v>
      </c>
      <c r="I594" s="114">
        <f>F594/F597</f>
        <v>0.16925916746507061</v>
      </c>
      <c r="J594" s="117">
        <f t="shared" si="19"/>
        <v>2.6065911789620873E-2</v>
      </c>
    </row>
    <row r="595" spans="1:10" x14ac:dyDescent="0.25">
      <c r="A595" s="121" t="s">
        <v>84</v>
      </c>
      <c r="B595" s="121" t="s">
        <v>81</v>
      </c>
      <c r="C595" s="120" t="s">
        <v>2</v>
      </c>
      <c r="D595" s="120" t="s">
        <v>32</v>
      </c>
      <c r="E595" s="120" t="s">
        <v>77</v>
      </c>
      <c r="F595" s="119">
        <v>174511</v>
      </c>
      <c r="G595" s="115">
        <v>5.9</v>
      </c>
      <c r="H595" s="118">
        <f t="shared" si="18"/>
        <v>20592.297999999999</v>
      </c>
      <c r="I595" s="114">
        <f>F595/F597</f>
        <v>0.32277282294668386</v>
      </c>
      <c r="J595" s="117">
        <f t="shared" si="19"/>
        <v>3.8087193107708701E-2</v>
      </c>
    </row>
    <row r="596" spans="1:10" x14ac:dyDescent="0.25">
      <c r="A596" s="121" t="s">
        <v>84</v>
      </c>
      <c r="B596" s="121" t="s">
        <v>81</v>
      </c>
      <c r="C596" s="120" t="s">
        <v>2</v>
      </c>
      <c r="D596" s="120" t="s">
        <v>32</v>
      </c>
      <c r="E596" s="120" t="s">
        <v>76</v>
      </c>
      <c r="F596" s="119">
        <v>274639</v>
      </c>
      <c r="G596" s="115">
        <v>4.5</v>
      </c>
      <c r="H596" s="118">
        <f t="shared" si="18"/>
        <v>24717.51</v>
      </c>
      <c r="I596" s="114">
        <f>F596/F597</f>
        <v>0.50796800958824551</v>
      </c>
      <c r="J596" s="117">
        <f t="shared" si="19"/>
        <v>4.57171208629421E-2</v>
      </c>
    </row>
    <row r="597" spans="1:10" x14ac:dyDescent="0.25">
      <c r="A597" s="121" t="s">
        <v>84</v>
      </c>
      <c r="B597" s="121" t="s">
        <v>81</v>
      </c>
      <c r="C597" s="120" t="s">
        <v>2</v>
      </c>
      <c r="D597" s="120" t="s">
        <v>32</v>
      </c>
      <c r="E597" s="120" t="s">
        <v>72</v>
      </c>
      <c r="F597" s="119">
        <v>540662</v>
      </c>
      <c r="G597" s="115">
        <v>3.1</v>
      </c>
      <c r="H597" s="118">
        <f t="shared" si="18"/>
        <v>33521.044000000002</v>
      </c>
      <c r="I597" s="114">
        <f>F597/F597</f>
        <v>1</v>
      </c>
      <c r="J597" s="117">
        <f t="shared" si="19"/>
        <v>6.2E-2</v>
      </c>
    </row>
    <row r="598" spans="1:10" x14ac:dyDescent="0.25">
      <c r="A598" s="121" t="s">
        <v>84</v>
      </c>
      <c r="B598" s="121" t="s">
        <v>81</v>
      </c>
      <c r="C598" s="120" t="s">
        <v>2</v>
      </c>
      <c r="D598" s="120" t="s">
        <v>11</v>
      </c>
      <c r="E598" s="120" t="s">
        <v>1</v>
      </c>
      <c r="F598" s="119">
        <v>135358</v>
      </c>
      <c r="G598" s="115">
        <v>6.5</v>
      </c>
      <c r="H598" s="118">
        <f t="shared" si="18"/>
        <v>17596.54</v>
      </c>
      <c r="I598" s="114">
        <f>F598/F601</f>
        <v>0.2243719696655754</v>
      </c>
      <c r="J598" s="117">
        <f t="shared" si="19"/>
        <v>2.9168356056524805E-2</v>
      </c>
    </row>
    <row r="599" spans="1:10" x14ac:dyDescent="0.25">
      <c r="A599" s="121" t="s">
        <v>84</v>
      </c>
      <c r="B599" s="121" t="s">
        <v>81</v>
      </c>
      <c r="C599" s="120" t="s">
        <v>2</v>
      </c>
      <c r="D599" s="120" t="s">
        <v>11</v>
      </c>
      <c r="E599" s="120" t="s">
        <v>77</v>
      </c>
      <c r="F599" s="119">
        <v>180578</v>
      </c>
      <c r="G599" s="115">
        <v>5.9</v>
      </c>
      <c r="H599" s="118">
        <f t="shared" si="18"/>
        <v>21308.203999999998</v>
      </c>
      <c r="I599" s="114">
        <f>F599/F601</f>
        <v>0.29932949318304258</v>
      </c>
      <c r="J599" s="117">
        <f t="shared" si="19"/>
        <v>3.5320880195599022E-2</v>
      </c>
    </row>
    <row r="600" spans="1:10" x14ac:dyDescent="0.25">
      <c r="A600" s="121" t="s">
        <v>84</v>
      </c>
      <c r="B600" s="121" t="s">
        <v>81</v>
      </c>
      <c r="C600" s="120" t="s">
        <v>2</v>
      </c>
      <c r="D600" s="120" t="s">
        <v>11</v>
      </c>
      <c r="E600" s="120" t="s">
        <v>76</v>
      </c>
      <c r="F600" s="119">
        <v>287339</v>
      </c>
      <c r="G600" s="115">
        <v>4.5</v>
      </c>
      <c r="H600" s="118">
        <f t="shared" si="18"/>
        <v>25860.51</v>
      </c>
      <c r="I600" s="114">
        <f>F600/F601</f>
        <v>0.47629853715138204</v>
      </c>
      <c r="J600" s="117">
        <f t="shared" si="19"/>
        <v>4.2866868343624381E-2</v>
      </c>
    </row>
    <row r="601" spans="1:10" x14ac:dyDescent="0.25">
      <c r="A601" s="121" t="s">
        <v>84</v>
      </c>
      <c r="B601" s="121" t="s">
        <v>81</v>
      </c>
      <c r="C601" s="120" t="s">
        <v>2</v>
      </c>
      <c r="D601" s="120" t="s">
        <v>11</v>
      </c>
      <c r="E601" s="120" t="s">
        <v>72</v>
      </c>
      <c r="F601" s="119">
        <v>603275</v>
      </c>
      <c r="G601" s="115">
        <v>3.1</v>
      </c>
      <c r="H601" s="118">
        <f t="shared" si="18"/>
        <v>37403.050000000003</v>
      </c>
      <c r="I601" s="114">
        <f>F601/F601</f>
        <v>1</v>
      </c>
      <c r="J601" s="117">
        <f t="shared" si="19"/>
        <v>6.2E-2</v>
      </c>
    </row>
    <row r="602" spans="1:10" x14ac:dyDescent="0.25">
      <c r="A602" s="121" t="s">
        <v>84</v>
      </c>
      <c r="B602" s="121" t="s">
        <v>81</v>
      </c>
      <c r="C602" s="120" t="s">
        <v>3</v>
      </c>
      <c r="D602" s="120" t="s">
        <v>107</v>
      </c>
      <c r="E602" s="120" t="s">
        <v>1</v>
      </c>
      <c r="F602" s="119">
        <v>318620</v>
      </c>
      <c r="G602" s="115">
        <v>4</v>
      </c>
      <c r="H602" s="118">
        <f t="shared" si="18"/>
        <v>25489.599999999999</v>
      </c>
      <c r="I602" s="114">
        <f>F602/F605</f>
        <v>0.17594867436573269</v>
      </c>
      <c r="J602" s="117">
        <f t="shared" si="19"/>
        <v>1.4075893949258615E-2</v>
      </c>
    </row>
    <row r="603" spans="1:10" x14ac:dyDescent="0.25">
      <c r="A603" s="121" t="s">
        <v>84</v>
      </c>
      <c r="B603" s="121" t="s">
        <v>81</v>
      </c>
      <c r="C603" s="120" t="s">
        <v>3</v>
      </c>
      <c r="D603" s="120" t="s">
        <v>107</v>
      </c>
      <c r="E603" s="120" t="s">
        <v>77</v>
      </c>
      <c r="F603" s="119">
        <v>723363</v>
      </c>
      <c r="G603" s="115">
        <v>3</v>
      </c>
      <c r="H603" s="118">
        <f t="shared" si="18"/>
        <v>43401.78</v>
      </c>
      <c r="I603" s="114">
        <f>F603/F605</f>
        <v>0.39945628314361781</v>
      </c>
      <c r="J603" s="117">
        <f t="shared" si="19"/>
        <v>2.3967376988617072E-2</v>
      </c>
    </row>
    <row r="604" spans="1:10" x14ac:dyDescent="0.25">
      <c r="A604" s="121" t="s">
        <v>84</v>
      </c>
      <c r="B604" s="121" t="s">
        <v>81</v>
      </c>
      <c r="C604" s="120" t="s">
        <v>3</v>
      </c>
      <c r="D604" s="120" t="s">
        <v>107</v>
      </c>
      <c r="E604" s="120" t="s">
        <v>76</v>
      </c>
      <c r="F604" s="119">
        <v>768886</v>
      </c>
      <c r="G604" s="115">
        <v>2.4</v>
      </c>
      <c r="H604" s="118">
        <f t="shared" si="18"/>
        <v>36906.527999999998</v>
      </c>
      <c r="I604" s="114">
        <f>F604/F605</f>
        <v>0.4245950424906495</v>
      </c>
      <c r="J604" s="117">
        <f t="shared" si="19"/>
        <v>2.0380562039551173E-2</v>
      </c>
    </row>
    <row r="605" spans="1:10" x14ac:dyDescent="0.25">
      <c r="A605" s="121" t="s">
        <v>84</v>
      </c>
      <c r="B605" s="121" t="s">
        <v>81</v>
      </c>
      <c r="C605" s="120" t="s">
        <v>3</v>
      </c>
      <c r="D605" s="120" t="s">
        <v>107</v>
      </c>
      <c r="E605" s="120" t="s">
        <v>72</v>
      </c>
      <c r="F605" s="119">
        <v>1810869</v>
      </c>
      <c r="G605" s="115">
        <v>1.6</v>
      </c>
      <c r="H605" s="118">
        <f t="shared" si="18"/>
        <v>57947.808000000005</v>
      </c>
      <c r="I605" s="114">
        <f>F605/F605</f>
        <v>1</v>
      </c>
      <c r="J605" s="117">
        <f t="shared" si="19"/>
        <v>3.2000000000000001E-2</v>
      </c>
    </row>
    <row r="606" spans="1:10" x14ac:dyDescent="0.25">
      <c r="A606" s="121" t="s">
        <v>84</v>
      </c>
      <c r="B606" s="121" t="s">
        <v>81</v>
      </c>
      <c r="C606" s="120" t="s">
        <v>3</v>
      </c>
      <c r="D606" s="120" t="s">
        <v>32</v>
      </c>
      <c r="E606" s="120" t="s">
        <v>1</v>
      </c>
      <c r="F606" s="119">
        <v>150067</v>
      </c>
      <c r="G606" s="115">
        <v>5.6</v>
      </c>
      <c r="H606" s="118">
        <f t="shared" si="18"/>
        <v>16807.504000000001</v>
      </c>
      <c r="I606" s="114">
        <f>F606/F609</f>
        <v>0.16105100032410458</v>
      </c>
      <c r="J606" s="117">
        <f t="shared" si="19"/>
        <v>1.8037712036299711E-2</v>
      </c>
    </row>
    <row r="607" spans="1:10" x14ac:dyDescent="0.25">
      <c r="A607" s="121" t="s">
        <v>84</v>
      </c>
      <c r="B607" s="121" t="s">
        <v>81</v>
      </c>
      <c r="C607" s="120" t="s">
        <v>3</v>
      </c>
      <c r="D607" s="120" t="s">
        <v>32</v>
      </c>
      <c r="E607" s="120" t="s">
        <v>77</v>
      </c>
      <c r="F607" s="119">
        <v>361507</v>
      </c>
      <c r="G607" s="115">
        <v>3.7</v>
      </c>
      <c r="H607" s="118">
        <f t="shared" si="18"/>
        <v>26751.518000000004</v>
      </c>
      <c r="I607" s="114">
        <f>F607/F609</f>
        <v>0.38796713450769371</v>
      </c>
      <c r="J607" s="117">
        <f t="shared" si="19"/>
        <v>2.8709567953569336E-2</v>
      </c>
    </row>
    <row r="608" spans="1:10" x14ac:dyDescent="0.25">
      <c r="A608" s="121" t="s">
        <v>84</v>
      </c>
      <c r="B608" s="121" t="s">
        <v>81</v>
      </c>
      <c r="C608" s="120" t="s">
        <v>3</v>
      </c>
      <c r="D608" s="120" t="s">
        <v>32</v>
      </c>
      <c r="E608" s="120" t="s">
        <v>76</v>
      </c>
      <c r="F608" s="119">
        <v>420224</v>
      </c>
      <c r="G608" s="115">
        <v>3.3</v>
      </c>
      <c r="H608" s="118">
        <f t="shared" si="18"/>
        <v>27734.784</v>
      </c>
      <c r="I608" s="114">
        <f>F608/F609</f>
        <v>0.45098186516820171</v>
      </c>
      <c r="J608" s="117">
        <f t="shared" si="19"/>
        <v>2.9764803101101311E-2</v>
      </c>
    </row>
    <row r="609" spans="1:10" x14ac:dyDescent="0.25">
      <c r="A609" s="121" t="s">
        <v>84</v>
      </c>
      <c r="B609" s="121" t="s">
        <v>81</v>
      </c>
      <c r="C609" s="120" t="s">
        <v>3</v>
      </c>
      <c r="D609" s="120" t="s">
        <v>32</v>
      </c>
      <c r="E609" s="120" t="s">
        <v>72</v>
      </c>
      <c r="F609" s="119">
        <v>931798</v>
      </c>
      <c r="G609" s="115">
        <v>2.4</v>
      </c>
      <c r="H609" s="118">
        <f t="shared" si="18"/>
        <v>44726.303999999996</v>
      </c>
      <c r="I609" s="114">
        <f>F609/F609</f>
        <v>1</v>
      </c>
      <c r="J609" s="117">
        <f t="shared" si="19"/>
        <v>4.8000000000000001E-2</v>
      </c>
    </row>
    <row r="610" spans="1:10" x14ac:dyDescent="0.25">
      <c r="A610" s="121" t="s">
        <v>84</v>
      </c>
      <c r="B610" s="121" t="s">
        <v>81</v>
      </c>
      <c r="C610" s="120" t="s">
        <v>3</v>
      </c>
      <c r="D610" s="120" t="s">
        <v>11</v>
      </c>
      <c r="E610" s="120" t="s">
        <v>1</v>
      </c>
      <c r="F610" s="119">
        <v>168553</v>
      </c>
      <c r="G610" s="115">
        <v>5.6</v>
      </c>
      <c r="H610" s="118">
        <f t="shared" si="18"/>
        <v>18877.935999999998</v>
      </c>
      <c r="I610" s="114">
        <f>F610/F613</f>
        <v>0.19173991634350354</v>
      </c>
      <c r="J610" s="117">
        <f t="shared" si="19"/>
        <v>2.1474870630472393E-2</v>
      </c>
    </row>
    <row r="611" spans="1:10" x14ac:dyDescent="0.25">
      <c r="A611" s="121" t="s">
        <v>84</v>
      </c>
      <c r="B611" s="121" t="s">
        <v>81</v>
      </c>
      <c r="C611" s="120" t="s">
        <v>3</v>
      </c>
      <c r="D611" s="120" t="s">
        <v>11</v>
      </c>
      <c r="E611" s="120" t="s">
        <v>77</v>
      </c>
      <c r="F611" s="119">
        <v>361856</v>
      </c>
      <c r="G611" s="115">
        <v>3.7</v>
      </c>
      <c r="H611" s="118">
        <f t="shared" si="18"/>
        <v>26777.343999999997</v>
      </c>
      <c r="I611" s="114">
        <f>F611/F613</f>
        <v>0.41163455511557084</v>
      </c>
      <c r="J611" s="117">
        <f t="shared" si="19"/>
        <v>3.0460957078552245E-2</v>
      </c>
    </row>
    <row r="612" spans="1:10" x14ac:dyDescent="0.25">
      <c r="A612" s="121" t="s">
        <v>84</v>
      </c>
      <c r="B612" s="121" t="s">
        <v>81</v>
      </c>
      <c r="C612" s="120" t="s">
        <v>3</v>
      </c>
      <c r="D612" s="120" t="s">
        <v>11</v>
      </c>
      <c r="E612" s="120" t="s">
        <v>76</v>
      </c>
      <c r="F612" s="119">
        <v>348662</v>
      </c>
      <c r="G612" s="115">
        <v>4</v>
      </c>
      <c r="H612" s="118">
        <f t="shared" si="18"/>
        <v>27892.959999999999</v>
      </c>
      <c r="I612" s="114">
        <f>F612/F613</f>
        <v>0.39662552854092559</v>
      </c>
      <c r="J612" s="117">
        <f t="shared" si="19"/>
        <v>3.173004228327405E-2</v>
      </c>
    </row>
    <row r="613" spans="1:10" x14ac:dyDescent="0.25">
      <c r="A613" s="121" t="s">
        <v>84</v>
      </c>
      <c r="B613" s="121" t="s">
        <v>81</v>
      </c>
      <c r="C613" s="120" t="s">
        <v>3</v>
      </c>
      <c r="D613" s="120" t="s">
        <v>11</v>
      </c>
      <c r="E613" s="120" t="s">
        <v>72</v>
      </c>
      <c r="F613" s="119">
        <v>879071</v>
      </c>
      <c r="G613" s="115">
        <v>2.4</v>
      </c>
      <c r="H613" s="118">
        <f t="shared" si="18"/>
        <v>42195.407999999996</v>
      </c>
      <c r="I613" s="114">
        <f>F613/F613</f>
        <v>1</v>
      </c>
      <c r="J613" s="117">
        <f t="shared" si="19"/>
        <v>4.8000000000000001E-2</v>
      </c>
    </row>
    <row r="614" spans="1:10" x14ac:dyDescent="0.25">
      <c r="A614" s="121" t="s">
        <v>84</v>
      </c>
      <c r="B614" s="121" t="s">
        <v>81</v>
      </c>
      <c r="C614" s="120" t="s">
        <v>4</v>
      </c>
      <c r="D614" s="120" t="s">
        <v>107</v>
      </c>
      <c r="E614" s="120" t="s">
        <v>1</v>
      </c>
      <c r="F614" s="119">
        <v>276415</v>
      </c>
      <c r="G614" s="115">
        <v>4.7</v>
      </c>
      <c r="H614" s="118">
        <f t="shared" si="18"/>
        <v>25983.01</v>
      </c>
      <c r="I614" s="114">
        <f>F614/F617</f>
        <v>0.1631686289325254</v>
      </c>
      <c r="J614" s="117">
        <f t="shared" si="19"/>
        <v>1.5337851119657388E-2</v>
      </c>
    </row>
    <row r="615" spans="1:10" x14ac:dyDescent="0.25">
      <c r="A615" s="121" t="s">
        <v>84</v>
      </c>
      <c r="B615" s="121" t="s">
        <v>81</v>
      </c>
      <c r="C615" s="120" t="s">
        <v>4</v>
      </c>
      <c r="D615" s="120" t="s">
        <v>107</v>
      </c>
      <c r="E615" s="120" t="s">
        <v>77</v>
      </c>
      <c r="F615" s="119">
        <v>863925</v>
      </c>
      <c r="G615" s="115">
        <v>2.6</v>
      </c>
      <c r="H615" s="118">
        <f t="shared" si="18"/>
        <v>44924.1</v>
      </c>
      <c r="I615" s="114">
        <f>F615/F617</f>
        <v>0.50997759799769193</v>
      </c>
      <c r="J615" s="117">
        <f t="shared" si="19"/>
        <v>2.6518835095879982E-2</v>
      </c>
    </row>
    <row r="616" spans="1:10" x14ac:dyDescent="0.25">
      <c r="A616" s="121" t="s">
        <v>84</v>
      </c>
      <c r="B616" s="121" t="s">
        <v>81</v>
      </c>
      <c r="C616" s="120" t="s">
        <v>4</v>
      </c>
      <c r="D616" s="120" t="s">
        <v>107</v>
      </c>
      <c r="E616" s="120" t="s">
        <v>76</v>
      </c>
      <c r="F616" s="119">
        <v>553705</v>
      </c>
      <c r="G616" s="115">
        <v>3.2</v>
      </c>
      <c r="H616" s="118">
        <f t="shared" si="18"/>
        <v>35437.120000000003</v>
      </c>
      <c r="I616" s="114">
        <f>F616/F617</f>
        <v>0.32685377306978269</v>
      </c>
      <c r="J616" s="117">
        <f t="shared" si="19"/>
        <v>2.0918641476466094E-2</v>
      </c>
    </row>
    <row r="617" spans="1:10" x14ac:dyDescent="0.25">
      <c r="A617" s="121" t="s">
        <v>84</v>
      </c>
      <c r="B617" s="121" t="s">
        <v>81</v>
      </c>
      <c r="C617" s="120" t="s">
        <v>4</v>
      </c>
      <c r="D617" s="120" t="s">
        <v>107</v>
      </c>
      <c r="E617" s="120" t="s">
        <v>72</v>
      </c>
      <c r="F617" s="119">
        <v>1694045</v>
      </c>
      <c r="G617" s="115">
        <v>2.2000000000000002</v>
      </c>
      <c r="H617" s="118">
        <f t="shared" si="18"/>
        <v>74537.98000000001</v>
      </c>
      <c r="I617" s="114">
        <f>F617/F617</f>
        <v>1</v>
      </c>
      <c r="J617" s="117">
        <f t="shared" si="19"/>
        <v>4.4000000000000004E-2</v>
      </c>
    </row>
    <row r="618" spans="1:10" x14ac:dyDescent="0.25">
      <c r="A618" s="121" t="s">
        <v>84</v>
      </c>
      <c r="B618" s="121" t="s">
        <v>81</v>
      </c>
      <c r="C618" s="120" t="s">
        <v>4</v>
      </c>
      <c r="D618" s="120" t="s">
        <v>32</v>
      </c>
      <c r="E618" s="120" t="s">
        <v>1</v>
      </c>
      <c r="F618" s="119">
        <v>139633</v>
      </c>
      <c r="G618" s="115">
        <v>6.8</v>
      </c>
      <c r="H618" s="118">
        <f t="shared" si="18"/>
        <v>18990.088</v>
      </c>
      <c r="I618" s="114">
        <f>F618/F621</f>
        <v>0.16044329796218523</v>
      </c>
      <c r="J618" s="117">
        <f t="shared" si="19"/>
        <v>2.1820288522857192E-2</v>
      </c>
    </row>
    <row r="619" spans="1:10" x14ac:dyDescent="0.25">
      <c r="A619" s="121" t="s">
        <v>84</v>
      </c>
      <c r="B619" s="121" t="s">
        <v>81</v>
      </c>
      <c r="C619" s="120" t="s">
        <v>4</v>
      </c>
      <c r="D619" s="120" t="s">
        <v>32</v>
      </c>
      <c r="E619" s="120" t="s">
        <v>77</v>
      </c>
      <c r="F619" s="119">
        <v>415361</v>
      </c>
      <c r="G619" s="115">
        <v>3.7</v>
      </c>
      <c r="H619" s="118">
        <f t="shared" si="18"/>
        <v>30736.714000000004</v>
      </c>
      <c r="I619" s="114">
        <f>F619/F621</f>
        <v>0.47726460567968332</v>
      </c>
      <c r="J619" s="117">
        <f t="shared" si="19"/>
        <v>3.5317580820296568E-2</v>
      </c>
    </row>
    <row r="620" spans="1:10" x14ac:dyDescent="0.25">
      <c r="A620" s="121" t="s">
        <v>84</v>
      </c>
      <c r="B620" s="121" t="s">
        <v>81</v>
      </c>
      <c r="C620" s="120" t="s">
        <v>4</v>
      </c>
      <c r="D620" s="120" t="s">
        <v>32</v>
      </c>
      <c r="E620" s="120" t="s">
        <v>76</v>
      </c>
      <c r="F620" s="119">
        <v>315301</v>
      </c>
      <c r="G620" s="115">
        <v>4.3</v>
      </c>
      <c r="H620" s="118">
        <f t="shared" si="18"/>
        <v>27115.886000000002</v>
      </c>
      <c r="I620" s="114">
        <f>F620/F621</f>
        <v>0.36229209635813142</v>
      </c>
      <c r="J620" s="117">
        <f t="shared" si="19"/>
        <v>3.1157120286799303E-2</v>
      </c>
    </row>
    <row r="621" spans="1:10" x14ac:dyDescent="0.25">
      <c r="A621" s="121" t="s">
        <v>84</v>
      </c>
      <c r="B621" s="121" t="s">
        <v>81</v>
      </c>
      <c r="C621" s="120" t="s">
        <v>4</v>
      </c>
      <c r="D621" s="120" t="s">
        <v>32</v>
      </c>
      <c r="E621" s="120" t="s">
        <v>72</v>
      </c>
      <c r="F621" s="119">
        <v>870295</v>
      </c>
      <c r="G621" s="115">
        <v>2.6</v>
      </c>
      <c r="H621" s="118">
        <f t="shared" si="18"/>
        <v>45255.34</v>
      </c>
      <c r="I621" s="114">
        <f>F621/F621</f>
        <v>1</v>
      </c>
      <c r="J621" s="117">
        <f t="shared" si="19"/>
        <v>5.2000000000000005E-2</v>
      </c>
    </row>
    <row r="622" spans="1:10" x14ac:dyDescent="0.25">
      <c r="A622" s="121" t="s">
        <v>84</v>
      </c>
      <c r="B622" s="121" t="s">
        <v>81</v>
      </c>
      <c r="C622" s="120" t="s">
        <v>4</v>
      </c>
      <c r="D622" s="120" t="s">
        <v>11</v>
      </c>
      <c r="E622" s="120" t="s">
        <v>1</v>
      </c>
      <c r="F622" s="119">
        <v>136782</v>
      </c>
      <c r="G622" s="115">
        <v>6.8</v>
      </c>
      <c r="H622" s="118">
        <f t="shared" si="18"/>
        <v>18602.351999999999</v>
      </c>
      <c r="I622" s="114">
        <f>F622/F625</f>
        <v>0.16604795144157816</v>
      </c>
      <c r="J622" s="117">
        <f t="shared" si="19"/>
        <v>2.2582521396054628E-2</v>
      </c>
    </row>
    <row r="623" spans="1:10" x14ac:dyDescent="0.25">
      <c r="A623" s="121" t="s">
        <v>84</v>
      </c>
      <c r="B623" s="121" t="s">
        <v>81</v>
      </c>
      <c r="C623" s="120" t="s">
        <v>4</v>
      </c>
      <c r="D623" s="120" t="s">
        <v>11</v>
      </c>
      <c r="E623" s="120" t="s">
        <v>77</v>
      </c>
      <c r="F623" s="119">
        <v>448564</v>
      </c>
      <c r="G623" s="115">
        <v>3.7</v>
      </c>
      <c r="H623" s="118">
        <f t="shared" si="18"/>
        <v>33193.736000000004</v>
      </c>
      <c r="I623" s="114">
        <f>F623/F625</f>
        <v>0.54453899848254927</v>
      </c>
      <c r="J623" s="117">
        <f t="shared" si="19"/>
        <v>4.0295885887708646E-2</v>
      </c>
    </row>
    <row r="624" spans="1:10" x14ac:dyDescent="0.25">
      <c r="A624" s="121" t="s">
        <v>84</v>
      </c>
      <c r="B624" s="121" t="s">
        <v>81</v>
      </c>
      <c r="C624" s="120" t="s">
        <v>4</v>
      </c>
      <c r="D624" s="120" t="s">
        <v>11</v>
      </c>
      <c r="E624" s="120" t="s">
        <v>76</v>
      </c>
      <c r="F624" s="119">
        <v>238404</v>
      </c>
      <c r="G624" s="115">
        <v>5.3</v>
      </c>
      <c r="H624" s="118">
        <f t="shared" si="18"/>
        <v>25270.824000000001</v>
      </c>
      <c r="I624" s="114">
        <f>F624/F625</f>
        <v>0.28941305007587254</v>
      </c>
      <c r="J624" s="117">
        <f t="shared" si="19"/>
        <v>3.0677783308042484E-2</v>
      </c>
    </row>
    <row r="625" spans="1:10" x14ac:dyDescent="0.25">
      <c r="A625" s="121" t="s">
        <v>84</v>
      </c>
      <c r="B625" s="121" t="s">
        <v>81</v>
      </c>
      <c r="C625" s="120" t="s">
        <v>4</v>
      </c>
      <c r="D625" s="120" t="s">
        <v>11</v>
      </c>
      <c r="E625" s="120" t="s">
        <v>72</v>
      </c>
      <c r="F625" s="119">
        <v>823750</v>
      </c>
      <c r="G625" s="115">
        <v>2.6</v>
      </c>
      <c r="H625" s="118">
        <f t="shared" si="18"/>
        <v>42835</v>
      </c>
      <c r="I625" s="114">
        <f>F625/F625</f>
        <v>1</v>
      </c>
      <c r="J625" s="117">
        <f t="shared" si="19"/>
        <v>5.2000000000000005E-2</v>
      </c>
    </row>
    <row r="626" spans="1:10" x14ac:dyDescent="0.25">
      <c r="A626" s="121" t="s">
        <v>84</v>
      </c>
      <c r="B626" s="121" t="s">
        <v>81</v>
      </c>
      <c r="C626" s="120" t="s">
        <v>78</v>
      </c>
      <c r="D626" s="120" t="s">
        <v>107</v>
      </c>
      <c r="E626" s="120" t="s">
        <v>1</v>
      </c>
      <c r="F626" s="119">
        <v>42961</v>
      </c>
      <c r="G626" s="115">
        <v>8.9</v>
      </c>
      <c r="H626" s="118">
        <f t="shared" si="18"/>
        <v>7647.0580000000009</v>
      </c>
      <c r="I626" s="114">
        <f>F626/F629</f>
        <v>9.3571059859254624E-2</v>
      </c>
      <c r="J626" s="117">
        <f t="shared" si="19"/>
        <v>1.6655648654947324E-2</v>
      </c>
    </row>
    <row r="627" spans="1:10" x14ac:dyDescent="0.25">
      <c r="A627" s="121" t="s">
        <v>84</v>
      </c>
      <c r="B627" s="121" t="s">
        <v>81</v>
      </c>
      <c r="C627" s="120" t="s">
        <v>78</v>
      </c>
      <c r="D627" s="120" t="s">
        <v>107</v>
      </c>
      <c r="E627" s="120" t="s">
        <v>77</v>
      </c>
      <c r="F627" s="119">
        <v>251743</v>
      </c>
      <c r="G627" s="115">
        <v>3.4</v>
      </c>
      <c r="H627" s="118">
        <f t="shared" si="18"/>
        <v>17118.523999999998</v>
      </c>
      <c r="I627" s="114">
        <f>F627/F629</f>
        <v>0.54830798450102036</v>
      </c>
      <c r="J627" s="117">
        <f t="shared" si="19"/>
        <v>3.7284942946069384E-2</v>
      </c>
    </row>
    <row r="628" spans="1:10" x14ac:dyDescent="0.25">
      <c r="A628" s="121" t="s">
        <v>84</v>
      </c>
      <c r="B628" s="121" t="s">
        <v>81</v>
      </c>
      <c r="C628" s="120" t="s">
        <v>78</v>
      </c>
      <c r="D628" s="120" t="s">
        <v>107</v>
      </c>
      <c r="E628" s="120" t="s">
        <v>76</v>
      </c>
      <c r="F628" s="119">
        <v>164423</v>
      </c>
      <c r="G628" s="115">
        <v>4.5</v>
      </c>
      <c r="H628" s="118">
        <f t="shared" si="18"/>
        <v>14798.07</v>
      </c>
      <c r="I628" s="114">
        <f>F628/F629</f>
        <v>0.35812095563972496</v>
      </c>
      <c r="J628" s="117">
        <f t="shared" si="19"/>
        <v>3.2230886007575246E-2</v>
      </c>
    </row>
    <row r="629" spans="1:10" x14ac:dyDescent="0.25">
      <c r="A629" s="121" t="s">
        <v>84</v>
      </c>
      <c r="B629" s="121" t="s">
        <v>81</v>
      </c>
      <c r="C629" s="120" t="s">
        <v>78</v>
      </c>
      <c r="D629" s="120" t="s">
        <v>107</v>
      </c>
      <c r="E629" s="120" t="s">
        <v>72</v>
      </c>
      <c r="F629" s="119">
        <v>459127</v>
      </c>
      <c r="G629" s="115">
        <v>2.6</v>
      </c>
      <c r="H629" s="118">
        <f t="shared" si="18"/>
        <v>23874.603999999999</v>
      </c>
      <c r="I629" s="114">
        <f>F629/F629</f>
        <v>1</v>
      </c>
      <c r="J629" s="117">
        <f t="shared" si="19"/>
        <v>5.2000000000000005E-2</v>
      </c>
    </row>
    <row r="630" spans="1:10" x14ac:dyDescent="0.25">
      <c r="A630" s="121" t="s">
        <v>84</v>
      </c>
      <c r="B630" s="121" t="s">
        <v>81</v>
      </c>
      <c r="C630" s="120" t="s">
        <v>78</v>
      </c>
      <c r="D630" s="120" t="s">
        <v>32</v>
      </c>
      <c r="E630" s="120" t="s">
        <v>1</v>
      </c>
      <c r="F630" s="119">
        <v>19025</v>
      </c>
      <c r="G630" s="115">
        <v>13</v>
      </c>
      <c r="H630" s="118">
        <f t="shared" si="18"/>
        <v>4946.5</v>
      </c>
      <c r="I630" s="114">
        <f>F630/F633</f>
        <v>7.8779772749859214E-2</v>
      </c>
      <c r="J630" s="117">
        <f t="shared" si="19"/>
        <v>2.0482740914963396E-2</v>
      </c>
    </row>
    <row r="631" spans="1:10" x14ac:dyDescent="0.25">
      <c r="A631" s="121" t="s">
        <v>84</v>
      </c>
      <c r="B631" s="121" t="s">
        <v>81</v>
      </c>
      <c r="C631" s="120" t="s">
        <v>78</v>
      </c>
      <c r="D631" s="120" t="s">
        <v>32</v>
      </c>
      <c r="E631" s="120" t="s">
        <v>77</v>
      </c>
      <c r="F631" s="119">
        <v>109396</v>
      </c>
      <c r="G631" s="115">
        <v>5.5</v>
      </c>
      <c r="H631" s="118">
        <f t="shared" si="18"/>
        <v>12033.56</v>
      </c>
      <c r="I631" s="114">
        <f>F631/F633</f>
        <v>0.45299301023619437</v>
      </c>
      <c r="J631" s="117">
        <f t="shared" si="19"/>
        <v>4.9829231125981387E-2</v>
      </c>
    </row>
    <row r="632" spans="1:10" x14ac:dyDescent="0.25">
      <c r="A632" s="121" t="s">
        <v>84</v>
      </c>
      <c r="B632" s="121" t="s">
        <v>81</v>
      </c>
      <c r="C632" s="120" t="s">
        <v>78</v>
      </c>
      <c r="D632" s="120" t="s">
        <v>32</v>
      </c>
      <c r="E632" s="120" t="s">
        <v>76</v>
      </c>
      <c r="F632" s="119">
        <v>113075</v>
      </c>
      <c r="G632" s="115">
        <v>5.5</v>
      </c>
      <c r="H632" s="118">
        <f t="shared" si="18"/>
        <v>12438.25</v>
      </c>
      <c r="I632" s="114">
        <f>F632/F633</f>
        <v>0.46822721701394643</v>
      </c>
      <c r="J632" s="117">
        <f t="shared" si="19"/>
        <v>5.1504993871534108E-2</v>
      </c>
    </row>
    <row r="633" spans="1:10" x14ac:dyDescent="0.25">
      <c r="A633" s="121" t="s">
        <v>84</v>
      </c>
      <c r="B633" s="121" t="s">
        <v>81</v>
      </c>
      <c r="C633" s="120" t="s">
        <v>78</v>
      </c>
      <c r="D633" s="120" t="s">
        <v>32</v>
      </c>
      <c r="E633" s="120" t="s">
        <v>72</v>
      </c>
      <c r="F633" s="119">
        <v>241496</v>
      </c>
      <c r="G633" s="115">
        <v>3.8</v>
      </c>
      <c r="H633" s="118">
        <f t="shared" si="18"/>
        <v>18353.696</v>
      </c>
      <c r="I633" s="114">
        <f>F633/F633</f>
        <v>1</v>
      </c>
      <c r="J633" s="117">
        <f t="shared" si="19"/>
        <v>7.5999999999999998E-2</v>
      </c>
    </row>
    <row r="634" spans="1:10" x14ac:dyDescent="0.25">
      <c r="A634" s="121" t="s">
        <v>84</v>
      </c>
      <c r="B634" s="121" t="s">
        <v>81</v>
      </c>
      <c r="C634" s="120" t="s">
        <v>78</v>
      </c>
      <c r="D634" s="120" t="s">
        <v>11</v>
      </c>
      <c r="E634" s="120" t="s">
        <v>1</v>
      </c>
      <c r="F634" s="119">
        <v>23936</v>
      </c>
      <c r="G634" s="115">
        <v>11.8</v>
      </c>
      <c r="H634" s="118">
        <f t="shared" si="18"/>
        <v>5648.8959999999997</v>
      </c>
      <c r="I634" s="114">
        <f>F634/F637</f>
        <v>0.10998433127633471</v>
      </c>
      <c r="J634" s="117">
        <f t="shared" si="19"/>
        <v>2.5956302181214995E-2</v>
      </c>
    </row>
    <row r="635" spans="1:10" x14ac:dyDescent="0.25">
      <c r="A635" s="121" t="s">
        <v>84</v>
      </c>
      <c r="B635" s="121" t="s">
        <v>81</v>
      </c>
      <c r="C635" s="120" t="s">
        <v>78</v>
      </c>
      <c r="D635" s="120" t="s">
        <v>11</v>
      </c>
      <c r="E635" s="120" t="s">
        <v>77</v>
      </c>
      <c r="F635" s="119">
        <v>142347</v>
      </c>
      <c r="G635" s="115">
        <v>5</v>
      </c>
      <c r="H635" s="118">
        <f t="shared" si="18"/>
        <v>14234.7</v>
      </c>
      <c r="I635" s="114">
        <f>F635/F637</f>
        <v>0.65407501688638103</v>
      </c>
      <c r="J635" s="117">
        <f t="shared" si="19"/>
        <v>6.5407501688638098E-2</v>
      </c>
    </row>
    <row r="636" spans="1:10" x14ac:dyDescent="0.25">
      <c r="A636" s="121" t="s">
        <v>84</v>
      </c>
      <c r="B636" s="121" t="s">
        <v>81</v>
      </c>
      <c r="C636" s="120" t="s">
        <v>78</v>
      </c>
      <c r="D636" s="120" t="s">
        <v>11</v>
      </c>
      <c r="E636" s="120" t="s">
        <v>76</v>
      </c>
      <c r="F636" s="119">
        <v>51348</v>
      </c>
      <c r="G636" s="115">
        <v>8</v>
      </c>
      <c r="H636" s="118">
        <f t="shared" si="18"/>
        <v>8215.68</v>
      </c>
      <c r="I636" s="114">
        <f>F636/F637</f>
        <v>0.23594065183728422</v>
      </c>
      <c r="J636" s="117">
        <f t="shared" si="19"/>
        <v>3.7750504293965474E-2</v>
      </c>
    </row>
    <row r="637" spans="1:10" x14ac:dyDescent="0.25">
      <c r="A637" s="121" t="s">
        <v>84</v>
      </c>
      <c r="B637" s="121" t="s">
        <v>81</v>
      </c>
      <c r="C637" s="120" t="s">
        <v>78</v>
      </c>
      <c r="D637" s="120" t="s">
        <v>11</v>
      </c>
      <c r="E637" s="120" t="s">
        <v>72</v>
      </c>
      <c r="F637" s="119">
        <v>217631</v>
      </c>
      <c r="G637" s="115">
        <v>3.8</v>
      </c>
      <c r="H637" s="118">
        <f t="shared" si="18"/>
        <v>16539.955999999998</v>
      </c>
      <c r="I637" s="114">
        <f>F637/F637</f>
        <v>1</v>
      </c>
      <c r="J637" s="117">
        <f t="shared" si="19"/>
        <v>7.5999999999999998E-2</v>
      </c>
    </row>
    <row r="638" spans="1:10" x14ac:dyDescent="0.25">
      <c r="A638" s="121" t="s">
        <v>84</v>
      </c>
      <c r="B638" s="121" t="s">
        <v>81</v>
      </c>
      <c r="C638" s="120" t="s">
        <v>73</v>
      </c>
      <c r="D638" s="120" t="s">
        <v>107</v>
      </c>
      <c r="E638" s="120" t="s">
        <v>1</v>
      </c>
      <c r="F638" s="119">
        <v>918153</v>
      </c>
      <c r="G638" s="115">
        <v>3.2</v>
      </c>
      <c r="H638" s="118">
        <f t="shared" si="18"/>
        <v>58761.792000000001</v>
      </c>
      <c r="I638" s="114">
        <f>F638/F641</f>
        <v>0.15567387586755072</v>
      </c>
      <c r="J638" s="117">
        <f t="shared" si="19"/>
        <v>9.9631280555232456E-3</v>
      </c>
    </row>
    <row r="639" spans="1:10" x14ac:dyDescent="0.25">
      <c r="A639" s="121" t="s">
        <v>84</v>
      </c>
      <c r="B639" s="121" t="s">
        <v>81</v>
      </c>
      <c r="C639" s="120" t="s">
        <v>73</v>
      </c>
      <c r="D639" s="120" t="s">
        <v>107</v>
      </c>
      <c r="E639" s="120" t="s">
        <v>77</v>
      </c>
      <c r="F639" s="119">
        <v>2272360</v>
      </c>
      <c r="G639" s="115">
        <v>1.5</v>
      </c>
      <c r="H639" s="118">
        <f t="shared" si="18"/>
        <v>68170.8</v>
      </c>
      <c r="I639" s="114">
        <f>F639/F641</f>
        <v>0.38528119884854439</v>
      </c>
      <c r="J639" s="117">
        <f t="shared" si="19"/>
        <v>1.1558435965456334E-2</v>
      </c>
    </row>
    <row r="640" spans="1:10" x14ac:dyDescent="0.25">
      <c r="A640" s="121" t="s">
        <v>84</v>
      </c>
      <c r="B640" s="121" t="s">
        <v>81</v>
      </c>
      <c r="C640" s="120" t="s">
        <v>73</v>
      </c>
      <c r="D640" s="120" t="s">
        <v>107</v>
      </c>
      <c r="E640" s="120" t="s">
        <v>76</v>
      </c>
      <c r="F640" s="119">
        <v>2707413</v>
      </c>
      <c r="G640" s="115">
        <v>1.5</v>
      </c>
      <c r="H640" s="118">
        <f t="shared" si="18"/>
        <v>81222.39</v>
      </c>
      <c r="I640" s="114">
        <f>F640/F641</f>
        <v>0.45904492528390489</v>
      </c>
      <c r="J640" s="117">
        <f t="shared" si="19"/>
        <v>1.3771347758517148E-2</v>
      </c>
    </row>
    <row r="641" spans="1:10" x14ac:dyDescent="0.25">
      <c r="A641" s="121" t="s">
        <v>84</v>
      </c>
      <c r="B641" s="121" t="s">
        <v>81</v>
      </c>
      <c r="C641" s="120" t="s">
        <v>73</v>
      </c>
      <c r="D641" s="120" t="s">
        <v>107</v>
      </c>
      <c r="E641" s="120" t="s">
        <v>72</v>
      </c>
      <c r="F641" s="119">
        <v>5897926</v>
      </c>
      <c r="G641" s="115">
        <v>0.9</v>
      </c>
      <c r="H641" s="118">
        <f t="shared" si="18"/>
        <v>106162.66800000001</v>
      </c>
      <c r="I641" s="114">
        <f>F641/F641</f>
        <v>1</v>
      </c>
      <c r="J641" s="117">
        <f t="shared" si="19"/>
        <v>1.8000000000000002E-2</v>
      </c>
    </row>
    <row r="642" spans="1:10" x14ac:dyDescent="0.25">
      <c r="A642" s="121" t="s">
        <v>84</v>
      </c>
      <c r="B642" s="121" t="s">
        <v>81</v>
      </c>
      <c r="C642" s="120" t="s">
        <v>73</v>
      </c>
      <c r="D642" s="120" t="s">
        <v>32</v>
      </c>
      <c r="E642" s="120" t="s">
        <v>1</v>
      </c>
      <c r="F642" s="119">
        <v>422182</v>
      </c>
      <c r="G642" s="115">
        <v>3.6</v>
      </c>
      <c r="H642" s="118">
        <f t="shared" ref="H642:H705" si="20">2*(G642*F642/100)</f>
        <v>30397.103999999999</v>
      </c>
      <c r="I642" s="114">
        <f>F642/F645</f>
        <v>0.14467121533456903</v>
      </c>
      <c r="J642" s="117">
        <f t="shared" ref="J642:J705" si="21">2*(I642*G642/100)</f>
        <v>1.0416327504088971E-2</v>
      </c>
    </row>
    <row r="643" spans="1:10" x14ac:dyDescent="0.25">
      <c r="A643" s="121" t="s">
        <v>84</v>
      </c>
      <c r="B643" s="121" t="s">
        <v>81</v>
      </c>
      <c r="C643" s="120" t="s">
        <v>73</v>
      </c>
      <c r="D643" s="120" t="s">
        <v>32</v>
      </c>
      <c r="E643" s="120" t="s">
        <v>77</v>
      </c>
      <c r="F643" s="119">
        <v>1089872</v>
      </c>
      <c r="G643" s="115">
        <v>2.2000000000000002</v>
      </c>
      <c r="H643" s="118">
        <f t="shared" si="20"/>
        <v>47954.368000000009</v>
      </c>
      <c r="I643" s="114">
        <f>F643/F645</f>
        <v>0.37347188368788203</v>
      </c>
      <c r="J643" s="117">
        <f t="shared" si="21"/>
        <v>1.6432762882266812E-2</v>
      </c>
    </row>
    <row r="644" spans="1:10" x14ac:dyDescent="0.25">
      <c r="A644" s="121" t="s">
        <v>84</v>
      </c>
      <c r="B644" s="121" t="s">
        <v>81</v>
      </c>
      <c r="C644" s="120" t="s">
        <v>73</v>
      </c>
      <c r="D644" s="120" t="s">
        <v>32</v>
      </c>
      <c r="E644" s="120" t="s">
        <v>76</v>
      </c>
      <c r="F644" s="119">
        <v>1406163</v>
      </c>
      <c r="G644" s="115">
        <v>2.2000000000000002</v>
      </c>
      <c r="H644" s="118">
        <f t="shared" si="20"/>
        <v>61871.171999999999</v>
      </c>
      <c r="I644" s="114">
        <f>F644/F645</f>
        <v>0.48185690097754896</v>
      </c>
      <c r="J644" s="117">
        <f t="shared" si="21"/>
        <v>2.1201703643012156E-2</v>
      </c>
    </row>
    <row r="645" spans="1:10" x14ac:dyDescent="0.25">
      <c r="A645" s="121" t="s">
        <v>84</v>
      </c>
      <c r="B645" s="121" t="s">
        <v>81</v>
      </c>
      <c r="C645" s="120" t="s">
        <v>73</v>
      </c>
      <c r="D645" s="120" t="s">
        <v>32</v>
      </c>
      <c r="E645" s="120" t="s">
        <v>72</v>
      </c>
      <c r="F645" s="119">
        <v>2918217</v>
      </c>
      <c r="G645" s="115">
        <v>1.5</v>
      </c>
      <c r="H645" s="118">
        <f t="shared" si="20"/>
        <v>87546.51</v>
      </c>
      <c r="I645" s="114">
        <f>F645/F645</f>
        <v>1</v>
      </c>
      <c r="J645" s="117">
        <f t="shared" si="21"/>
        <v>0.03</v>
      </c>
    </row>
    <row r="646" spans="1:10" x14ac:dyDescent="0.25">
      <c r="A646" s="121" t="s">
        <v>84</v>
      </c>
      <c r="B646" s="121" t="s">
        <v>81</v>
      </c>
      <c r="C646" s="120" t="s">
        <v>73</v>
      </c>
      <c r="D646" s="120" t="s">
        <v>11</v>
      </c>
      <c r="E646" s="120" t="s">
        <v>1</v>
      </c>
      <c r="F646" s="119">
        <v>495971</v>
      </c>
      <c r="G646" s="115">
        <v>3.3</v>
      </c>
      <c r="H646" s="118">
        <f t="shared" si="20"/>
        <v>32734.085999999996</v>
      </c>
      <c r="I646" s="114">
        <f>F646/F649</f>
        <v>0.16644947543535291</v>
      </c>
      <c r="J646" s="117">
        <f t="shared" si="21"/>
        <v>1.0985665378733292E-2</v>
      </c>
    </row>
    <row r="647" spans="1:10" x14ac:dyDescent="0.25">
      <c r="A647" s="121" t="s">
        <v>84</v>
      </c>
      <c r="B647" s="121" t="s">
        <v>81</v>
      </c>
      <c r="C647" s="120" t="s">
        <v>73</v>
      </c>
      <c r="D647" s="120" t="s">
        <v>11</v>
      </c>
      <c r="E647" s="120" t="s">
        <v>77</v>
      </c>
      <c r="F647" s="119">
        <v>1182488</v>
      </c>
      <c r="G647" s="115">
        <v>2.2000000000000002</v>
      </c>
      <c r="H647" s="118">
        <f t="shared" si="20"/>
        <v>52029.472000000002</v>
      </c>
      <c r="I647" s="114">
        <f>F647/F649</f>
        <v>0.396846806181409</v>
      </c>
      <c r="J647" s="117">
        <f t="shared" si="21"/>
        <v>1.7461259471981998E-2</v>
      </c>
    </row>
    <row r="648" spans="1:10" x14ac:dyDescent="0.25">
      <c r="A648" s="121" t="s">
        <v>84</v>
      </c>
      <c r="B648" s="121" t="s">
        <v>81</v>
      </c>
      <c r="C648" s="120" t="s">
        <v>73</v>
      </c>
      <c r="D648" s="120" t="s">
        <v>11</v>
      </c>
      <c r="E648" s="120" t="s">
        <v>76</v>
      </c>
      <c r="F648" s="119">
        <v>1301250</v>
      </c>
      <c r="G648" s="115">
        <v>2.2000000000000002</v>
      </c>
      <c r="H648" s="118">
        <f t="shared" si="20"/>
        <v>57255</v>
      </c>
      <c r="I648" s="114">
        <f>F648/F649</f>
        <v>0.43670371838323807</v>
      </c>
      <c r="J648" s="117">
        <f t="shared" si="21"/>
        <v>1.9214963608862476E-2</v>
      </c>
    </row>
    <row r="649" spans="1:10" x14ac:dyDescent="0.25">
      <c r="A649" s="121" t="s">
        <v>84</v>
      </c>
      <c r="B649" s="121" t="s">
        <v>81</v>
      </c>
      <c r="C649" s="120" t="s">
        <v>73</v>
      </c>
      <c r="D649" s="120" t="s">
        <v>11</v>
      </c>
      <c r="E649" s="120" t="s">
        <v>72</v>
      </c>
      <c r="F649" s="119">
        <v>2979709</v>
      </c>
      <c r="G649" s="115">
        <v>1.5</v>
      </c>
      <c r="H649" s="118">
        <f t="shared" si="20"/>
        <v>89391.27</v>
      </c>
      <c r="I649" s="114">
        <f>F649/F649</f>
        <v>1</v>
      </c>
      <c r="J649" s="117">
        <f t="shared" si="21"/>
        <v>0.03</v>
      </c>
    </row>
    <row r="650" spans="1:10" x14ac:dyDescent="0.25">
      <c r="A650" s="121" t="s">
        <v>84</v>
      </c>
      <c r="B650" s="121" t="s">
        <v>80</v>
      </c>
      <c r="C650" s="120" t="s">
        <v>0</v>
      </c>
      <c r="D650" s="120" t="s">
        <v>107</v>
      </c>
      <c r="E650" s="120" t="s">
        <v>1</v>
      </c>
      <c r="F650" s="119">
        <v>36421</v>
      </c>
      <c r="G650" s="115">
        <v>11.2</v>
      </c>
      <c r="H650" s="118">
        <f t="shared" si="20"/>
        <v>8158.3039999999992</v>
      </c>
      <c r="I650" s="114">
        <f>F650/F653</f>
        <v>0.26006826425980406</v>
      </c>
      <c r="J650" s="117">
        <f t="shared" si="21"/>
        <v>5.8255291194196104E-2</v>
      </c>
    </row>
    <row r="651" spans="1:10" x14ac:dyDescent="0.25">
      <c r="A651" s="121" t="s">
        <v>84</v>
      </c>
      <c r="B651" s="121" t="s">
        <v>80</v>
      </c>
      <c r="C651" s="120" t="s">
        <v>0</v>
      </c>
      <c r="D651" s="120" t="s">
        <v>107</v>
      </c>
      <c r="E651" s="120" t="s">
        <v>77</v>
      </c>
      <c r="F651" s="119">
        <v>21442</v>
      </c>
      <c r="G651" s="115">
        <v>14.5</v>
      </c>
      <c r="H651" s="118">
        <f t="shared" si="20"/>
        <v>6218.18</v>
      </c>
      <c r="I651" s="114">
        <f>F651/F653</f>
        <v>0.1531090228785239</v>
      </c>
      <c r="J651" s="117">
        <f t="shared" si="21"/>
        <v>4.4401616634771927E-2</v>
      </c>
    </row>
    <row r="652" spans="1:10" x14ac:dyDescent="0.25">
      <c r="A652" s="121" t="s">
        <v>84</v>
      </c>
      <c r="B652" s="121" t="s">
        <v>80</v>
      </c>
      <c r="C652" s="120" t="s">
        <v>0</v>
      </c>
      <c r="D652" s="120" t="s">
        <v>107</v>
      </c>
      <c r="E652" s="120" t="s">
        <v>76</v>
      </c>
      <c r="F652" s="119">
        <v>82185</v>
      </c>
      <c r="G652" s="115">
        <v>7.3</v>
      </c>
      <c r="H652" s="118">
        <f t="shared" si="20"/>
        <v>11999.01</v>
      </c>
      <c r="I652" s="114">
        <f>F652/F653</f>
        <v>0.58685127531347292</v>
      </c>
      <c r="J652" s="117">
        <f t="shared" si="21"/>
        <v>8.568028619576705E-2</v>
      </c>
    </row>
    <row r="653" spans="1:10" x14ac:dyDescent="0.25">
      <c r="A653" s="121" t="s">
        <v>84</v>
      </c>
      <c r="B653" s="121" t="s">
        <v>80</v>
      </c>
      <c r="C653" s="120" t="s">
        <v>0</v>
      </c>
      <c r="D653" s="120" t="s">
        <v>107</v>
      </c>
      <c r="E653" s="120" t="s">
        <v>72</v>
      </c>
      <c r="F653" s="119">
        <v>140044</v>
      </c>
      <c r="G653" s="115">
        <v>5.8</v>
      </c>
      <c r="H653" s="118">
        <f t="shared" si="20"/>
        <v>16245.103999999999</v>
      </c>
      <c r="I653" s="114">
        <f>F653/F653</f>
        <v>1</v>
      </c>
      <c r="J653" s="117">
        <f t="shared" si="21"/>
        <v>0.11599999999999999</v>
      </c>
    </row>
    <row r="654" spans="1:10" x14ac:dyDescent="0.25">
      <c r="A654" s="121" t="s">
        <v>84</v>
      </c>
      <c r="B654" s="121" t="s">
        <v>80</v>
      </c>
      <c r="C654" s="120" t="s">
        <v>0</v>
      </c>
      <c r="D654" s="120" t="s">
        <v>32</v>
      </c>
      <c r="E654" s="120" t="s">
        <v>1</v>
      </c>
      <c r="F654" s="119">
        <v>19872</v>
      </c>
      <c r="G654" s="115">
        <v>15.3</v>
      </c>
      <c r="H654" s="118">
        <f t="shared" si="20"/>
        <v>6080.8320000000003</v>
      </c>
      <c r="I654" s="114">
        <f>F654/F657</f>
        <v>0.26253418413855972</v>
      </c>
      <c r="J654" s="117">
        <f t="shared" si="21"/>
        <v>8.0335460346399282E-2</v>
      </c>
    </row>
    <row r="655" spans="1:10" x14ac:dyDescent="0.25">
      <c r="A655" s="121" t="s">
        <v>84</v>
      </c>
      <c r="B655" s="121" t="s">
        <v>80</v>
      </c>
      <c r="C655" s="120" t="s">
        <v>0</v>
      </c>
      <c r="D655" s="120" t="s">
        <v>32</v>
      </c>
      <c r="E655" s="120" t="s">
        <v>77</v>
      </c>
      <c r="F655" s="119">
        <v>10479</v>
      </c>
      <c r="G655" s="115">
        <v>21.1</v>
      </c>
      <c r="H655" s="118">
        <f t="shared" si="20"/>
        <v>4422.1380000000008</v>
      </c>
      <c r="I655" s="114">
        <f>F655/F657</f>
        <v>0.13844080694383892</v>
      </c>
      <c r="J655" s="117">
        <f t="shared" si="21"/>
        <v>5.8422020530300031E-2</v>
      </c>
    </row>
    <row r="656" spans="1:10" x14ac:dyDescent="0.25">
      <c r="A656" s="121" t="s">
        <v>84</v>
      </c>
      <c r="B656" s="121" t="s">
        <v>80</v>
      </c>
      <c r="C656" s="120" t="s">
        <v>0</v>
      </c>
      <c r="D656" s="120" t="s">
        <v>32</v>
      </c>
      <c r="E656" s="120" t="s">
        <v>76</v>
      </c>
      <c r="F656" s="119">
        <v>45346</v>
      </c>
      <c r="G656" s="115">
        <v>9.9</v>
      </c>
      <c r="H656" s="118">
        <f t="shared" si="20"/>
        <v>8978.5079999999998</v>
      </c>
      <c r="I656" s="114">
        <f>F656/F657</f>
        <v>0.59907785396271784</v>
      </c>
      <c r="J656" s="117">
        <f t="shared" si="21"/>
        <v>0.11861741508461814</v>
      </c>
    </row>
    <row r="657" spans="1:10" x14ac:dyDescent="0.25">
      <c r="A657" s="121" t="s">
        <v>84</v>
      </c>
      <c r="B657" s="121" t="s">
        <v>80</v>
      </c>
      <c r="C657" s="120" t="s">
        <v>0</v>
      </c>
      <c r="D657" s="120" t="s">
        <v>32</v>
      </c>
      <c r="E657" s="120" t="s">
        <v>72</v>
      </c>
      <c r="F657" s="119">
        <v>75693</v>
      </c>
      <c r="G657" s="115">
        <v>7.5</v>
      </c>
      <c r="H657" s="118">
        <f t="shared" si="20"/>
        <v>11353.95</v>
      </c>
      <c r="I657" s="114">
        <f>F657/F657</f>
        <v>1</v>
      </c>
      <c r="J657" s="117">
        <f t="shared" si="21"/>
        <v>0.15</v>
      </c>
    </row>
    <row r="658" spans="1:10" x14ac:dyDescent="0.25">
      <c r="A658" s="121" t="s">
        <v>84</v>
      </c>
      <c r="B658" s="121" t="s">
        <v>80</v>
      </c>
      <c r="C658" s="120" t="s">
        <v>0</v>
      </c>
      <c r="D658" s="120" t="s">
        <v>11</v>
      </c>
      <c r="E658" s="120" t="s">
        <v>1</v>
      </c>
      <c r="F658" s="119">
        <v>16551</v>
      </c>
      <c r="G658" s="115">
        <v>16.7</v>
      </c>
      <c r="H658" s="118">
        <f t="shared" si="20"/>
        <v>5528.0340000000006</v>
      </c>
      <c r="I658" s="114">
        <f>F658/F661</f>
        <v>0.25719080695538671</v>
      </c>
      <c r="J658" s="117">
        <f t="shared" si="21"/>
        <v>8.5901729523099157E-2</v>
      </c>
    </row>
    <row r="659" spans="1:10" x14ac:dyDescent="0.25">
      <c r="A659" s="121" t="s">
        <v>84</v>
      </c>
      <c r="B659" s="121" t="s">
        <v>80</v>
      </c>
      <c r="C659" s="120" t="s">
        <v>0</v>
      </c>
      <c r="D659" s="120" t="s">
        <v>11</v>
      </c>
      <c r="E659" s="120" t="s">
        <v>77</v>
      </c>
      <c r="F659" s="119">
        <v>10965</v>
      </c>
      <c r="G659" s="115">
        <v>21.1</v>
      </c>
      <c r="H659" s="118">
        <f t="shared" si="20"/>
        <v>4627.2300000000005</v>
      </c>
      <c r="I659" s="114">
        <f>F659/F661</f>
        <v>0.17038832688452754</v>
      </c>
      <c r="J659" s="117">
        <f t="shared" si="21"/>
        <v>7.1903873945270633E-2</v>
      </c>
    </row>
    <row r="660" spans="1:10" x14ac:dyDescent="0.25">
      <c r="A660" s="121" t="s">
        <v>84</v>
      </c>
      <c r="B660" s="121" t="s">
        <v>80</v>
      </c>
      <c r="C660" s="120" t="s">
        <v>0</v>
      </c>
      <c r="D660" s="120" t="s">
        <v>11</v>
      </c>
      <c r="E660" s="120" t="s">
        <v>76</v>
      </c>
      <c r="F660" s="119">
        <v>36841</v>
      </c>
      <c r="G660" s="115">
        <v>11.2</v>
      </c>
      <c r="H660" s="118">
        <f t="shared" si="20"/>
        <v>8252.3839999999982</v>
      </c>
      <c r="I660" s="114">
        <f>F660/F661</f>
        <v>0.57248302332447598</v>
      </c>
      <c r="J660" s="117">
        <f t="shared" si="21"/>
        <v>0.12823619722468263</v>
      </c>
    </row>
    <row r="661" spans="1:10" x14ac:dyDescent="0.25">
      <c r="A661" s="121" t="s">
        <v>84</v>
      </c>
      <c r="B661" s="121" t="s">
        <v>80</v>
      </c>
      <c r="C661" s="120" t="s">
        <v>0</v>
      </c>
      <c r="D661" s="120" t="s">
        <v>11</v>
      </c>
      <c r="E661" s="120" t="s">
        <v>72</v>
      </c>
      <c r="F661" s="119">
        <v>64353</v>
      </c>
      <c r="G661" s="115">
        <v>8.6</v>
      </c>
      <c r="H661" s="118">
        <f t="shared" si="20"/>
        <v>11068.715999999999</v>
      </c>
      <c r="I661" s="114">
        <f>F661/F661</f>
        <v>1</v>
      </c>
      <c r="J661" s="117">
        <f t="shared" si="21"/>
        <v>0.17199999999999999</v>
      </c>
    </row>
    <row r="662" spans="1:10" x14ac:dyDescent="0.25">
      <c r="A662" s="121" t="s">
        <v>84</v>
      </c>
      <c r="B662" s="121" t="s">
        <v>80</v>
      </c>
      <c r="C662" s="120" t="s">
        <v>2</v>
      </c>
      <c r="D662" s="120" t="s">
        <v>107</v>
      </c>
      <c r="E662" s="120" t="s">
        <v>1</v>
      </c>
      <c r="F662" s="119">
        <v>87657</v>
      </c>
      <c r="G662" s="115">
        <v>8</v>
      </c>
      <c r="H662" s="118">
        <f t="shared" si="20"/>
        <v>14025.12</v>
      </c>
      <c r="I662" s="114">
        <f>F662/F665</f>
        <v>0.4739522787363003</v>
      </c>
      <c r="J662" s="117">
        <f t="shared" si="21"/>
        <v>7.5832364597808052E-2</v>
      </c>
    </row>
    <row r="663" spans="1:10" x14ac:dyDescent="0.25">
      <c r="A663" s="121" t="s">
        <v>84</v>
      </c>
      <c r="B663" s="121" t="s">
        <v>80</v>
      </c>
      <c r="C663" s="120" t="s">
        <v>2</v>
      </c>
      <c r="D663" s="120" t="s">
        <v>107</v>
      </c>
      <c r="E663" s="120" t="s">
        <v>77</v>
      </c>
      <c r="F663" s="119">
        <v>44419</v>
      </c>
      <c r="G663" s="115">
        <v>11.7</v>
      </c>
      <c r="H663" s="118">
        <f t="shared" si="20"/>
        <v>10394.046</v>
      </c>
      <c r="I663" s="114">
        <f>F663/F665</f>
        <v>0.24016891142963737</v>
      </c>
      <c r="J663" s="117">
        <f t="shared" si="21"/>
        <v>5.6199525274535145E-2</v>
      </c>
    </row>
    <row r="664" spans="1:10" x14ac:dyDescent="0.25">
      <c r="A664" s="121" t="s">
        <v>84</v>
      </c>
      <c r="B664" s="121" t="s">
        <v>80</v>
      </c>
      <c r="C664" s="120" t="s">
        <v>2</v>
      </c>
      <c r="D664" s="120" t="s">
        <v>107</v>
      </c>
      <c r="E664" s="120" t="s">
        <v>76</v>
      </c>
      <c r="F664" s="119">
        <v>52877</v>
      </c>
      <c r="G664" s="115">
        <v>10.4</v>
      </c>
      <c r="H664" s="118">
        <f t="shared" si="20"/>
        <v>10998.416000000001</v>
      </c>
      <c r="I664" s="114">
        <f>F664/F665</f>
        <v>0.28590043741788279</v>
      </c>
      <c r="J664" s="117">
        <f t="shared" si="21"/>
        <v>5.9467290982919627E-2</v>
      </c>
    </row>
    <row r="665" spans="1:10" x14ac:dyDescent="0.25">
      <c r="A665" s="121" t="s">
        <v>84</v>
      </c>
      <c r="B665" s="121" t="s">
        <v>80</v>
      </c>
      <c r="C665" s="120" t="s">
        <v>2</v>
      </c>
      <c r="D665" s="120" t="s">
        <v>107</v>
      </c>
      <c r="E665" s="120" t="s">
        <v>72</v>
      </c>
      <c r="F665" s="119">
        <v>184949</v>
      </c>
      <c r="G665" s="115">
        <v>5.9</v>
      </c>
      <c r="H665" s="118">
        <f t="shared" si="20"/>
        <v>21823.982000000004</v>
      </c>
      <c r="I665" s="114">
        <f>F665/F665</f>
        <v>1</v>
      </c>
      <c r="J665" s="117">
        <f t="shared" si="21"/>
        <v>0.11800000000000001</v>
      </c>
    </row>
    <row r="666" spans="1:10" x14ac:dyDescent="0.25">
      <c r="A666" s="121" t="s">
        <v>84</v>
      </c>
      <c r="B666" s="121" t="s">
        <v>80</v>
      </c>
      <c r="C666" s="120" t="s">
        <v>2</v>
      </c>
      <c r="D666" s="120" t="s">
        <v>32</v>
      </c>
      <c r="E666" s="120" t="s">
        <v>1</v>
      </c>
      <c r="F666" s="119">
        <v>40246</v>
      </c>
      <c r="G666" s="115">
        <v>11.7</v>
      </c>
      <c r="H666" s="118">
        <f t="shared" si="20"/>
        <v>9417.5639999999985</v>
      </c>
      <c r="I666" s="114">
        <f>F666/F669</f>
        <v>0.4530727577705479</v>
      </c>
      <c r="J666" s="117">
        <f t="shared" si="21"/>
        <v>0.1060190253183082</v>
      </c>
    </row>
    <row r="667" spans="1:10" x14ac:dyDescent="0.25">
      <c r="A667" s="121" t="s">
        <v>84</v>
      </c>
      <c r="B667" s="121" t="s">
        <v>80</v>
      </c>
      <c r="C667" s="120" t="s">
        <v>2</v>
      </c>
      <c r="D667" s="120" t="s">
        <v>32</v>
      </c>
      <c r="E667" s="120" t="s">
        <v>77</v>
      </c>
      <c r="F667" s="119">
        <v>20867</v>
      </c>
      <c r="G667" s="115">
        <v>16.600000000000001</v>
      </c>
      <c r="H667" s="118">
        <f t="shared" si="20"/>
        <v>6927.8440000000001</v>
      </c>
      <c r="I667" s="114">
        <f>F667/F669</f>
        <v>0.23491202197480551</v>
      </c>
      <c r="J667" s="117">
        <f t="shared" si="21"/>
        <v>7.7990791295635437E-2</v>
      </c>
    </row>
    <row r="668" spans="1:10" x14ac:dyDescent="0.25">
      <c r="A668" s="121" t="s">
        <v>84</v>
      </c>
      <c r="B668" s="121" t="s">
        <v>80</v>
      </c>
      <c r="C668" s="120" t="s">
        <v>2</v>
      </c>
      <c r="D668" s="120" t="s">
        <v>32</v>
      </c>
      <c r="E668" s="120" t="s">
        <v>76</v>
      </c>
      <c r="F668" s="119">
        <v>27720</v>
      </c>
      <c r="G668" s="115">
        <v>14.8</v>
      </c>
      <c r="H668" s="118">
        <f t="shared" si="20"/>
        <v>8205.1200000000008</v>
      </c>
      <c r="I668" s="114">
        <f>F668/F669</f>
        <v>0.31206025059383757</v>
      </c>
      <c r="J668" s="117">
        <f t="shared" si="21"/>
        <v>9.2369834175775919E-2</v>
      </c>
    </row>
    <row r="669" spans="1:10" x14ac:dyDescent="0.25">
      <c r="A669" s="121" t="s">
        <v>84</v>
      </c>
      <c r="B669" s="121" t="s">
        <v>80</v>
      </c>
      <c r="C669" s="120" t="s">
        <v>2</v>
      </c>
      <c r="D669" s="120" t="s">
        <v>32</v>
      </c>
      <c r="E669" s="120" t="s">
        <v>72</v>
      </c>
      <c r="F669" s="119">
        <v>88829</v>
      </c>
      <c r="G669" s="115">
        <v>8</v>
      </c>
      <c r="H669" s="118">
        <f t="shared" si="20"/>
        <v>14212.64</v>
      </c>
      <c r="I669" s="114">
        <f>F669/F669</f>
        <v>1</v>
      </c>
      <c r="J669" s="117">
        <f t="shared" si="21"/>
        <v>0.16</v>
      </c>
    </row>
    <row r="670" spans="1:10" x14ac:dyDescent="0.25">
      <c r="A670" s="121" t="s">
        <v>84</v>
      </c>
      <c r="B670" s="121" t="s">
        <v>80</v>
      </c>
      <c r="C670" s="120" t="s">
        <v>2</v>
      </c>
      <c r="D670" s="120" t="s">
        <v>11</v>
      </c>
      <c r="E670" s="120" t="s">
        <v>1</v>
      </c>
      <c r="F670" s="119">
        <v>47413</v>
      </c>
      <c r="G670" s="115">
        <v>11</v>
      </c>
      <c r="H670" s="118">
        <f t="shared" si="20"/>
        <v>10430.86</v>
      </c>
      <c r="I670" s="114">
        <f>F670/F673</f>
        <v>0.49325856723746903</v>
      </c>
      <c r="J670" s="117">
        <f t="shared" si="21"/>
        <v>0.10851688479224318</v>
      </c>
    </row>
    <row r="671" spans="1:10" x14ac:dyDescent="0.25">
      <c r="A671" s="121" t="s">
        <v>84</v>
      </c>
      <c r="B671" s="121" t="s">
        <v>80</v>
      </c>
      <c r="C671" s="120" t="s">
        <v>2</v>
      </c>
      <c r="D671" s="120" t="s">
        <v>11</v>
      </c>
      <c r="E671" s="120" t="s">
        <v>77</v>
      </c>
      <c r="F671" s="119">
        <v>23554</v>
      </c>
      <c r="G671" s="115">
        <v>15.5</v>
      </c>
      <c r="H671" s="118">
        <f t="shared" si="20"/>
        <v>7301.74</v>
      </c>
      <c r="I671" s="114">
        <f>F671/F673</f>
        <v>0.24504275816150309</v>
      </c>
      <c r="J671" s="117">
        <f t="shared" si="21"/>
        <v>7.5963255030065957E-2</v>
      </c>
    </row>
    <row r="672" spans="1:10" x14ac:dyDescent="0.25">
      <c r="A672" s="121" t="s">
        <v>84</v>
      </c>
      <c r="B672" s="121" t="s">
        <v>80</v>
      </c>
      <c r="C672" s="120" t="s">
        <v>2</v>
      </c>
      <c r="D672" s="120" t="s">
        <v>11</v>
      </c>
      <c r="E672" s="120" t="s">
        <v>76</v>
      </c>
      <c r="F672" s="119">
        <v>25159</v>
      </c>
      <c r="G672" s="115">
        <v>14.8</v>
      </c>
      <c r="H672" s="118">
        <f t="shared" si="20"/>
        <v>7447.0640000000003</v>
      </c>
      <c r="I672" s="114">
        <f>F672/F673</f>
        <v>0.2617402883835126</v>
      </c>
      <c r="J672" s="117">
        <f t="shared" si="21"/>
        <v>7.7475125361519737E-2</v>
      </c>
    </row>
    <row r="673" spans="1:10" x14ac:dyDescent="0.25">
      <c r="A673" s="121" t="s">
        <v>84</v>
      </c>
      <c r="B673" s="121" t="s">
        <v>80</v>
      </c>
      <c r="C673" s="120" t="s">
        <v>2</v>
      </c>
      <c r="D673" s="120" t="s">
        <v>11</v>
      </c>
      <c r="E673" s="120" t="s">
        <v>72</v>
      </c>
      <c r="F673" s="119">
        <v>96122</v>
      </c>
      <c r="G673" s="115">
        <v>7.7</v>
      </c>
      <c r="H673" s="118">
        <f t="shared" si="20"/>
        <v>14802.788</v>
      </c>
      <c r="I673" s="114">
        <f>F673/F673</f>
        <v>1</v>
      </c>
      <c r="J673" s="117">
        <f t="shared" si="21"/>
        <v>0.154</v>
      </c>
    </row>
    <row r="674" spans="1:10" x14ac:dyDescent="0.25">
      <c r="A674" s="121" t="s">
        <v>84</v>
      </c>
      <c r="B674" s="121" t="s">
        <v>80</v>
      </c>
      <c r="C674" s="120" t="s">
        <v>3</v>
      </c>
      <c r="D674" s="120" t="s">
        <v>107</v>
      </c>
      <c r="E674" s="120" t="s">
        <v>1</v>
      </c>
      <c r="F674" s="119">
        <v>154898</v>
      </c>
      <c r="G674" s="115">
        <v>5.6</v>
      </c>
      <c r="H674" s="118">
        <f t="shared" si="20"/>
        <v>17348.575999999997</v>
      </c>
      <c r="I674" s="114">
        <f>F674/F677</f>
        <v>0.41771411158423288</v>
      </c>
      <c r="J674" s="117">
        <f t="shared" si="21"/>
        <v>4.6783980497434083E-2</v>
      </c>
    </row>
    <row r="675" spans="1:10" x14ac:dyDescent="0.25">
      <c r="A675" s="121" t="s">
        <v>84</v>
      </c>
      <c r="B675" s="121" t="s">
        <v>80</v>
      </c>
      <c r="C675" s="120" t="s">
        <v>3</v>
      </c>
      <c r="D675" s="120" t="s">
        <v>107</v>
      </c>
      <c r="E675" s="120" t="s">
        <v>77</v>
      </c>
      <c r="F675" s="119">
        <v>112388</v>
      </c>
      <c r="G675" s="115">
        <v>7</v>
      </c>
      <c r="H675" s="118">
        <f t="shared" si="20"/>
        <v>15734.32</v>
      </c>
      <c r="I675" s="114">
        <f>F675/F677</f>
        <v>0.30307720934246257</v>
      </c>
      <c r="J675" s="117">
        <f t="shared" si="21"/>
        <v>4.243080930794476E-2</v>
      </c>
    </row>
    <row r="676" spans="1:10" x14ac:dyDescent="0.25">
      <c r="A676" s="121" t="s">
        <v>84</v>
      </c>
      <c r="B676" s="121" t="s">
        <v>80</v>
      </c>
      <c r="C676" s="120" t="s">
        <v>3</v>
      </c>
      <c r="D676" s="120" t="s">
        <v>107</v>
      </c>
      <c r="E676" s="120" t="s">
        <v>76</v>
      </c>
      <c r="F676" s="119">
        <v>103541</v>
      </c>
      <c r="G676" s="115">
        <v>7</v>
      </c>
      <c r="H676" s="118">
        <f t="shared" si="20"/>
        <v>14495.74</v>
      </c>
      <c r="I676" s="114">
        <f>F676/F677</f>
        <v>0.27921946589073493</v>
      </c>
      <c r="J676" s="117">
        <f t="shared" si="21"/>
        <v>3.9090725224702888E-2</v>
      </c>
    </row>
    <row r="677" spans="1:10" x14ac:dyDescent="0.25">
      <c r="A677" s="121" t="s">
        <v>84</v>
      </c>
      <c r="B677" s="121" t="s">
        <v>80</v>
      </c>
      <c r="C677" s="120" t="s">
        <v>3</v>
      </c>
      <c r="D677" s="120" t="s">
        <v>107</v>
      </c>
      <c r="E677" s="120" t="s">
        <v>72</v>
      </c>
      <c r="F677" s="119">
        <v>370823</v>
      </c>
      <c r="G677" s="115">
        <v>3.7</v>
      </c>
      <c r="H677" s="118">
        <f t="shared" si="20"/>
        <v>27440.902000000002</v>
      </c>
      <c r="I677" s="114">
        <f>F677/F677</f>
        <v>1</v>
      </c>
      <c r="J677" s="117">
        <f t="shared" si="21"/>
        <v>7.400000000000001E-2</v>
      </c>
    </row>
    <row r="678" spans="1:10" x14ac:dyDescent="0.25">
      <c r="A678" s="121" t="s">
        <v>84</v>
      </c>
      <c r="B678" s="121" t="s">
        <v>80</v>
      </c>
      <c r="C678" s="120" t="s">
        <v>3</v>
      </c>
      <c r="D678" s="120" t="s">
        <v>32</v>
      </c>
      <c r="E678" s="120" t="s">
        <v>1</v>
      </c>
      <c r="F678" s="119">
        <v>62604</v>
      </c>
      <c r="G678" s="115">
        <v>9</v>
      </c>
      <c r="H678" s="118">
        <f t="shared" si="20"/>
        <v>11268.72</v>
      </c>
      <c r="I678" s="114">
        <f>F678/F681</f>
        <v>0.33669468691008247</v>
      </c>
      <c r="J678" s="117">
        <f t="shared" si="21"/>
        <v>6.0605043643814846E-2</v>
      </c>
    </row>
    <row r="679" spans="1:10" x14ac:dyDescent="0.25">
      <c r="A679" s="121" t="s">
        <v>84</v>
      </c>
      <c r="B679" s="121" t="s">
        <v>80</v>
      </c>
      <c r="C679" s="120" t="s">
        <v>3</v>
      </c>
      <c r="D679" s="120" t="s">
        <v>32</v>
      </c>
      <c r="E679" s="120" t="s">
        <v>77</v>
      </c>
      <c r="F679" s="119">
        <v>54317</v>
      </c>
      <c r="G679" s="115">
        <v>9.9</v>
      </c>
      <c r="H679" s="118">
        <f t="shared" si="20"/>
        <v>10754.766000000001</v>
      </c>
      <c r="I679" s="114">
        <f>F679/F681</f>
        <v>0.29212582756525057</v>
      </c>
      <c r="J679" s="117">
        <f t="shared" si="21"/>
        <v>5.7840913857919611E-2</v>
      </c>
    </row>
    <row r="680" spans="1:10" x14ac:dyDescent="0.25">
      <c r="A680" s="121" t="s">
        <v>84</v>
      </c>
      <c r="B680" s="121" t="s">
        <v>80</v>
      </c>
      <c r="C680" s="120" t="s">
        <v>3</v>
      </c>
      <c r="D680" s="120" t="s">
        <v>32</v>
      </c>
      <c r="E680" s="120" t="s">
        <v>76</v>
      </c>
      <c r="F680" s="119">
        <v>69020</v>
      </c>
      <c r="G680" s="115">
        <v>8.6999999999999993</v>
      </c>
      <c r="H680" s="118">
        <f t="shared" si="20"/>
        <v>12009.48</v>
      </c>
      <c r="I680" s="114">
        <f>F680/F681</f>
        <v>0.37120099818755814</v>
      </c>
      <c r="J680" s="117">
        <f t="shared" si="21"/>
        <v>6.4588973684635106E-2</v>
      </c>
    </row>
    <row r="681" spans="1:10" x14ac:dyDescent="0.25">
      <c r="A681" s="121" t="s">
        <v>84</v>
      </c>
      <c r="B681" s="121" t="s">
        <v>80</v>
      </c>
      <c r="C681" s="120" t="s">
        <v>3</v>
      </c>
      <c r="D681" s="120" t="s">
        <v>32</v>
      </c>
      <c r="E681" s="120" t="s">
        <v>72</v>
      </c>
      <c r="F681" s="119">
        <v>185937</v>
      </c>
      <c r="G681" s="115">
        <v>5.6</v>
      </c>
      <c r="H681" s="118">
        <f t="shared" si="20"/>
        <v>20824.944</v>
      </c>
      <c r="I681" s="114">
        <f>F681/F681</f>
        <v>1</v>
      </c>
      <c r="J681" s="117">
        <f t="shared" si="21"/>
        <v>0.11199999999999999</v>
      </c>
    </row>
    <row r="682" spans="1:10" x14ac:dyDescent="0.25">
      <c r="A682" s="121" t="s">
        <v>84</v>
      </c>
      <c r="B682" s="121" t="s">
        <v>80</v>
      </c>
      <c r="C682" s="120" t="s">
        <v>3</v>
      </c>
      <c r="D682" s="120" t="s">
        <v>11</v>
      </c>
      <c r="E682" s="120" t="s">
        <v>1</v>
      </c>
      <c r="F682" s="119">
        <v>92296</v>
      </c>
      <c r="G682" s="115">
        <v>7.3</v>
      </c>
      <c r="H682" s="118">
        <f t="shared" si="20"/>
        <v>13475.215999999999</v>
      </c>
      <c r="I682" s="114">
        <f>F682/F685</f>
        <v>0.49919951538228552</v>
      </c>
      <c r="J682" s="117">
        <f t="shared" si="21"/>
        <v>7.288312924581368E-2</v>
      </c>
    </row>
    <row r="683" spans="1:10" x14ac:dyDescent="0.25">
      <c r="A683" s="121" t="s">
        <v>84</v>
      </c>
      <c r="B683" s="121" t="s">
        <v>80</v>
      </c>
      <c r="C683" s="120" t="s">
        <v>3</v>
      </c>
      <c r="D683" s="120" t="s">
        <v>11</v>
      </c>
      <c r="E683" s="120" t="s">
        <v>77</v>
      </c>
      <c r="F683" s="119">
        <v>58073</v>
      </c>
      <c r="G683" s="115">
        <v>9.4</v>
      </c>
      <c r="H683" s="118">
        <f t="shared" si="20"/>
        <v>10917.724000000002</v>
      </c>
      <c r="I683" s="114">
        <f>F683/F685</f>
        <v>0.3140982648955043</v>
      </c>
      <c r="J683" s="117">
        <f t="shared" si="21"/>
        <v>5.9050473800354809E-2</v>
      </c>
    </row>
    <row r="684" spans="1:10" x14ac:dyDescent="0.25">
      <c r="A684" s="121" t="s">
        <v>84</v>
      </c>
      <c r="B684" s="121" t="s">
        <v>80</v>
      </c>
      <c r="C684" s="120" t="s">
        <v>3</v>
      </c>
      <c r="D684" s="120" t="s">
        <v>11</v>
      </c>
      <c r="E684" s="120" t="s">
        <v>76</v>
      </c>
      <c r="F684" s="119">
        <v>34523</v>
      </c>
      <c r="G684" s="115">
        <v>12.8</v>
      </c>
      <c r="H684" s="118">
        <f t="shared" si="20"/>
        <v>8837.8880000000008</v>
      </c>
      <c r="I684" s="114">
        <f>F684/F685</f>
        <v>0.18672385444160788</v>
      </c>
      <c r="J684" s="117">
        <f t="shared" si="21"/>
        <v>4.7801306737051616E-2</v>
      </c>
    </row>
    <row r="685" spans="1:10" x14ac:dyDescent="0.25">
      <c r="A685" s="121" t="s">
        <v>84</v>
      </c>
      <c r="B685" s="121" t="s">
        <v>80</v>
      </c>
      <c r="C685" s="120" t="s">
        <v>3</v>
      </c>
      <c r="D685" s="120" t="s">
        <v>11</v>
      </c>
      <c r="E685" s="120" t="s">
        <v>72</v>
      </c>
      <c r="F685" s="119">
        <v>184888</v>
      </c>
      <c r="G685" s="115">
        <v>5.6</v>
      </c>
      <c r="H685" s="118">
        <f t="shared" si="20"/>
        <v>20707.455999999998</v>
      </c>
      <c r="I685" s="114">
        <f>F685/F685</f>
        <v>1</v>
      </c>
      <c r="J685" s="117">
        <f t="shared" si="21"/>
        <v>0.11199999999999999</v>
      </c>
    </row>
    <row r="686" spans="1:10" x14ac:dyDescent="0.25">
      <c r="A686" s="121" t="s">
        <v>84</v>
      </c>
      <c r="B686" s="121" t="s">
        <v>80</v>
      </c>
      <c r="C686" s="120" t="s">
        <v>4</v>
      </c>
      <c r="D686" s="120" t="s">
        <v>107</v>
      </c>
      <c r="E686" s="120" t="s">
        <v>1</v>
      </c>
      <c r="F686" s="119">
        <v>256137</v>
      </c>
      <c r="G686" s="115">
        <v>4.7</v>
      </c>
      <c r="H686" s="118">
        <f t="shared" si="20"/>
        <v>24076.878000000004</v>
      </c>
      <c r="I686" s="114">
        <f>F686/F689</f>
        <v>0.30697331599542182</v>
      </c>
      <c r="J686" s="117">
        <f t="shared" si="21"/>
        <v>2.8855491703569651E-2</v>
      </c>
    </row>
    <row r="687" spans="1:10" x14ac:dyDescent="0.25">
      <c r="A687" s="121" t="s">
        <v>84</v>
      </c>
      <c r="B687" s="121" t="s">
        <v>80</v>
      </c>
      <c r="C687" s="120" t="s">
        <v>4</v>
      </c>
      <c r="D687" s="120" t="s">
        <v>107</v>
      </c>
      <c r="E687" s="120" t="s">
        <v>77</v>
      </c>
      <c r="F687" s="119">
        <v>377277</v>
      </c>
      <c r="G687" s="115">
        <v>4</v>
      </c>
      <c r="H687" s="118">
        <f t="shared" si="20"/>
        <v>30182.16</v>
      </c>
      <c r="I687" s="114">
        <f>F687/F689</f>
        <v>0.4521563528065245</v>
      </c>
      <c r="J687" s="117">
        <f t="shared" si="21"/>
        <v>3.6172508224521963E-2</v>
      </c>
    </row>
    <row r="688" spans="1:10" x14ac:dyDescent="0.25">
      <c r="A688" s="121" t="s">
        <v>84</v>
      </c>
      <c r="B688" s="121" t="s">
        <v>80</v>
      </c>
      <c r="C688" s="120" t="s">
        <v>4</v>
      </c>
      <c r="D688" s="120" t="s">
        <v>107</v>
      </c>
      <c r="E688" s="120" t="s">
        <v>76</v>
      </c>
      <c r="F688" s="119">
        <v>200985</v>
      </c>
      <c r="G688" s="115">
        <v>5.3</v>
      </c>
      <c r="H688" s="118">
        <f t="shared" si="20"/>
        <v>21304.41</v>
      </c>
      <c r="I688" s="114">
        <f>F688/F689</f>
        <v>0.24087512509063452</v>
      </c>
      <c r="J688" s="117">
        <f t="shared" si="21"/>
        <v>2.5532763259607259E-2</v>
      </c>
    </row>
    <row r="689" spans="1:10" x14ac:dyDescent="0.25">
      <c r="A689" s="121" t="s">
        <v>84</v>
      </c>
      <c r="B689" s="121" t="s">
        <v>80</v>
      </c>
      <c r="C689" s="120" t="s">
        <v>4</v>
      </c>
      <c r="D689" s="120" t="s">
        <v>107</v>
      </c>
      <c r="E689" s="120" t="s">
        <v>72</v>
      </c>
      <c r="F689" s="119">
        <v>834395</v>
      </c>
      <c r="G689" s="115">
        <v>2.6</v>
      </c>
      <c r="H689" s="118">
        <f t="shared" si="20"/>
        <v>43388.54</v>
      </c>
      <c r="I689" s="114">
        <f>F689/F689</f>
        <v>1</v>
      </c>
      <c r="J689" s="117">
        <f t="shared" si="21"/>
        <v>5.2000000000000005E-2</v>
      </c>
    </row>
    <row r="690" spans="1:10" x14ac:dyDescent="0.25">
      <c r="A690" s="121" t="s">
        <v>84</v>
      </c>
      <c r="B690" s="121" t="s">
        <v>80</v>
      </c>
      <c r="C690" s="120" t="s">
        <v>4</v>
      </c>
      <c r="D690" s="120" t="s">
        <v>32</v>
      </c>
      <c r="E690" s="120" t="s">
        <v>1</v>
      </c>
      <c r="F690" s="119">
        <v>121960</v>
      </c>
      <c r="G690" s="115">
        <v>7.6</v>
      </c>
      <c r="H690" s="118">
        <f t="shared" si="20"/>
        <v>18537.919999999998</v>
      </c>
      <c r="I690" s="114">
        <f>F690/F693</f>
        <v>0.28027374720208847</v>
      </c>
      <c r="J690" s="117">
        <f t="shared" si="21"/>
        <v>4.2601609574717446E-2</v>
      </c>
    </row>
    <row r="691" spans="1:10" x14ac:dyDescent="0.25">
      <c r="A691" s="121" t="s">
        <v>84</v>
      </c>
      <c r="B691" s="121" t="s">
        <v>80</v>
      </c>
      <c r="C691" s="120" t="s">
        <v>4</v>
      </c>
      <c r="D691" s="120" t="s">
        <v>32</v>
      </c>
      <c r="E691" s="120" t="s">
        <v>77</v>
      </c>
      <c r="F691" s="119">
        <v>175966</v>
      </c>
      <c r="G691" s="115">
        <v>6.2</v>
      </c>
      <c r="H691" s="118">
        <f t="shared" si="20"/>
        <v>21819.784</v>
      </c>
      <c r="I691" s="114">
        <f>F691/F693</f>
        <v>0.40438381600658169</v>
      </c>
      <c r="J691" s="117">
        <f t="shared" si="21"/>
        <v>5.0143593184816135E-2</v>
      </c>
    </row>
    <row r="692" spans="1:10" x14ac:dyDescent="0.25">
      <c r="A692" s="121" t="s">
        <v>84</v>
      </c>
      <c r="B692" s="121" t="s">
        <v>80</v>
      </c>
      <c r="C692" s="120" t="s">
        <v>4</v>
      </c>
      <c r="D692" s="120" t="s">
        <v>32</v>
      </c>
      <c r="E692" s="120" t="s">
        <v>76</v>
      </c>
      <c r="F692" s="119">
        <v>137224</v>
      </c>
      <c r="G692" s="115">
        <v>6.8</v>
      </c>
      <c r="H692" s="118">
        <f t="shared" si="20"/>
        <v>18662.464</v>
      </c>
      <c r="I692" s="114">
        <f>F692/F693</f>
        <v>0.31535162910839121</v>
      </c>
      <c r="J692" s="117">
        <f t="shared" si="21"/>
        <v>4.2887821558741199E-2</v>
      </c>
    </row>
    <row r="693" spans="1:10" x14ac:dyDescent="0.25">
      <c r="A693" s="121" t="s">
        <v>84</v>
      </c>
      <c r="B693" s="121" t="s">
        <v>80</v>
      </c>
      <c r="C693" s="120" t="s">
        <v>4</v>
      </c>
      <c r="D693" s="120" t="s">
        <v>32</v>
      </c>
      <c r="E693" s="120" t="s">
        <v>72</v>
      </c>
      <c r="F693" s="119">
        <v>435146</v>
      </c>
      <c r="G693" s="115">
        <v>3.7</v>
      </c>
      <c r="H693" s="118">
        <f t="shared" si="20"/>
        <v>32200.804000000004</v>
      </c>
      <c r="I693" s="114">
        <f>F693/F693</f>
        <v>1</v>
      </c>
      <c r="J693" s="117">
        <f t="shared" si="21"/>
        <v>7.400000000000001E-2</v>
      </c>
    </row>
    <row r="694" spans="1:10" x14ac:dyDescent="0.25">
      <c r="A694" s="121" t="s">
        <v>84</v>
      </c>
      <c r="B694" s="121" t="s">
        <v>80</v>
      </c>
      <c r="C694" s="120" t="s">
        <v>4</v>
      </c>
      <c r="D694" s="120" t="s">
        <v>11</v>
      </c>
      <c r="E694" s="120" t="s">
        <v>1</v>
      </c>
      <c r="F694" s="119">
        <v>134179</v>
      </c>
      <c r="G694" s="115">
        <v>6.8</v>
      </c>
      <c r="H694" s="118">
        <f t="shared" si="20"/>
        <v>18248.343999999997</v>
      </c>
      <c r="I694" s="114">
        <f>F694/F697</f>
        <v>0.33607680381514388</v>
      </c>
      <c r="J694" s="117">
        <f t="shared" si="21"/>
        <v>4.5706445318859562E-2</v>
      </c>
    </row>
    <row r="695" spans="1:10" x14ac:dyDescent="0.25">
      <c r="A695" s="121" t="s">
        <v>84</v>
      </c>
      <c r="B695" s="121" t="s">
        <v>80</v>
      </c>
      <c r="C695" s="120" t="s">
        <v>4</v>
      </c>
      <c r="D695" s="120" t="s">
        <v>11</v>
      </c>
      <c r="E695" s="120" t="s">
        <v>77</v>
      </c>
      <c r="F695" s="119">
        <v>201313</v>
      </c>
      <c r="G695" s="115">
        <v>5.3</v>
      </c>
      <c r="H695" s="118">
        <f t="shared" si="20"/>
        <v>21339.178</v>
      </c>
      <c r="I695" s="114">
        <f>F695/F697</f>
        <v>0.50422666442914355</v>
      </c>
      <c r="J695" s="117">
        <f t="shared" si="21"/>
        <v>5.3448026429489211E-2</v>
      </c>
    </row>
    <row r="696" spans="1:10" x14ac:dyDescent="0.25">
      <c r="A696" s="121" t="s">
        <v>84</v>
      </c>
      <c r="B696" s="121" t="s">
        <v>80</v>
      </c>
      <c r="C696" s="120" t="s">
        <v>4</v>
      </c>
      <c r="D696" s="120" t="s">
        <v>11</v>
      </c>
      <c r="E696" s="120" t="s">
        <v>76</v>
      </c>
      <c r="F696" s="119">
        <v>63763</v>
      </c>
      <c r="G696" s="115">
        <v>9.8000000000000007</v>
      </c>
      <c r="H696" s="118">
        <f t="shared" si="20"/>
        <v>12497.548000000001</v>
      </c>
      <c r="I696" s="114">
        <f>F696/F697</f>
        <v>0.1597065505158409</v>
      </c>
      <c r="J696" s="117">
        <f t="shared" si="21"/>
        <v>3.1302483901104822E-2</v>
      </c>
    </row>
    <row r="697" spans="1:10" x14ac:dyDescent="0.25">
      <c r="A697" s="121" t="s">
        <v>84</v>
      </c>
      <c r="B697" s="121" t="s">
        <v>80</v>
      </c>
      <c r="C697" s="120" t="s">
        <v>4</v>
      </c>
      <c r="D697" s="120" t="s">
        <v>11</v>
      </c>
      <c r="E697" s="120" t="s">
        <v>72</v>
      </c>
      <c r="F697" s="119">
        <v>399251</v>
      </c>
      <c r="G697" s="115">
        <v>4</v>
      </c>
      <c r="H697" s="118">
        <f t="shared" si="20"/>
        <v>31940.080000000002</v>
      </c>
      <c r="I697" s="114">
        <f>F697/F697</f>
        <v>1</v>
      </c>
      <c r="J697" s="117">
        <f t="shared" si="21"/>
        <v>0.08</v>
      </c>
    </row>
    <row r="698" spans="1:10" x14ac:dyDescent="0.25">
      <c r="A698" s="121" t="s">
        <v>84</v>
      </c>
      <c r="B698" s="121" t="s">
        <v>80</v>
      </c>
      <c r="C698" s="120" t="s">
        <v>78</v>
      </c>
      <c r="D698" s="120" t="s">
        <v>107</v>
      </c>
      <c r="E698" s="120" t="s">
        <v>1</v>
      </c>
      <c r="F698" s="119">
        <v>89447</v>
      </c>
      <c r="G698" s="115">
        <v>6</v>
      </c>
      <c r="H698" s="118">
        <f t="shared" si="20"/>
        <v>10733.64</v>
      </c>
      <c r="I698" s="114">
        <f>F698/F701</f>
        <v>0.12101365355788016</v>
      </c>
      <c r="J698" s="117">
        <f t="shared" si="21"/>
        <v>1.4521638426945618E-2</v>
      </c>
    </row>
    <row r="699" spans="1:10" x14ac:dyDescent="0.25">
      <c r="A699" s="121" t="s">
        <v>84</v>
      </c>
      <c r="B699" s="121" t="s">
        <v>80</v>
      </c>
      <c r="C699" s="120" t="s">
        <v>78</v>
      </c>
      <c r="D699" s="120" t="s">
        <v>107</v>
      </c>
      <c r="E699" s="120" t="s">
        <v>77</v>
      </c>
      <c r="F699" s="119">
        <v>384821</v>
      </c>
      <c r="G699" s="115">
        <v>2.9</v>
      </c>
      <c r="H699" s="118">
        <f t="shared" si="20"/>
        <v>22319.617999999999</v>
      </c>
      <c r="I699" s="114">
        <f>F699/F701</f>
        <v>0.52062780390395424</v>
      </c>
      <c r="J699" s="117">
        <f t="shared" si="21"/>
        <v>3.0196412626429345E-2</v>
      </c>
    </row>
    <row r="700" spans="1:10" x14ac:dyDescent="0.25">
      <c r="A700" s="121" t="s">
        <v>84</v>
      </c>
      <c r="B700" s="121" t="s">
        <v>80</v>
      </c>
      <c r="C700" s="120" t="s">
        <v>78</v>
      </c>
      <c r="D700" s="120" t="s">
        <v>107</v>
      </c>
      <c r="E700" s="120" t="s">
        <v>76</v>
      </c>
      <c r="F700" s="119">
        <v>264884</v>
      </c>
      <c r="G700" s="115">
        <v>3.4</v>
      </c>
      <c r="H700" s="118">
        <f t="shared" si="20"/>
        <v>18012.112000000001</v>
      </c>
      <c r="I700" s="114">
        <f>F700/F701</f>
        <v>0.35836395417426553</v>
      </c>
      <c r="J700" s="117">
        <f t="shared" si="21"/>
        <v>2.4368748883850055E-2</v>
      </c>
    </row>
    <row r="701" spans="1:10" x14ac:dyDescent="0.25">
      <c r="A701" s="121" t="s">
        <v>84</v>
      </c>
      <c r="B701" s="121" t="s">
        <v>80</v>
      </c>
      <c r="C701" s="120" t="s">
        <v>78</v>
      </c>
      <c r="D701" s="120" t="s">
        <v>107</v>
      </c>
      <c r="E701" s="120" t="s">
        <v>72</v>
      </c>
      <c r="F701" s="119">
        <v>739148</v>
      </c>
      <c r="G701" s="115">
        <v>2.2999999999999998</v>
      </c>
      <c r="H701" s="118">
        <f t="shared" si="20"/>
        <v>34000.807999999997</v>
      </c>
      <c r="I701" s="114">
        <f>F701/F701</f>
        <v>1</v>
      </c>
      <c r="J701" s="117">
        <f t="shared" si="21"/>
        <v>4.5999999999999999E-2</v>
      </c>
    </row>
    <row r="702" spans="1:10" x14ac:dyDescent="0.25">
      <c r="A702" s="121" t="s">
        <v>84</v>
      </c>
      <c r="B702" s="121" t="s">
        <v>80</v>
      </c>
      <c r="C702" s="120" t="s">
        <v>78</v>
      </c>
      <c r="D702" s="120" t="s">
        <v>32</v>
      </c>
      <c r="E702" s="120" t="s">
        <v>1</v>
      </c>
      <c r="F702" s="119">
        <v>45001</v>
      </c>
      <c r="G702" s="115">
        <v>8.9</v>
      </c>
      <c r="H702" s="118">
        <f t="shared" si="20"/>
        <v>8010.1780000000008</v>
      </c>
      <c r="I702" s="114">
        <f>F702/F705</f>
        <v>0.10857664013434251</v>
      </c>
      <c r="J702" s="117">
        <f t="shared" si="21"/>
        <v>1.9326641943912967E-2</v>
      </c>
    </row>
    <row r="703" spans="1:10" x14ac:dyDescent="0.25">
      <c r="A703" s="121" t="s">
        <v>84</v>
      </c>
      <c r="B703" s="121" t="s">
        <v>80</v>
      </c>
      <c r="C703" s="120" t="s">
        <v>78</v>
      </c>
      <c r="D703" s="120" t="s">
        <v>32</v>
      </c>
      <c r="E703" s="120" t="s">
        <v>77</v>
      </c>
      <c r="F703" s="119">
        <v>156645</v>
      </c>
      <c r="G703" s="115">
        <v>4.5</v>
      </c>
      <c r="H703" s="118">
        <f t="shared" si="20"/>
        <v>14098.05</v>
      </c>
      <c r="I703" s="114">
        <f>F703/F705</f>
        <v>0.37794688548796879</v>
      </c>
      <c r="J703" s="117">
        <f t="shared" si="21"/>
        <v>3.4015219693917194E-2</v>
      </c>
    </row>
    <row r="704" spans="1:10" x14ac:dyDescent="0.25">
      <c r="A704" s="121" t="s">
        <v>84</v>
      </c>
      <c r="B704" s="121" t="s">
        <v>80</v>
      </c>
      <c r="C704" s="120" t="s">
        <v>78</v>
      </c>
      <c r="D704" s="120" t="s">
        <v>32</v>
      </c>
      <c r="E704" s="120" t="s">
        <v>76</v>
      </c>
      <c r="F704" s="119">
        <v>212821</v>
      </c>
      <c r="G704" s="115">
        <v>3.8</v>
      </c>
      <c r="H704" s="118">
        <f t="shared" si="20"/>
        <v>16174.395999999999</v>
      </c>
      <c r="I704" s="114">
        <f>F704/F705</f>
        <v>0.51348612542012195</v>
      </c>
      <c r="J704" s="117">
        <f t="shared" si="21"/>
        <v>3.9024945531929263E-2</v>
      </c>
    </row>
    <row r="705" spans="1:10" x14ac:dyDescent="0.25">
      <c r="A705" s="121" t="s">
        <v>84</v>
      </c>
      <c r="B705" s="121" t="s">
        <v>80</v>
      </c>
      <c r="C705" s="120" t="s">
        <v>78</v>
      </c>
      <c r="D705" s="120" t="s">
        <v>32</v>
      </c>
      <c r="E705" s="120" t="s">
        <v>72</v>
      </c>
      <c r="F705" s="119">
        <v>414463</v>
      </c>
      <c r="G705" s="115">
        <v>2.6</v>
      </c>
      <c r="H705" s="118">
        <f t="shared" si="20"/>
        <v>21552.076000000001</v>
      </c>
      <c r="I705" s="114">
        <f>F705/F705</f>
        <v>1</v>
      </c>
      <c r="J705" s="117">
        <f t="shared" si="21"/>
        <v>5.2000000000000005E-2</v>
      </c>
    </row>
    <row r="706" spans="1:10" x14ac:dyDescent="0.25">
      <c r="A706" s="121" t="s">
        <v>84</v>
      </c>
      <c r="B706" s="121" t="s">
        <v>80</v>
      </c>
      <c r="C706" s="120" t="s">
        <v>78</v>
      </c>
      <c r="D706" s="120" t="s">
        <v>11</v>
      </c>
      <c r="E706" s="120" t="s">
        <v>1</v>
      </c>
      <c r="F706" s="119">
        <v>44448</v>
      </c>
      <c r="G706" s="115">
        <v>8.9</v>
      </c>
      <c r="H706" s="118">
        <f t="shared" ref="H706:H769" si="22">2*(G706*F706/100)</f>
        <v>7911.7440000000006</v>
      </c>
      <c r="I706" s="114">
        <f>F706/F709</f>
        <v>0.13689491725877537</v>
      </c>
      <c r="J706" s="117">
        <f t="shared" ref="J706:J769" si="23">2*(I706*G706/100)</f>
        <v>2.4367295272062016E-2</v>
      </c>
    </row>
    <row r="707" spans="1:10" x14ac:dyDescent="0.25">
      <c r="A707" s="121" t="s">
        <v>84</v>
      </c>
      <c r="B707" s="121" t="s">
        <v>80</v>
      </c>
      <c r="C707" s="120" t="s">
        <v>78</v>
      </c>
      <c r="D707" s="120" t="s">
        <v>11</v>
      </c>
      <c r="E707" s="120" t="s">
        <v>77</v>
      </c>
      <c r="F707" s="119">
        <v>228178</v>
      </c>
      <c r="G707" s="115">
        <v>3.8</v>
      </c>
      <c r="H707" s="118">
        <f t="shared" si="22"/>
        <v>17341.527999999998</v>
      </c>
      <c r="I707" s="114">
        <f>F707/F709</f>
        <v>0.70276296864364762</v>
      </c>
      <c r="J707" s="117">
        <f t="shared" si="23"/>
        <v>5.3409985616917212E-2</v>
      </c>
    </row>
    <row r="708" spans="1:10" x14ac:dyDescent="0.25">
      <c r="A708" s="121" t="s">
        <v>84</v>
      </c>
      <c r="B708" s="121" t="s">
        <v>80</v>
      </c>
      <c r="C708" s="120" t="s">
        <v>78</v>
      </c>
      <c r="D708" s="120" t="s">
        <v>11</v>
      </c>
      <c r="E708" s="120" t="s">
        <v>76</v>
      </c>
      <c r="F708" s="119">
        <v>52065</v>
      </c>
      <c r="G708" s="115">
        <v>8</v>
      </c>
      <c r="H708" s="118">
        <f t="shared" si="22"/>
        <v>8330.4</v>
      </c>
      <c r="I708" s="114">
        <f>F708/F709</f>
        <v>0.16035443365456578</v>
      </c>
      <c r="J708" s="117">
        <f t="shared" si="23"/>
        <v>2.5656709384730525E-2</v>
      </c>
    </row>
    <row r="709" spans="1:10" x14ac:dyDescent="0.25">
      <c r="A709" s="121" t="s">
        <v>84</v>
      </c>
      <c r="B709" s="121" t="s">
        <v>80</v>
      </c>
      <c r="C709" s="120" t="s">
        <v>78</v>
      </c>
      <c r="D709" s="120" t="s">
        <v>11</v>
      </c>
      <c r="E709" s="120" t="s">
        <v>72</v>
      </c>
      <c r="F709" s="119">
        <v>324687</v>
      </c>
      <c r="G709" s="115">
        <v>3.1</v>
      </c>
      <c r="H709" s="118">
        <f t="shared" si="22"/>
        <v>20130.594000000001</v>
      </c>
      <c r="I709" s="114">
        <f>F709/F709</f>
        <v>1</v>
      </c>
      <c r="J709" s="117">
        <f t="shared" si="23"/>
        <v>6.2E-2</v>
      </c>
    </row>
    <row r="710" spans="1:10" x14ac:dyDescent="0.25">
      <c r="A710" s="121" t="s">
        <v>84</v>
      </c>
      <c r="B710" s="121" t="s">
        <v>80</v>
      </c>
      <c r="C710" s="120" t="s">
        <v>73</v>
      </c>
      <c r="D710" s="120" t="s">
        <v>107</v>
      </c>
      <c r="E710" s="120" t="s">
        <v>1</v>
      </c>
      <c r="F710" s="119">
        <v>624552</v>
      </c>
      <c r="G710" s="115">
        <v>3.2</v>
      </c>
      <c r="H710" s="118">
        <f t="shared" si="22"/>
        <v>39971.328000000001</v>
      </c>
      <c r="I710" s="114">
        <f>F710/F713</f>
        <v>0.27521172352800427</v>
      </c>
      <c r="J710" s="117">
        <f t="shared" si="23"/>
        <v>1.7613550305792272E-2</v>
      </c>
    </row>
    <row r="711" spans="1:10" x14ac:dyDescent="0.25">
      <c r="A711" s="121" t="s">
        <v>84</v>
      </c>
      <c r="B711" s="121" t="s">
        <v>80</v>
      </c>
      <c r="C711" s="120" t="s">
        <v>73</v>
      </c>
      <c r="D711" s="120" t="s">
        <v>107</v>
      </c>
      <c r="E711" s="120" t="s">
        <v>77</v>
      </c>
      <c r="F711" s="119">
        <v>940339</v>
      </c>
      <c r="G711" s="115">
        <v>3.2</v>
      </c>
      <c r="H711" s="118">
        <f t="shared" si="22"/>
        <v>60181.696000000004</v>
      </c>
      <c r="I711" s="114">
        <f>F711/F713</f>
        <v>0.41436472365887866</v>
      </c>
      <c r="J711" s="117">
        <f t="shared" si="23"/>
        <v>2.6519342314168238E-2</v>
      </c>
    </row>
    <row r="712" spans="1:10" x14ac:dyDescent="0.25">
      <c r="A712" s="121" t="s">
        <v>84</v>
      </c>
      <c r="B712" s="121" t="s">
        <v>80</v>
      </c>
      <c r="C712" s="120" t="s">
        <v>73</v>
      </c>
      <c r="D712" s="120" t="s">
        <v>107</v>
      </c>
      <c r="E712" s="120" t="s">
        <v>76</v>
      </c>
      <c r="F712" s="119">
        <v>704464</v>
      </c>
      <c r="G712" s="115">
        <v>3.2</v>
      </c>
      <c r="H712" s="118">
        <f t="shared" si="22"/>
        <v>45085.696000000004</v>
      </c>
      <c r="I712" s="114">
        <f>F712/F713</f>
        <v>0.31042531543159257</v>
      </c>
      <c r="J712" s="117">
        <f t="shared" si="23"/>
        <v>1.9867220187621926E-2</v>
      </c>
    </row>
    <row r="713" spans="1:10" x14ac:dyDescent="0.25">
      <c r="A713" s="121" t="s">
        <v>84</v>
      </c>
      <c r="B713" s="121" t="s">
        <v>80</v>
      </c>
      <c r="C713" s="120" t="s">
        <v>73</v>
      </c>
      <c r="D713" s="120" t="s">
        <v>107</v>
      </c>
      <c r="E713" s="120" t="s">
        <v>72</v>
      </c>
      <c r="F713" s="119">
        <v>2269351</v>
      </c>
      <c r="G713" s="115">
        <v>1.5</v>
      </c>
      <c r="H713" s="118">
        <f t="shared" si="22"/>
        <v>68080.53</v>
      </c>
      <c r="I713" s="114">
        <f>F713/F713</f>
        <v>1</v>
      </c>
      <c r="J713" s="117">
        <f t="shared" si="23"/>
        <v>0.03</v>
      </c>
    </row>
    <row r="714" spans="1:10" x14ac:dyDescent="0.25">
      <c r="A714" s="121" t="s">
        <v>84</v>
      </c>
      <c r="B714" s="121" t="s">
        <v>80</v>
      </c>
      <c r="C714" s="120" t="s">
        <v>73</v>
      </c>
      <c r="D714" s="120" t="s">
        <v>32</v>
      </c>
      <c r="E714" s="120" t="s">
        <v>1</v>
      </c>
      <c r="F714" s="119">
        <v>289675</v>
      </c>
      <c r="G714" s="115">
        <v>4.5</v>
      </c>
      <c r="H714" s="118">
        <f t="shared" si="22"/>
        <v>26070.75</v>
      </c>
      <c r="I714" s="114">
        <f>F714/F717</f>
        <v>0.24138376414512608</v>
      </c>
      <c r="J714" s="117">
        <f t="shared" si="23"/>
        <v>2.1724538773061349E-2</v>
      </c>
    </row>
    <row r="715" spans="1:10" x14ac:dyDescent="0.25">
      <c r="A715" s="121" t="s">
        <v>84</v>
      </c>
      <c r="B715" s="121" t="s">
        <v>80</v>
      </c>
      <c r="C715" s="120" t="s">
        <v>73</v>
      </c>
      <c r="D715" s="120" t="s">
        <v>32</v>
      </c>
      <c r="E715" s="120" t="s">
        <v>77</v>
      </c>
      <c r="F715" s="119">
        <v>418266</v>
      </c>
      <c r="G715" s="115">
        <v>3.6</v>
      </c>
      <c r="H715" s="118">
        <f t="shared" si="22"/>
        <v>30115.152000000002</v>
      </c>
      <c r="I715" s="114">
        <f>F715/F717</f>
        <v>0.34853757312134392</v>
      </c>
      <c r="J715" s="117">
        <f t="shared" si="23"/>
        <v>2.5094705264736766E-2</v>
      </c>
    </row>
    <row r="716" spans="1:10" x14ac:dyDescent="0.25">
      <c r="A716" s="121" t="s">
        <v>84</v>
      </c>
      <c r="B716" s="121" t="s">
        <v>80</v>
      </c>
      <c r="C716" s="120" t="s">
        <v>73</v>
      </c>
      <c r="D716" s="120" t="s">
        <v>32</v>
      </c>
      <c r="E716" s="120" t="s">
        <v>76</v>
      </c>
      <c r="F716" s="119">
        <v>492123</v>
      </c>
      <c r="G716" s="115">
        <v>3.3</v>
      </c>
      <c r="H716" s="118">
        <f t="shared" si="22"/>
        <v>32480.117999999999</v>
      </c>
      <c r="I716" s="114">
        <f>F716/F717</f>
        <v>0.410081995900205</v>
      </c>
      <c r="J716" s="117">
        <f t="shared" si="23"/>
        <v>2.7065411729413527E-2</v>
      </c>
    </row>
    <row r="717" spans="1:10" x14ac:dyDescent="0.25">
      <c r="A717" s="121" t="s">
        <v>84</v>
      </c>
      <c r="B717" s="121" t="s">
        <v>80</v>
      </c>
      <c r="C717" s="120" t="s">
        <v>73</v>
      </c>
      <c r="D717" s="120" t="s">
        <v>32</v>
      </c>
      <c r="E717" s="120" t="s">
        <v>72</v>
      </c>
      <c r="F717" s="119">
        <v>1200060</v>
      </c>
      <c r="G717" s="115">
        <v>2.2000000000000002</v>
      </c>
      <c r="H717" s="118">
        <f t="shared" si="22"/>
        <v>52802.64</v>
      </c>
      <c r="I717" s="114">
        <f>F717/F717</f>
        <v>1</v>
      </c>
      <c r="J717" s="117">
        <f t="shared" si="23"/>
        <v>4.4000000000000004E-2</v>
      </c>
    </row>
    <row r="718" spans="1:10" x14ac:dyDescent="0.25">
      <c r="A718" s="121" t="s">
        <v>84</v>
      </c>
      <c r="B718" s="121" t="s">
        <v>80</v>
      </c>
      <c r="C718" s="120" t="s">
        <v>73</v>
      </c>
      <c r="D718" s="120" t="s">
        <v>11</v>
      </c>
      <c r="E718" s="120" t="s">
        <v>1</v>
      </c>
      <c r="F718" s="119">
        <v>334879</v>
      </c>
      <c r="G718" s="115">
        <v>4.0999999999999996</v>
      </c>
      <c r="H718" s="118">
        <f t="shared" si="22"/>
        <v>27460.077999999998</v>
      </c>
      <c r="I718" s="114">
        <f>F718/F721</f>
        <v>0.31317795964249273</v>
      </c>
      <c r="J718" s="117">
        <f t="shared" si="23"/>
        <v>2.5680592690684404E-2</v>
      </c>
    </row>
    <row r="719" spans="1:10" x14ac:dyDescent="0.25">
      <c r="A719" s="121" t="s">
        <v>84</v>
      </c>
      <c r="B719" s="121" t="s">
        <v>80</v>
      </c>
      <c r="C719" s="120" t="s">
        <v>73</v>
      </c>
      <c r="D719" s="120" t="s">
        <v>11</v>
      </c>
      <c r="E719" s="120" t="s">
        <v>77</v>
      </c>
      <c r="F719" s="119">
        <v>522075</v>
      </c>
      <c r="G719" s="115">
        <v>3.2</v>
      </c>
      <c r="H719" s="118">
        <f t="shared" si="22"/>
        <v>33412.800000000003</v>
      </c>
      <c r="I719" s="114">
        <f>F719/F721</f>
        <v>0.48824316627902736</v>
      </c>
      <c r="J719" s="117">
        <f t="shared" si="23"/>
        <v>3.1247562641857751E-2</v>
      </c>
    </row>
    <row r="720" spans="1:10" x14ac:dyDescent="0.25">
      <c r="A720" s="121" t="s">
        <v>84</v>
      </c>
      <c r="B720" s="121" t="s">
        <v>80</v>
      </c>
      <c r="C720" s="120" t="s">
        <v>73</v>
      </c>
      <c r="D720" s="120" t="s">
        <v>11</v>
      </c>
      <c r="E720" s="120" t="s">
        <v>76</v>
      </c>
      <c r="F720" s="119">
        <v>212343</v>
      </c>
      <c r="G720" s="115">
        <v>5</v>
      </c>
      <c r="H720" s="118">
        <f t="shared" si="22"/>
        <v>21234.3</v>
      </c>
      <c r="I720" s="114">
        <f>F720/F721</f>
        <v>0.19858261486795481</v>
      </c>
      <c r="J720" s="117">
        <f t="shared" si="23"/>
        <v>1.9858261486795481E-2</v>
      </c>
    </row>
    <row r="721" spans="1:10" x14ac:dyDescent="0.25">
      <c r="A721" s="121" t="s">
        <v>84</v>
      </c>
      <c r="B721" s="121" t="s">
        <v>80</v>
      </c>
      <c r="C721" s="120" t="s">
        <v>73</v>
      </c>
      <c r="D721" s="120" t="s">
        <v>11</v>
      </c>
      <c r="E721" s="120" t="s">
        <v>72</v>
      </c>
      <c r="F721" s="119">
        <v>1069293</v>
      </c>
      <c r="G721" s="115">
        <v>2.2000000000000002</v>
      </c>
      <c r="H721" s="118">
        <f t="shared" si="22"/>
        <v>47048.892</v>
      </c>
      <c r="I721" s="114">
        <f>F721/F721</f>
        <v>1</v>
      </c>
      <c r="J721" s="117">
        <f t="shared" si="23"/>
        <v>4.4000000000000004E-2</v>
      </c>
    </row>
    <row r="722" spans="1:10" x14ac:dyDescent="0.25">
      <c r="A722" s="121" t="s">
        <v>84</v>
      </c>
      <c r="B722" s="121" t="s">
        <v>79</v>
      </c>
      <c r="C722" s="120" t="s">
        <v>0</v>
      </c>
      <c r="D722" s="120" t="s">
        <v>107</v>
      </c>
      <c r="E722" s="120" t="s">
        <v>1</v>
      </c>
      <c r="F722" s="119">
        <v>156655</v>
      </c>
      <c r="G722" s="115">
        <v>5.3</v>
      </c>
      <c r="H722" s="118">
        <f t="shared" si="22"/>
        <v>16605.43</v>
      </c>
      <c r="I722" s="114">
        <f>F722/F725</f>
        <v>0.16852687576313397</v>
      </c>
      <c r="J722" s="117">
        <f t="shared" si="23"/>
        <v>1.78638488308922E-2</v>
      </c>
    </row>
    <row r="723" spans="1:10" x14ac:dyDescent="0.25">
      <c r="A723" s="121" t="s">
        <v>84</v>
      </c>
      <c r="B723" s="121" t="s">
        <v>79</v>
      </c>
      <c r="C723" s="120" t="s">
        <v>0</v>
      </c>
      <c r="D723" s="120" t="s">
        <v>107</v>
      </c>
      <c r="E723" s="120" t="s">
        <v>77</v>
      </c>
      <c r="F723" s="119">
        <v>121802</v>
      </c>
      <c r="G723" s="115">
        <v>6.5</v>
      </c>
      <c r="H723" s="118">
        <f t="shared" si="22"/>
        <v>15834.26</v>
      </c>
      <c r="I723" s="114">
        <f>F723/F725</f>
        <v>0.1310325908633701</v>
      </c>
      <c r="J723" s="117">
        <f t="shared" si="23"/>
        <v>1.7034236812238111E-2</v>
      </c>
    </row>
    <row r="724" spans="1:10" x14ac:dyDescent="0.25">
      <c r="A724" s="121" t="s">
        <v>84</v>
      </c>
      <c r="B724" s="121" t="s">
        <v>79</v>
      </c>
      <c r="C724" s="120" t="s">
        <v>0</v>
      </c>
      <c r="D724" s="120" t="s">
        <v>107</v>
      </c>
      <c r="E724" s="120" t="s">
        <v>76</v>
      </c>
      <c r="F724" s="119">
        <v>651098</v>
      </c>
      <c r="G724" s="115">
        <v>2.8</v>
      </c>
      <c r="H724" s="118">
        <f t="shared" si="22"/>
        <v>36461.487999999998</v>
      </c>
      <c r="I724" s="114">
        <f>F724/F725</f>
        <v>0.70044053337349588</v>
      </c>
      <c r="J724" s="117">
        <f t="shared" si="23"/>
        <v>3.9224669868915762E-2</v>
      </c>
    </row>
    <row r="725" spans="1:10" x14ac:dyDescent="0.25">
      <c r="A725" s="121" t="s">
        <v>84</v>
      </c>
      <c r="B725" s="121" t="s">
        <v>79</v>
      </c>
      <c r="C725" s="120" t="s">
        <v>0</v>
      </c>
      <c r="D725" s="120" t="s">
        <v>107</v>
      </c>
      <c r="E725" s="120" t="s">
        <v>72</v>
      </c>
      <c r="F725" s="119">
        <v>929555</v>
      </c>
      <c r="G725" s="115">
        <v>2.1</v>
      </c>
      <c r="H725" s="118">
        <f t="shared" si="22"/>
        <v>39041.31</v>
      </c>
      <c r="I725" s="114">
        <f>F725/F725</f>
        <v>1</v>
      </c>
      <c r="J725" s="117">
        <f t="shared" si="23"/>
        <v>4.2000000000000003E-2</v>
      </c>
    </row>
    <row r="726" spans="1:10" x14ac:dyDescent="0.25">
      <c r="A726" s="121" t="s">
        <v>84</v>
      </c>
      <c r="B726" s="121" t="s">
        <v>79</v>
      </c>
      <c r="C726" s="120" t="s">
        <v>0</v>
      </c>
      <c r="D726" s="120" t="s">
        <v>32</v>
      </c>
      <c r="E726" s="120" t="s">
        <v>1</v>
      </c>
      <c r="F726" s="119">
        <v>81339</v>
      </c>
      <c r="G726" s="115">
        <v>7.3</v>
      </c>
      <c r="H726" s="118">
        <f t="shared" si="22"/>
        <v>11875.493999999999</v>
      </c>
      <c r="I726" s="114">
        <f>F726/F729</f>
        <v>0.1684560422491457</v>
      </c>
      <c r="J726" s="117">
        <f t="shared" si="23"/>
        <v>2.4594582168375272E-2</v>
      </c>
    </row>
    <row r="727" spans="1:10" x14ac:dyDescent="0.25">
      <c r="A727" s="121" t="s">
        <v>84</v>
      </c>
      <c r="B727" s="121" t="s">
        <v>79</v>
      </c>
      <c r="C727" s="120" t="s">
        <v>0</v>
      </c>
      <c r="D727" s="120" t="s">
        <v>32</v>
      </c>
      <c r="E727" s="120" t="s">
        <v>77</v>
      </c>
      <c r="F727" s="119">
        <v>70237</v>
      </c>
      <c r="G727" s="115">
        <v>7.8</v>
      </c>
      <c r="H727" s="118">
        <f t="shared" si="22"/>
        <v>10956.972</v>
      </c>
      <c r="I727" s="114">
        <f>F727/F729</f>
        <v>0.14546339442891168</v>
      </c>
      <c r="J727" s="117">
        <f t="shared" si="23"/>
        <v>2.2692289530910223E-2</v>
      </c>
    </row>
    <row r="728" spans="1:10" x14ac:dyDescent="0.25">
      <c r="A728" s="121" t="s">
        <v>84</v>
      </c>
      <c r="B728" s="121" t="s">
        <v>79</v>
      </c>
      <c r="C728" s="120" t="s">
        <v>0</v>
      </c>
      <c r="D728" s="120" t="s">
        <v>32</v>
      </c>
      <c r="E728" s="120" t="s">
        <v>76</v>
      </c>
      <c r="F728" s="119">
        <v>331274</v>
      </c>
      <c r="G728" s="115">
        <v>3.7</v>
      </c>
      <c r="H728" s="118">
        <f t="shared" si="22"/>
        <v>24514.276000000002</v>
      </c>
      <c r="I728" s="114">
        <f>F728/F729</f>
        <v>0.68608056332194267</v>
      </c>
      <c r="J728" s="117">
        <f t="shared" si="23"/>
        <v>5.0769961685823761E-2</v>
      </c>
    </row>
    <row r="729" spans="1:10" x14ac:dyDescent="0.25">
      <c r="A729" s="121" t="s">
        <v>84</v>
      </c>
      <c r="B729" s="121" t="s">
        <v>79</v>
      </c>
      <c r="C729" s="120" t="s">
        <v>0</v>
      </c>
      <c r="D729" s="120" t="s">
        <v>32</v>
      </c>
      <c r="E729" s="120" t="s">
        <v>72</v>
      </c>
      <c r="F729" s="119">
        <v>482850</v>
      </c>
      <c r="G729" s="115">
        <v>2.9</v>
      </c>
      <c r="H729" s="118">
        <f t="shared" si="22"/>
        <v>28005.3</v>
      </c>
      <c r="I729" s="114">
        <f>F729/F729</f>
        <v>1</v>
      </c>
      <c r="J729" s="117">
        <f t="shared" si="23"/>
        <v>5.7999999999999996E-2</v>
      </c>
    </row>
    <row r="730" spans="1:10" x14ac:dyDescent="0.25">
      <c r="A730" s="121" t="s">
        <v>84</v>
      </c>
      <c r="B730" s="121" t="s">
        <v>79</v>
      </c>
      <c r="C730" s="120" t="s">
        <v>0</v>
      </c>
      <c r="D730" s="120" t="s">
        <v>11</v>
      </c>
      <c r="E730" s="120" t="s">
        <v>1</v>
      </c>
      <c r="F730" s="119">
        <v>75316</v>
      </c>
      <c r="G730" s="115">
        <v>7.5</v>
      </c>
      <c r="H730" s="118">
        <f t="shared" si="22"/>
        <v>11297.4</v>
      </c>
      <c r="I730" s="114">
        <f>F730/F733</f>
        <v>0.16860344074948791</v>
      </c>
      <c r="J730" s="117">
        <f t="shared" si="23"/>
        <v>2.5290516112423184E-2</v>
      </c>
    </row>
    <row r="731" spans="1:10" x14ac:dyDescent="0.25">
      <c r="A731" s="121" t="s">
        <v>84</v>
      </c>
      <c r="B731" s="121" t="s">
        <v>79</v>
      </c>
      <c r="C731" s="120" t="s">
        <v>0</v>
      </c>
      <c r="D731" s="120" t="s">
        <v>11</v>
      </c>
      <c r="E731" s="120" t="s">
        <v>77</v>
      </c>
      <c r="F731" s="119">
        <v>51565</v>
      </c>
      <c r="G731" s="115">
        <v>9.4</v>
      </c>
      <c r="H731" s="118">
        <f t="shared" si="22"/>
        <v>9694.2199999999993</v>
      </c>
      <c r="I731" s="114">
        <f>F731/F733</f>
        <v>0.11543412319092018</v>
      </c>
      <c r="J731" s="117">
        <f t="shared" si="23"/>
        <v>2.1701615159892995E-2</v>
      </c>
    </row>
    <row r="732" spans="1:10" x14ac:dyDescent="0.25">
      <c r="A732" s="121" t="s">
        <v>84</v>
      </c>
      <c r="B732" s="121" t="s">
        <v>79</v>
      </c>
      <c r="C732" s="120" t="s">
        <v>0</v>
      </c>
      <c r="D732" s="120" t="s">
        <v>11</v>
      </c>
      <c r="E732" s="120" t="s">
        <v>76</v>
      </c>
      <c r="F732" s="119">
        <v>319824</v>
      </c>
      <c r="G732" s="115">
        <v>3.7</v>
      </c>
      <c r="H732" s="118">
        <f t="shared" si="22"/>
        <v>23666.976000000002</v>
      </c>
      <c r="I732" s="114">
        <f>F732/F733</f>
        <v>0.71596243605959187</v>
      </c>
      <c r="J732" s="117">
        <f t="shared" si="23"/>
        <v>5.2981220268409804E-2</v>
      </c>
    </row>
    <row r="733" spans="1:10" x14ac:dyDescent="0.25">
      <c r="A733" s="121" t="s">
        <v>84</v>
      </c>
      <c r="B733" s="121" t="s">
        <v>79</v>
      </c>
      <c r="C733" s="120" t="s">
        <v>0</v>
      </c>
      <c r="D733" s="120" t="s">
        <v>11</v>
      </c>
      <c r="E733" s="120" t="s">
        <v>72</v>
      </c>
      <c r="F733" s="119">
        <v>446705</v>
      </c>
      <c r="G733" s="115">
        <v>3.1</v>
      </c>
      <c r="H733" s="118">
        <f t="shared" si="22"/>
        <v>27695.71</v>
      </c>
      <c r="I733" s="114">
        <f>F733/F733</f>
        <v>1</v>
      </c>
      <c r="J733" s="117">
        <f t="shared" si="23"/>
        <v>6.2E-2</v>
      </c>
    </row>
    <row r="734" spans="1:10" x14ac:dyDescent="0.25">
      <c r="A734" s="121" t="s">
        <v>84</v>
      </c>
      <c r="B734" s="121" t="s">
        <v>79</v>
      </c>
      <c r="C734" s="120" t="s">
        <v>2</v>
      </c>
      <c r="D734" s="120" t="s">
        <v>107</v>
      </c>
      <c r="E734" s="120" t="s">
        <v>1</v>
      </c>
      <c r="F734" s="119">
        <v>441905</v>
      </c>
      <c r="G734" s="115">
        <v>3.5</v>
      </c>
      <c r="H734" s="118">
        <f t="shared" si="22"/>
        <v>30933.35</v>
      </c>
      <c r="I734" s="114">
        <f>F734/F737</f>
        <v>0.40491147758488932</v>
      </c>
      <c r="J734" s="117">
        <f t="shared" si="23"/>
        <v>2.8343803430942255E-2</v>
      </c>
    </row>
    <row r="735" spans="1:10" x14ac:dyDescent="0.25">
      <c r="A735" s="121" t="s">
        <v>84</v>
      </c>
      <c r="B735" s="121" t="s">
        <v>79</v>
      </c>
      <c r="C735" s="120" t="s">
        <v>2</v>
      </c>
      <c r="D735" s="120" t="s">
        <v>107</v>
      </c>
      <c r="E735" s="120" t="s">
        <v>77</v>
      </c>
      <c r="F735" s="119">
        <v>259738</v>
      </c>
      <c r="G735" s="115">
        <v>4.5</v>
      </c>
      <c r="H735" s="118">
        <f t="shared" si="22"/>
        <v>23376.42</v>
      </c>
      <c r="I735" s="114">
        <f>F735/F737</f>
        <v>0.23799435934181326</v>
      </c>
      <c r="J735" s="117">
        <f t="shared" si="23"/>
        <v>2.1419492340763194E-2</v>
      </c>
    </row>
    <row r="736" spans="1:10" x14ac:dyDescent="0.25">
      <c r="A736" s="121" t="s">
        <v>84</v>
      </c>
      <c r="B736" s="121" t="s">
        <v>79</v>
      </c>
      <c r="C736" s="120" t="s">
        <v>2</v>
      </c>
      <c r="D736" s="120" t="s">
        <v>107</v>
      </c>
      <c r="E736" s="120" t="s">
        <v>76</v>
      </c>
      <c r="F736" s="119">
        <v>389719</v>
      </c>
      <c r="G736" s="115">
        <v>3.8</v>
      </c>
      <c r="H736" s="118">
        <f t="shared" si="22"/>
        <v>29618.644</v>
      </c>
      <c r="I736" s="114">
        <f>F736/F737</f>
        <v>0.35709416307329739</v>
      </c>
      <c r="J736" s="117">
        <f t="shared" si="23"/>
        <v>2.7139156393570597E-2</v>
      </c>
    </row>
    <row r="737" spans="1:10" x14ac:dyDescent="0.25">
      <c r="A737" s="121" t="s">
        <v>84</v>
      </c>
      <c r="B737" s="121" t="s">
        <v>79</v>
      </c>
      <c r="C737" s="120" t="s">
        <v>2</v>
      </c>
      <c r="D737" s="120" t="s">
        <v>107</v>
      </c>
      <c r="E737" s="120" t="s">
        <v>72</v>
      </c>
      <c r="F737" s="119">
        <v>1091362</v>
      </c>
      <c r="G737" s="115">
        <v>2</v>
      </c>
      <c r="H737" s="118">
        <f t="shared" si="22"/>
        <v>43654.48</v>
      </c>
      <c r="I737" s="114">
        <f>F737/F737</f>
        <v>1</v>
      </c>
      <c r="J737" s="117">
        <f t="shared" si="23"/>
        <v>0.04</v>
      </c>
    </row>
    <row r="738" spans="1:10" x14ac:dyDescent="0.25">
      <c r="A738" s="121" t="s">
        <v>84</v>
      </c>
      <c r="B738" s="121" t="s">
        <v>79</v>
      </c>
      <c r="C738" s="120" t="s">
        <v>2</v>
      </c>
      <c r="D738" s="120" t="s">
        <v>32</v>
      </c>
      <c r="E738" s="120" t="s">
        <v>1</v>
      </c>
      <c r="F738" s="119">
        <v>191860</v>
      </c>
      <c r="G738" s="115">
        <v>5.9</v>
      </c>
      <c r="H738" s="118">
        <f t="shared" si="22"/>
        <v>22639.48</v>
      </c>
      <c r="I738" s="114">
        <f>F738/F741</f>
        <v>0.355236432378988</v>
      </c>
      <c r="J738" s="117">
        <f t="shared" si="23"/>
        <v>4.1917899020720586E-2</v>
      </c>
    </row>
    <row r="739" spans="1:10" x14ac:dyDescent="0.25">
      <c r="A739" s="121" t="s">
        <v>84</v>
      </c>
      <c r="B739" s="121" t="s">
        <v>79</v>
      </c>
      <c r="C739" s="120" t="s">
        <v>2</v>
      </c>
      <c r="D739" s="120" t="s">
        <v>32</v>
      </c>
      <c r="E739" s="120" t="s">
        <v>77</v>
      </c>
      <c r="F739" s="119">
        <v>130864</v>
      </c>
      <c r="G739" s="115">
        <v>6.5</v>
      </c>
      <c r="H739" s="118">
        <f t="shared" si="22"/>
        <v>17012.32</v>
      </c>
      <c r="I739" s="114">
        <f>F739/F741</f>
        <v>0.24229990871908622</v>
      </c>
      <c r="J739" s="117">
        <f t="shared" si="23"/>
        <v>3.1498988133481204E-2</v>
      </c>
    </row>
    <row r="740" spans="1:10" x14ac:dyDescent="0.25">
      <c r="A740" s="121" t="s">
        <v>84</v>
      </c>
      <c r="B740" s="121" t="s">
        <v>79</v>
      </c>
      <c r="C740" s="120" t="s">
        <v>2</v>
      </c>
      <c r="D740" s="120" t="s">
        <v>32</v>
      </c>
      <c r="E740" s="120" t="s">
        <v>76</v>
      </c>
      <c r="F740" s="119">
        <v>217367</v>
      </c>
      <c r="G740" s="115">
        <v>5.0999999999999996</v>
      </c>
      <c r="H740" s="118">
        <f t="shared" si="22"/>
        <v>22171.433999999997</v>
      </c>
      <c r="I740" s="114">
        <f>F740/F741</f>
        <v>0.40246365890192581</v>
      </c>
      <c r="J740" s="117">
        <f t="shared" si="23"/>
        <v>4.1051293207996428E-2</v>
      </c>
    </row>
    <row r="741" spans="1:10" x14ac:dyDescent="0.25">
      <c r="A741" s="121" t="s">
        <v>84</v>
      </c>
      <c r="B741" s="121" t="s">
        <v>79</v>
      </c>
      <c r="C741" s="120" t="s">
        <v>2</v>
      </c>
      <c r="D741" s="120" t="s">
        <v>32</v>
      </c>
      <c r="E741" s="120" t="s">
        <v>72</v>
      </c>
      <c r="F741" s="119">
        <v>540091</v>
      </c>
      <c r="G741" s="115">
        <v>3.1</v>
      </c>
      <c r="H741" s="118">
        <f t="shared" si="22"/>
        <v>33485.642</v>
      </c>
      <c r="I741" s="114">
        <f>F741/F741</f>
        <v>1</v>
      </c>
      <c r="J741" s="117">
        <f t="shared" si="23"/>
        <v>6.2E-2</v>
      </c>
    </row>
    <row r="742" spans="1:10" x14ac:dyDescent="0.25">
      <c r="A742" s="121" t="s">
        <v>84</v>
      </c>
      <c r="B742" s="121" t="s">
        <v>79</v>
      </c>
      <c r="C742" s="120" t="s">
        <v>2</v>
      </c>
      <c r="D742" s="120" t="s">
        <v>11</v>
      </c>
      <c r="E742" s="120" t="s">
        <v>1</v>
      </c>
      <c r="F742" s="119">
        <v>250045</v>
      </c>
      <c r="G742" s="115">
        <v>4.5</v>
      </c>
      <c r="H742" s="118">
        <f t="shared" si="22"/>
        <v>22504.05</v>
      </c>
      <c r="I742" s="114">
        <f>F742/F745</f>
        <v>0.45357909267855556</v>
      </c>
      <c r="J742" s="117">
        <f t="shared" si="23"/>
        <v>4.0822118341070003E-2</v>
      </c>
    </row>
    <row r="743" spans="1:10" x14ac:dyDescent="0.25">
      <c r="A743" s="121" t="s">
        <v>84</v>
      </c>
      <c r="B743" s="121" t="s">
        <v>79</v>
      </c>
      <c r="C743" s="120" t="s">
        <v>2</v>
      </c>
      <c r="D743" s="120" t="s">
        <v>11</v>
      </c>
      <c r="E743" s="120" t="s">
        <v>77</v>
      </c>
      <c r="F743" s="119">
        <v>128874</v>
      </c>
      <c r="G743" s="115">
        <v>6.5</v>
      </c>
      <c r="H743" s="118">
        <f t="shared" si="22"/>
        <v>16753.62</v>
      </c>
      <c r="I743" s="114">
        <f>F743/F745</f>
        <v>0.23377612825633853</v>
      </c>
      <c r="J743" s="117">
        <f t="shared" si="23"/>
        <v>3.0390896673324012E-2</v>
      </c>
    </row>
    <row r="744" spans="1:10" x14ac:dyDescent="0.25">
      <c r="A744" s="121" t="s">
        <v>84</v>
      </c>
      <c r="B744" s="121" t="s">
        <v>79</v>
      </c>
      <c r="C744" s="120" t="s">
        <v>2</v>
      </c>
      <c r="D744" s="120" t="s">
        <v>11</v>
      </c>
      <c r="E744" s="120" t="s">
        <v>76</v>
      </c>
      <c r="F744" s="119">
        <v>172352</v>
      </c>
      <c r="G744" s="115">
        <v>5.9</v>
      </c>
      <c r="H744" s="118">
        <f t="shared" si="22"/>
        <v>20337.536</v>
      </c>
      <c r="I744" s="114">
        <f>F744/F745</f>
        <v>0.3126447790651059</v>
      </c>
      <c r="J744" s="117">
        <f t="shared" si="23"/>
        <v>3.6892083929682497E-2</v>
      </c>
    </row>
    <row r="745" spans="1:10" x14ac:dyDescent="0.25">
      <c r="A745" s="121" t="s">
        <v>84</v>
      </c>
      <c r="B745" s="121" t="s">
        <v>79</v>
      </c>
      <c r="C745" s="120" t="s">
        <v>2</v>
      </c>
      <c r="D745" s="120" t="s">
        <v>11</v>
      </c>
      <c r="E745" s="120" t="s">
        <v>72</v>
      </c>
      <c r="F745" s="119">
        <v>551271</v>
      </c>
      <c r="G745" s="115">
        <v>3.1</v>
      </c>
      <c r="H745" s="118">
        <f t="shared" si="22"/>
        <v>34178.802000000003</v>
      </c>
      <c r="I745" s="114">
        <f>F745/F745</f>
        <v>1</v>
      </c>
      <c r="J745" s="117">
        <f t="shared" si="23"/>
        <v>6.2E-2</v>
      </c>
    </row>
    <row r="746" spans="1:10" x14ac:dyDescent="0.25">
      <c r="A746" s="121" t="s">
        <v>84</v>
      </c>
      <c r="B746" s="121" t="s">
        <v>79</v>
      </c>
      <c r="C746" s="120" t="s">
        <v>3</v>
      </c>
      <c r="D746" s="120" t="s">
        <v>107</v>
      </c>
      <c r="E746" s="120" t="s">
        <v>1</v>
      </c>
      <c r="F746" s="119">
        <v>615371</v>
      </c>
      <c r="G746" s="115">
        <v>3</v>
      </c>
      <c r="H746" s="118">
        <f t="shared" si="22"/>
        <v>36922.26</v>
      </c>
      <c r="I746" s="114">
        <f>F746/F749</f>
        <v>0.3276901653704527</v>
      </c>
      <c r="J746" s="117">
        <f t="shared" si="23"/>
        <v>1.966140992222716E-2</v>
      </c>
    </row>
    <row r="747" spans="1:10" x14ac:dyDescent="0.25">
      <c r="A747" s="121" t="s">
        <v>84</v>
      </c>
      <c r="B747" s="121" t="s">
        <v>79</v>
      </c>
      <c r="C747" s="120" t="s">
        <v>3</v>
      </c>
      <c r="D747" s="120" t="s">
        <v>107</v>
      </c>
      <c r="E747" s="120" t="s">
        <v>77</v>
      </c>
      <c r="F747" s="119">
        <v>616728</v>
      </c>
      <c r="G747" s="115">
        <v>3</v>
      </c>
      <c r="H747" s="118">
        <f t="shared" si="22"/>
        <v>37003.68</v>
      </c>
      <c r="I747" s="114">
        <f>F747/F749</f>
        <v>0.32841277913419475</v>
      </c>
      <c r="J747" s="117">
        <f t="shared" si="23"/>
        <v>1.9704766748051685E-2</v>
      </c>
    </row>
    <row r="748" spans="1:10" x14ac:dyDescent="0.25">
      <c r="A748" s="121" t="s">
        <v>84</v>
      </c>
      <c r="B748" s="121" t="s">
        <v>79</v>
      </c>
      <c r="C748" s="120" t="s">
        <v>3</v>
      </c>
      <c r="D748" s="120" t="s">
        <v>107</v>
      </c>
      <c r="E748" s="120" t="s">
        <v>76</v>
      </c>
      <c r="F748" s="119">
        <v>645806</v>
      </c>
      <c r="G748" s="115">
        <v>3</v>
      </c>
      <c r="H748" s="118">
        <f t="shared" si="22"/>
        <v>38748.36</v>
      </c>
      <c r="I748" s="114">
        <f>F748/F749</f>
        <v>0.34389705549535254</v>
      </c>
      <c r="J748" s="117">
        <f t="shared" si="23"/>
        <v>2.0633823329721156E-2</v>
      </c>
    </row>
    <row r="749" spans="1:10" x14ac:dyDescent="0.25">
      <c r="A749" s="121" t="s">
        <v>84</v>
      </c>
      <c r="B749" s="121" t="s">
        <v>79</v>
      </c>
      <c r="C749" s="120" t="s">
        <v>3</v>
      </c>
      <c r="D749" s="120" t="s">
        <v>107</v>
      </c>
      <c r="E749" s="120" t="s">
        <v>72</v>
      </c>
      <c r="F749" s="119">
        <v>1877905</v>
      </c>
      <c r="G749" s="115">
        <v>1.6</v>
      </c>
      <c r="H749" s="118">
        <f t="shared" si="22"/>
        <v>60092.959999999999</v>
      </c>
      <c r="I749" s="114">
        <f>F749/F749</f>
        <v>1</v>
      </c>
      <c r="J749" s="117">
        <f t="shared" si="23"/>
        <v>3.2000000000000001E-2</v>
      </c>
    </row>
    <row r="750" spans="1:10" x14ac:dyDescent="0.25">
      <c r="A750" s="121" t="s">
        <v>84</v>
      </c>
      <c r="B750" s="121" t="s">
        <v>79</v>
      </c>
      <c r="C750" s="120" t="s">
        <v>3</v>
      </c>
      <c r="D750" s="120" t="s">
        <v>32</v>
      </c>
      <c r="E750" s="120" t="s">
        <v>1</v>
      </c>
      <c r="F750" s="119">
        <v>255479</v>
      </c>
      <c r="G750" s="115">
        <v>4.3</v>
      </c>
      <c r="H750" s="118">
        <f t="shared" si="22"/>
        <v>21971.194</v>
      </c>
      <c r="I750" s="114">
        <f>F750/F753</f>
        <v>0.28121309118767535</v>
      </c>
      <c r="J750" s="117">
        <f t="shared" si="23"/>
        <v>2.4184325842140079E-2</v>
      </c>
    </row>
    <row r="751" spans="1:10" x14ac:dyDescent="0.25">
      <c r="A751" s="121" t="s">
        <v>84</v>
      </c>
      <c r="B751" s="121" t="s">
        <v>79</v>
      </c>
      <c r="C751" s="120" t="s">
        <v>3</v>
      </c>
      <c r="D751" s="120" t="s">
        <v>32</v>
      </c>
      <c r="E751" s="120" t="s">
        <v>77</v>
      </c>
      <c r="F751" s="119">
        <v>286916</v>
      </c>
      <c r="G751" s="115">
        <v>4.3</v>
      </c>
      <c r="H751" s="118">
        <f t="shared" si="22"/>
        <v>24674.776000000002</v>
      </c>
      <c r="I751" s="114">
        <f>F751/F753</f>
        <v>0.31581670223855213</v>
      </c>
      <c r="J751" s="117">
        <f t="shared" si="23"/>
        <v>2.7160236392515479E-2</v>
      </c>
    </row>
    <row r="752" spans="1:10" x14ac:dyDescent="0.25">
      <c r="A752" s="121" t="s">
        <v>84</v>
      </c>
      <c r="B752" s="121" t="s">
        <v>79</v>
      </c>
      <c r="C752" s="120" t="s">
        <v>3</v>
      </c>
      <c r="D752" s="120" t="s">
        <v>32</v>
      </c>
      <c r="E752" s="120" t="s">
        <v>76</v>
      </c>
      <c r="F752" s="119">
        <v>366094</v>
      </c>
      <c r="G752" s="115">
        <v>3.7</v>
      </c>
      <c r="H752" s="118">
        <f t="shared" si="22"/>
        <v>27090.956000000002</v>
      </c>
      <c r="I752" s="114">
        <f>F752/F753</f>
        <v>0.40297020657377247</v>
      </c>
      <c r="J752" s="117">
        <f t="shared" si="23"/>
        <v>2.9819795286459162E-2</v>
      </c>
    </row>
    <row r="753" spans="1:10" x14ac:dyDescent="0.25">
      <c r="A753" s="121" t="s">
        <v>84</v>
      </c>
      <c r="B753" s="121" t="s">
        <v>79</v>
      </c>
      <c r="C753" s="120" t="s">
        <v>3</v>
      </c>
      <c r="D753" s="120" t="s">
        <v>32</v>
      </c>
      <c r="E753" s="120" t="s">
        <v>72</v>
      </c>
      <c r="F753" s="119">
        <v>908489</v>
      </c>
      <c r="G753" s="115">
        <v>2.4</v>
      </c>
      <c r="H753" s="118">
        <f t="shared" si="22"/>
        <v>43607.472000000002</v>
      </c>
      <c r="I753" s="114">
        <f>F753/F753</f>
        <v>1</v>
      </c>
      <c r="J753" s="117">
        <f t="shared" si="23"/>
        <v>4.8000000000000001E-2</v>
      </c>
    </row>
    <row r="754" spans="1:10" x14ac:dyDescent="0.25">
      <c r="A754" s="121" t="s">
        <v>84</v>
      </c>
      <c r="B754" s="121" t="s">
        <v>79</v>
      </c>
      <c r="C754" s="120" t="s">
        <v>3</v>
      </c>
      <c r="D754" s="120" t="s">
        <v>11</v>
      </c>
      <c r="E754" s="120" t="s">
        <v>1</v>
      </c>
      <c r="F754" s="119">
        <v>359892</v>
      </c>
      <c r="G754" s="115">
        <v>3.7</v>
      </c>
      <c r="H754" s="118">
        <f t="shared" si="22"/>
        <v>26632.008000000002</v>
      </c>
      <c r="I754" s="114">
        <f>F754/F757</f>
        <v>0.37124619358459116</v>
      </c>
      <c r="J754" s="117">
        <f t="shared" si="23"/>
        <v>2.7472218325259746E-2</v>
      </c>
    </row>
    <row r="755" spans="1:10" x14ac:dyDescent="0.25">
      <c r="A755" s="121" t="s">
        <v>84</v>
      </c>
      <c r="B755" s="121" t="s">
        <v>79</v>
      </c>
      <c r="C755" s="120" t="s">
        <v>3</v>
      </c>
      <c r="D755" s="120" t="s">
        <v>11</v>
      </c>
      <c r="E755" s="120" t="s">
        <v>77</v>
      </c>
      <c r="F755" s="119">
        <v>329812</v>
      </c>
      <c r="G755" s="115">
        <v>4</v>
      </c>
      <c r="H755" s="118">
        <f t="shared" si="22"/>
        <v>26384.959999999999</v>
      </c>
      <c r="I755" s="114">
        <f>F755/F757</f>
        <v>0.34021720293455027</v>
      </c>
      <c r="J755" s="117">
        <f t="shared" si="23"/>
        <v>2.7217376234764022E-2</v>
      </c>
    </row>
    <row r="756" spans="1:10" x14ac:dyDescent="0.25">
      <c r="A756" s="121" t="s">
        <v>84</v>
      </c>
      <c r="B756" s="121" t="s">
        <v>79</v>
      </c>
      <c r="C756" s="120" t="s">
        <v>3</v>
      </c>
      <c r="D756" s="120" t="s">
        <v>11</v>
      </c>
      <c r="E756" s="120" t="s">
        <v>76</v>
      </c>
      <c r="F756" s="119">
        <v>279712</v>
      </c>
      <c r="G756" s="115">
        <v>4.3</v>
      </c>
      <c r="H756" s="118">
        <f t="shared" si="22"/>
        <v>24055.231999999996</v>
      </c>
      <c r="I756" s="114">
        <f>F756/F757</f>
        <v>0.28853660348085858</v>
      </c>
      <c r="J756" s="117">
        <f t="shared" si="23"/>
        <v>2.4814147899353836E-2</v>
      </c>
    </row>
    <row r="757" spans="1:10" x14ac:dyDescent="0.25">
      <c r="A757" s="121" t="s">
        <v>84</v>
      </c>
      <c r="B757" s="121" t="s">
        <v>79</v>
      </c>
      <c r="C757" s="120" t="s">
        <v>3</v>
      </c>
      <c r="D757" s="120" t="s">
        <v>11</v>
      </c>
      <c r="E757" s="120" t="s">
        <v>72</v>
      </c>
      <c r="F757" s="119">
        <v>969416</v>
      </c>
      <c r="G757" s="115">
        <v>2.4</v>
      </c>
      <c r="H757" s="118">
        <f t="shared" si="22"/>
        <v>46531.968000000001</v>
      </c>
      <c r="I757" s="114">
        <f>F757/F757</f>
        <v>1</v>
      </c>
      <c r="J757" s="117">
        <f t="shared" si="23"/>
        <v>4.8000000000000001E-2</v>
      </c>
    </row>
    <row r="758" spans="1:10" x14ac:dyDescent="0.25">
      <c r="A758" s="121" t="s">
        <v>84</v>
      </c>
      <c r="B758" s="121" t="s">
        <v>79</v>
      </c>
      <c r="C758" s="120" t="s">
        <v>4</v>
      </c>
      <c r="D758" s="120" t="s">
        <v>107</v>
      </c>
      <c r="E758" s="120" t="s">
        <v>1</v>
      </c>
      <c r="F758" s="119">
        <v>634733</v>
      </c>
      <c r="G758" s="115">
        <v>3.2</v>
      </c>
      <c r="H758" s="118">
        <f t="shared" si="22"/>
        <v>40622.912000000004</v>
      </c>
      <c r="I758" s="114">
        <f>F758/F761</f>
        <v>0.25335861332588239</v>
      </c>
      <c r="J758" s="117">
        <f t="shared" si="23"/>
        <v>1.6214951252856474E-2</v>
      </c>
    </row>
    <row r="759" spans="1:10" x14ac:dyDescent="0.25">
      <c r="A759" s="121" t="s">
        <v>84</v>
      </c>
      <c r="B759" s="121" t="s">
        <v>79</v>
      </c>
      <c r="C759" s="120" t="s">
        <v>4</v>
      </c>
      <c r="D759" s="120" t="s">
        <v>107</v>
      </c>
      <c r="E759" s="120" t="s">
        <v>77</v>
      </c>
      <c r="F759" s="119">
        <v>1165512</v>
      </c>
      <c r="G759" s="115">
        <v>2.2000000000000002</v>
      </c>
      <c r="H759" s="118">
        <f t="shared" si="22"/>
        <v>51282.528000000006</v>
      </c>
      <c r="I759" s="114">
        <f>F759/F761</f>
        <v>0.46522317909211564</v>
      </c>
      <c r="J759" s="117">
        <f t="shared" si="23"/>
        <v>2.046981988005309E-2</v>
      </c>
    </row>
    <row r="760" spans="1:10" x14ac:dyDescent="0.25">
      <c r="A760" s="121" t="s">
        <v>84</v>
      </c>
      <c r="B760" s="121" t="s">
        <v>79</v>
      </c>
      <c r="C760" s="120" t="s">
        <v>4</v>
      </c>
      <c r="D760" s="120" t="s">
        <v>107</v>
      </c>
      <c r="E760" s="120" t="s">
        <v>76</v>
      </c>
      <c r="F760" s="119">
        <v>705030</v>
      </c>
      <c r="G760" s="115">
        <v>3.2</v>
      </c>
      <c r="H760" s="118">
        <f t="shared" si="22"/>
        <v>45121.919999999998</v>
      </c>
      <c r="I760" s="114">
        <f>F760/F761</f>
        <v>0.28141820758200198</v>
      </c>
      <c r="J760" s="117">
        <f t="shared" si="23"/>
        <v>1.8010765285248129E-2</v>
      </c>
    </row>
    <row r="761" spans="1:10" x14ac:dyDescent="0.25">
      <c r="A761" s="121" t="s">
        <v>84</v>
      </c>
      <c r="B761" s="121" t="s">
        <v>79</v>
      </c>
      <c r="C761" s="120" t="s">
        <v>4</v>
      </c>
      <c r="D761" s="120" t="s">
        <v>107</v>
      </c>
      <c r="E761" s="120" t="s">
        <v>72</v>
      </c>
      <c r="F761" s="119">
        <v>2505275</v>
      </c>
      <c r="G761" s="115">
        <v>1.5</v>
      </c>
      <c r="H761" s="118">
        <f t="shared" si="22"/>
        <v>75158.25</v>
      </c>
      <c r="I761" s="114">
        <f>F761/F761</f>
        <v>1</v>
      </c>
      <c r="J761" s="117">
        <f t="shared" si="23"/>
        <v>0.03</v>
      </c>
    </row>
    <row r="762" spans="1:10" x14ac:dyDescent="0.25">
      <c r="A762" s="121" t="s">
        <v>84</v>
      </c>
      <c r="B762" s="121" t="s">
        <v>79</v>
      </c>
      <c r="C762" s="120" t="s">
        <v>4</v>
      </c>
      <c r="D762" s="120" t="s">
        <v>32</v>
      </c>
      <c r="E762" s="120" t="s">
        <v>1</v>
      </c>
      <c r="F762" s="119">
        <v>298254</v>
      </c>
      <c r="G762" s="115">
        <v>4.7</v>
      </c>
      <c r="H762" s="118">
        <f t="shared" si="22"/>
        <v>28035.876</v>
      </c>
      <c r="I762" s="114">
        <f>F762/F765</f>
        <v>0.23950181079409946</v>
      </c>
      <c r="J762" s="117">
        <f t="shared" si="23"/>
        <v>2.2513170214645349E-2</v>
      </c>
    </row>
    <row r="763" spans="1:10" x14ac:dyDescent="0.25">
      <c r="A763" s="121" t="s">
        <v>84</v>
      </c>
      <c r="B763" s="121" t="s">
        <v>79</v>
      </c>
      <c r="C763" s="120" t="s">
        <v>4</v>
      </c>
      <c r="D763" s="120" t="s">
        <v>32</v>
      </c>
      <c r="E763" s="120" t="s">
        <v>77</v>
      </c>
      <c r="F763" s="119">
        <v>511790</v>
      </c>
      <c r="G763" s="115">
        <v>3.2</v>
      </c>
      <c r="H763" s="118">
        <f t="shared" si="22"/>
        <v>32754.560000000001</v>
      </c>
      <c r="I763" s="114">
        <f>F763/F765</f>
        <v>0.41097397435176786</v>
      </c>
      <c r="J763" s="117">
        <f t="shared" si="23"/>
        <v>2.6302334358513146E-2</v>
      </c>
    </row>
    <row r="764" spans="1:10" x14ac:dyDescent="0.25">
      <c r="A764" s="121" t="s">
        <v>84</v>
      </c>
      <c r="B764" s="121" t="s">
        <v>79</v>
      </c>
      <c r="C764" s="120" t="s">
        <v>4</v>
      </c>
      <c r="D764" s="120" t="s">
        <v>32</v>
      </c>
      <c r="E764" s="120" t="s">
        <v>76</v>
      </c>
      <c r="F764" s="119">
        <v>435266</v>
      </c>
      <c r="G764" s="115">
        <v>3.7</v>
      </c>
      <c r="H764" s="118">
        <f t="shared" si="22"/>
        <v>32209.684000000005</v>
      </c>
      <c r="I764" s="114">
        <f>F764/F765</f>
        <v>0.34952421485413271</v>
      </c>
      <c r="J764" s="117">
        <f t="shared" si="23"/>
        <v>2.5864791899205822E-2</v>
      </c>
    </row>
    <row r="765" spans="1:10" x14ac:dyDescent="0.25">
      <c r="A765" s="121" t="s">
        <v>84</v>
      </c>
      <c r="B765" s="121" t="s">
        <v>79</v>
      </c>
      <c r="C765" s="120" t="s">
        <v>4</v>
      </c>
      <c r="D765" s="120" t="s">
        <v>32</v>
      </c>
      <c r="E765" s="120" t="s">
        <v>72</v>
      </c>
      <c r="F765" s="119">
        <v>1245310</v>
      </c>
      <c r="G765" s="115">
        <v>2.2000000000000002</v>
      </c>
      <c r="H765" s="118">
        <f t="shared" si="22"/>
        <v>54793.64</v>
      </c>
      <c r="I765" s="114">
        <f>F765/F765</f>
        <v>1</v>
      </c>
      <c r="J765" s="117">
        <f t="shared" si="23"/>
        <v>4.4000000000000004E-2</v>
      </c>
    </row>
    <row r="766" spans="1:10" x14ac:dyDescent="0.25">
      <c r="A766" s="121" t="s">
        <v>84</v>
      </c>
      <c r="B766" s="121" t="s">
        <v>79</v>
      </c>
      <c r="C766" s="120" t="s">
        <v>4</v>
      </c>
      <c r="D766" s="120" t="s">
        <v>11</v>
      </c>
      <c r="E766" s="120" t="s">
        <v>1</v>
      </c>
      <c r="F766" s="119">
        <v>336479</v>
      </c>
      <c r="G766" s="115">
        <v>4.3</v>
      </c>
      <c r="H766" s="118">
        <f t="shared" si="22"/>
        <v>28937.194</v>
      </c>
      <c r="I766" s="114">
        <f>F766/F769</f>
        <v>0.26705424357025792</v>
      </c>
      <c r="J766" s="117">
        <f t="shared" si="23"/>
        <v>2.2966664947042182E-2</v>
      </c>
    </row>
    <row r="767" spans="1:10" x14ac:dyDescent="0.25">
      <c r="A767" s="121" t="s">
        <v>84</v>
      </c>
      <c r="B767" s="121" t="s">
        <v>79</v>
      </c>
      <c r="C767" s="120" t="s">
        <v>4</v>
      </c>
      <c r="D767" s="120" t="s">
        <v>11</v>
      </c>
      <c r="E767" s="120" t="s">
        <v>77</v>
      </c>
      <c r="F767" s="119">
        <v>653722</v>
      </c>
      <c r="G767" s="115">
        <v>3.2</v>
      </c>
      <c r="H767" s="118">
        <f t="shared" si="22"/>
        <v>41838.208000000006</v>
      </c>
      <c r="I767" s="114">
        <f>F767/F769</f>
        <v>0.51884139638799487</v>
      </c>
      <c r="J767" s="117">
        <f t="shared" si="23"/>
        <v>3.3205849368831669E-2</v>
      </c>
    </row>
    <row r="768" spans="1:10" x14ac:dyDescent="0.25">
      <c r="A768" s="121" t="s">
        <v>84</v>
      </c>
      <c r="B768" s="121" t="s">
        <v>79</v>
      </c>
      <c r="C768" s="120" t="s">
        <v>4</v>
      </c>
      <c r="D768" s="120" t="s">
        <v>11</v>
      </c>
      <c r="E768" s="120" t="s">
        <v>76</v>
      </c>
      <c r="F768" s="119">
        <v>269764</v>
      </c>
      <c r="G768" s="115">
        <v>4.7</v>
      </c>
      <c r="H768" s="118">
        <f t="shared" si="22"/>
        <v>25357.816000000003</v>
      </c>
      <c r="I768" s="114">
        <f>F768/F769</f>
        <v>0.21410436004174718</v>
      </c>
      <c r="J768" s="117">
        <f t="shared" si="23"/>
        <v>2.0125809843924234E-2</v>
      </c>
    </row>
    <row r="769" spans="1:10" x14ac:dyDescent="0.25">
      <c r="A769" s="121" t="s">
        <v>84</v>
      </c>
      <c r="B769" s="121" t="s">
        <v>79</v>
      </c>
      <c r="C769" s="120" t="s">
        <v>4</v>
      </c>
      <c r="D769" s="120" t="s">
        <v>11</v>
      </c>
      <c r="E769" s="120" t="s">
        <v>72</v>
      </c>
      <c r="F769" s="119">
        <v>1259965</v>
      </c>
      <c r="G769" s="115">
        <v>2.2000000000000002</v>
      </c>
      <c r="H769" s="118">
        <f t="shared" si="22"/>
        <v>55438.46</v>
      </c>
      <c r="I769" s="114">
        <f>F769/F769</f>
        <v>1</v>
      </c>
      <c r="J769" s="117">
        <f t="shared" si="23"/>
        <v>4.4000000000000004E-2</v>
      </c>
    </row>
    <row r="770" spans="1:10" x14ac:dyDescent="0.25">
      <c r="A770" s="121" t="s">
        <v>84</v>
      </c>
      <c r="B770" s="121" t="s">
        <v>79</v>
      </c>
      <c r="C770" s="120" t="s">
        <v>78</v>
      </c>
      <c r="D770" s="120" t="s">
        <v>107</v>
      </c>
      <c r="E770" s="120" t="s">
        <v>1</v>
      </c>
      <c r="F770" s="119">
        <v>138977</v>
      </c>
      <c r="G770" s="115">
        <v>5</v>
      </c>
      <c r="H770" s="118">
        <f t="shared" ref="H770:H833" si="24">2*(G770*F770/100)</f>
        <v>13897.7</v>
      </c>
      <c r="I770" s="114">
        <f>F770/F773</f>
        <v>0.10484818261993335</v>
      </c>
      <c r="J770" s="117">
        <f t="shared" ref="J770:J833" si="25">2*(I770*G770/100)</f>
        <v>1.0484818261993337E-2</v>
      </c>
    </row>
    <row r="771" spans="1:10" x14ac:dyDescent="0.25">
      <c r="A771" s="121" t="s">
        <v>84</v>
      </c>
      <c r="B771" s="121" t="s">
        <v>79</v>
      </c>
      <c r="C771" s="120" t="s">
        <v>78</v>
      </c>
      <c r="D771" s="120" t="s">
        <v>107</v>
      </c>
      <c r="E771" s="120" t="s">
        <v>77</v>
      </c>
      <c r="F771" s="119">
        <v>721072</v>
      </c>
      <c r="G771" s="115">
        <v>2.2999999999999998</v>
      </c>
      <c r="H771" s="118">
        <f t="shared" si="24"/>
        <v>33169.311999999998</v>
      </c>
      <c r="I771" s="114">
        <f>F771/F773</f>
        <v>0.54399712713701243</v>
      </c>
      <c r="J771" s="117">
        <f t="shared" si="25"/>
        <v>2.5023867848302569E-2</v>
      </c>
    </row>
    <row r="772" spans="1:10" x14ac:dyDescent="0.25">
      <c r="A772" s="121" t="s">
        <v>84</v>
      </c>
      <c r="B772" s="121" t="s">
        <v>79</v>
      </c>
      <c r="C772" s="120" t="s">
        <v>78</v>
      </c>
      <c r="D772" s="120" t="s">
        <v>107</v>
      </c>
      <c r="E772" s="120" t="s">
        <v>76</v>
      </c>
      <c r="F772" s="119">
        <v>465458</v>
      </c>
      <c r="G772" s="115">
        <v>2.6</v>
      </c>
      <c r="H772" s="118">
        <f t="shared" si="24"/>
        <v>24203.816000000003</v>
      </c>
      <c r="I772" s="114">
        <f>F772/F773</f>
        <v>0.35115469024305418</v>
      </c>
      <c r="J772" s="117">
        <f t="shared" si="25"/>
        <v>1.8260043892638817E-2</v>
      </c>
    </row>
    <row r="773" spans="1:10" x14ac:dyDescent="0.25">
      <c r="A773" s="121" t="s">
        <v>84</v>
      </c>
      <c r="B773" s="121" t="s">
        <v>79</v>
      </c>
      <c r="C773" s="120" t="s">
        <v>78</v>
      </c>
      <c r="D773" s="120" t="s">
        <v>107</v>
      </c>
      <c r="E773" s="120" t="s">
        <v>72</v>
      </c>
      <c r="F773" s="119">
        <v>1325507</v>
      </c>
      <c r="G773" s="115">
        <v>1.5</v>
      </c>
      <c r="H773" s="118">
        <f t="shared" si="24"/>
        <v>39765.21</v>
      </c>
      <c r="I773" s="114">
        <f>F773/F773</f>
        <v>1</v>
      </c>
      <c r="J773" s="117">
        <f t="shared" si="25"/>
        <v>0.03</v>
      </c>
    </row>
    <row r="774" spans="1:10" x14ac:dyDescent="0.25">
      <c r="A774" s="121" t="s">
        <v>84</v>
      </c>
      <c r="B774" s="121" t="s">
        <v>79</v>
      </c>
      <c r="C774" s="120" t="s">
        <v>78</v>
      </c>
      <c r="D774" s="120" t="s">
        <v>32</v>
      </c>
      <c r="E774" s="120" t="s">
        <v>1</v>
      </c>
      <c r="F774" s="119">
        <v>76607</v>
      </c>
      <c r="G774" s="115">
        <v>6.5</v>
      </c>
      <c r="H774" s="118">
        <f t="shared" si="24"/>
        <v>9958.91</v>
      </c>
      <c r="I774" s="114">
        <f>F774/F777</f>
        <v>0.10333417863578975</v>
      </c>
      <c r="J774" s="117">
        <f t="shared" si="25"/>
        <v>1.3433443222652669E-2</v>
      </c>
    </row>
    <row r="775" spans="1:10" x14ac:dyDescent="0.25">
      <c r="A775" s="121" t="s">
        <v>84</v>
      </c>
      <c r="B775" s="121" t="s">
        <v>79</v>
      </c>
      <c r="C775" s="120" t="s">
        <v>78</v>
      </c>
      <c r="D775" s="120" t="s">
        <v>32</v>
      </c>
      <c r="E775" s="120" t="s">
        <v>77</v>
      </c>
      <c r="F775" s="119">
        <v>313432</v>
      </c>
      <c r="G775" s="115">
        <v>3.1</v>
      </c>
      <c r="H775" s="118">
        <f t="shared" si="24"/>
        <v>19432.784</v>
      </c>
      <c r="I775" s="114">
        <f>F775/F777</f>
        <v>0.42278431838047242</v>
      </c>
      <c r="J775" s="117">
        <f t="shared" si="25"/>
        <v>2.6212627739589291E-2</v>
      </c>
    </row>
    <row r="776" spans="1:10" x14ac:dyDescent="0.25">
      <c r="A776" s="121" t="s">
        <v>84</v>
      </c>
      <c r="B776" s="121" t="s">
        <v>79</v>
      </c>
      <c r="C776" s="120" t="s">
        <v>78</v>
      </c>
      <c r="D776" s="120" t="s">
        <v>32</v>
      </c>
      <c r="E776" s="120" t="s">
        <v>76</v>
      </c>
      <c r="F776" s="119">
        <v>351313</v>
      </c>
      <c r="G776" s="115">
        <v>2.9</v>
      </c>
      <c r="H776" s="118">
        <f t="shared" si="24"/>
        <v>20376.153999999999</v>
      </c>
      <c r="I776" s="114">
        <f>F776/F777</f>
        <v>0.47388150298373782</v>
      </c>
      <c r="J776" s="117">
        <f t="shared" si="25"/>
        <v>2.7485127173056793E-2</v>
      </c>
    </row>
    <row r="777" spans="1:10" x14ac:dyDescent="0.25">
      <c r="A777" s="121" t="s">
        <v>84</v>
      </c>
      <c r="B777" s="121" t="s">
        <v>79</v>
      </c>
      <c r="C777" s="120" t="s">
        <v>78</v>
      </c>
      <c r="D777" s="120" t="s">
        <v>32</v>
      </c>
      <c r="E777" s="120" t="s">
        <v>72</v>
      </c>
      <c r="F777" s="119">
        <v>741352</v>
      </c>
      <c r="G777" s="115">
        <v>2.2999999999999998</v>
      </c>
      <c r="H777" s="118">
        <f t="shared" si="24"/>
        <v>34102.191999999995</v>
      </c>
      <c r="I777" s="114">
        <f>F777/F777</f>
        <v>1</v>
      </c>
      <c r="J777" s="117">
        <f t="shared" si="25"/>
        <v>4.5999999999999999E-2</v>
      </c>
    </row>
    <row r="778" spans="1:10" x14ac:dyDescent="0.25">
      <c r="A778" s="121" t="s">
        <v>84</v>
      </c>
      <c r="B778" s="121" t="s">
        <v>79</v>
      </c>
      <c r="C778" s="120" t="s">
        <v>78</v>
      </c>
      <c r="D778" s="120" t="s">
        <v>11</v>
      </c>
      <c r="E778" s="120" t="s">
        <v>1</v>
      </c>
      <c r="F778" s="119">
        <v>62370</v>
      </c>
      <c r="G778" s="115">
        <v>7.3</v>
      </c>
      <c r="H778" s="118">
        <f t="shared" si="24"/>
        <v>9106.02</v>
      </c>
      <c r="I778" s="114">
        <f>F778/F781</f>
        <v>0.10676960738160249</v>
      </c>
      <c r="J778" s="117">
        <f t="shared" si="25"/>
        <v>1.5588362677713963E-2</v>
      </c>
    </row>
    <row r="779" spans="1:10" x14ac:dyDescent="0.25">
      <c r="A779" s="121" t="s">
        <v>84</v>
      </c>
      <c r="B779" s="121" t="s">
        <v>79</v>
      </c>
      <c r="C779" s="120" t="s">
        <v>78</v>
      </c>
      <c r="D779" s="120" t="s">
        <v>11</v>
      </c>
      <c r="E779" s="120" t="s">
        <v>77</v>
      </c>
      <c r="F779" s="119">
        <v>407640</v>
      </c>
      <c r="G779" s="115">
        <v>2.6</v>
      </c>
      <c r="H779" s="118">
        <f t="shared" si="24"/>
        <v>21197.279999999999</v>
      </c>
      <c r="I779" s="114">
        <f>F779/F781</f>
        <v>0.69782848730217151</v>
      </c>
      <c r="J779" s="117">
        <f t="shared" si="25"/>
        <v>3.6287081339712916E-2</v>
      </c>
    </row>
    <row r="780" spans="1:10" x14ac:dyDescent="0.25">
      <c r="A780" s="121" t="s">
        <v>84</v>
      </c>
      <c r="B780" s="121" t="s">
        <v>79</v>
      </c>
      <c r="C780" s="120" t="s">
        <v>78</v>
      </c>
      <c r="D780" s="120" t="s">
        <v>11</v>
      </c>
      <c r="E780" s="120" t="s">
        <v>76</v>
      </c>
      <c r="F780" s="119">
        <v>114145</v>
      </c>
      <c r="G780" s="115">
        <v>5.5</v>
      </c>
      <c r="H780" s="118">
        <f t="shared" si="24"/>
        <v>12555.95</v>
      </c>
      <c r="I780" s="114">
        <f>F780/F781</f>
        <v>0.195401905316226</v>
      </c>
      <c r="J780" s="117">
        <f t="shared" si="25"/>
        <v>2.149420958478486E-2</v>
      </c>
    </row>
    <row r="781" spans="1:10" x14ac:dyDescent="0.25">
      <c r="A781" s="121" t="s">
        <v>84</v>
      </c>
      <c r="B781" s="121" t="s">
        <v>79</v>
      </c>
      <c r="C781" s="120" t="s">
        <v>78</v>
      </c>
      <c r="D781" s="120" t="s">
        <v>11</v>
      </c>
      <c r="E781" s="120" t="s">
        <v>72</v>
      </c>
      <c r="F781" s="119">
        <v>584155</v>
      </c>
      <c r="G781" s="115">
        <v>2.2999999999999998</v>
      </c>
      <c r="H781" s="118">
        <f t="shared" si="24"/>
        <v>26871.13</v>
      </c>
      <c r="I781" s="114">
        <f>F781/F781</f>
        <v>1</v>
      </c>
      <c r="J781" s="117">
        <f t="shared" si="25"/>
        <v>4.5999999999999999E-2</v>
      </c>
    </row>
    <row r="782" spans="1:10" x14ac:dyDescent="0.25">
      <c r="A782" s="121" t="s">
        <v>84</v>
      </c>
      <c r="B782" s="121" t="s">
        <v>79</v>
      </c>
      <c r="C782" s="120" t="s">
        <v>73</v>
      </c>
      <c r="D782" s="120" t="s">
        <v>107</v>
      </c>
      <c r="E782" s="120" t="s">
        <v>1</v>
      </c>
      <c r="F782" s="119">
        <v>1987641</v>
      </c>
      <c r="G782" s="115">
        <v>1.8</v>
      </c>
      <c r="H782" s="118">
        <f t="shared" si="24"/>
        <v>71555.076000000001</v>
      </c>
      <c r="I782" s="114">
        <f>F782/F785</f>
        <v>0.25714654981031371</v>
      </c>
      <c r="J782" s="117">
        <f t="shared" si="25"/>
        <v>9.2572757931712931E-3</v>
      </c>
    </row>
    <row r="783" spans="1:10" x14ac:dyDescent="0.25">
      <c r="A783" s="121" t="s">
        <v>84</v>
      </c>
      <c r="B783" s="121" t="s">
        <v>79</v>
      </c>
      <c r="C783" s="120" t="s">
        <v>73</v>
      </c>
      <c r="D783" s="120" t="s">
        <v>107</v>
      </c>
      <c r="E783" s="120" t="s">
        <v>77</v>
      </c>
      <c r="F783" s="119">
        <v>2884852</v>
      </c>
      <c r="G783" s="115">
        <v>1.5</v>
      </c>
      <c r="H783" s="118">
        <f t="shared" si="24"/>
        <v>86545.56</v>
      </c>
      <c r="I783" s="114">
        <f>F783/F785</f>
        <v>0.3732211895978112</v>
      </c>
      <c r="J783" s="117">
        <f t="shared" si="25"/>
        <v>1.1196635687934336E-2</v>
      </c>
    </row>
    <row r="784" spans="1:10" x14ac:dyDescent="0.25">
      <c r="A784" s="121" t="s">
        <v>84</v>
      </c>
      <c r="B784" s="121" t="s">
        <v>79</v>
      </c>
      <c r="C784" s="120" t="s">
        <v>73</v>
      </c>
      <c r="D784" s="120" t="s">
        <v>107</v>
      </c>
      <c r="E784" s="120" t="s">
        <v>76</v>
      </c>
      <c r="F784" s="119">
        <v>2857111</v>
      </c>
      <c r="G784" s="115">
        <v>1.5</v>
      </c>
      <c r="H784" s="118">
        <f t="shared" si="24"/>
        <v>85713.33</v>
      </c>
      <c r="I784" s="114">
        <f>F784/F785</f>
        <v>0.36963226059187509</v>
      </c>
      <c r="J784" s="117">
        <f t="shared" si="25"/>
        <v>1.1088967817756252E-2</v>
      </c>
    </row>
    <row r="785" spans="1:10" x14ac:dyDescent="0.25">
      <c r="A785" s="121" t="s">
        <v>84</v>
      </c>
      <c r="B785" s="121" t="s">
        <v>79</v>
      </c>
      <c r="C785" s="120" t="s">
        <v>73</v>
      </c>
      <c r="D785" s="120" t="s">
        <v>107</v>
      </c>
      <c r="E785" s="120" t="s">
        <v>72</v>
      </c>
      <c r="F785" s="119">
        <v>7729604</v>
      </c>
      <c r="G785" s="115">
        <v>0.7</v>
      </c>
      <c r="H785" s="118">
        <f t="shared" si="24"/>
        <v>108214.45599999999</v>
      </c>
      <c r="I785" s="114">
        <f>F785/F785</f>
        <v>1</v>
      </c>
      <c r="J785" s="117">
        <f t="shared" si="25"/>
        <v>1.3999999999999999E-2</v>
      </c>
    </row>
    <row r="786" spans="1:10" x14ac:dyDescent="0.25">
      <c r="A786" s="121" t="s">
        <v>84</v>
      </c>
      <c r="B786" s="121" t="s">
        <v>79</v>
      </c>
      <c r="C786" s="120" t="s">
        <v>73</v>
      </c>
      <c r="D786" s="120" t="s">
        <v>32</v>
      </c>
      <c r="E786" s="120" t="s">
        <v>1</v>
      </c>
      <c r="F786" s="119">
        <v>903539</v>
      </c>
      <c r="G786" s="115">
        <v>3.2</v>
      </c>
      <c r="H786" s="118">
        <f t="shared" si="24"/>
        <v>57826.496000000006</v>
      </c>
      <c r="I786" s="114">
        <f>F786/F789</f>
        <v>0.23060688722980471</v>
      </c>
      <c r="J786" s="117">
        <f t="shared" si="25"/>
        <v>1.4758840782707503E-2</v>
      </c>
    </row>
    <row r="787" spans="1:10" x14ac:dyDescent="0.25">
      <c r="A787" s="121" t="s">
        <v>84</v>
      </c>
      <c r="B787" s="121" t="s">
        <v>79</v>
      </c>
      <c r="C787" s="120" t="s">
        <v>73</v>
      </c>
      <c r="D787" s="120" t="s">
        <v>32</v>
      </c>
      <c r="E787" s="120" t="s">
        <v>77</v>
      </c>
      <c r="F787" s="119">
        <v>1313239</v>
      </c>
      <c r="G787" s="115">
        <v>2.2000000000000002</v>
      </c>
      <c r="H787" s="118">
        <f t="shared" si="24"/>
        <v>57782.516000000003</v>
      </c>
      <c r="I787" s="114">
        <f>F787/F789</f>
        <v>0.33517308935063289</v>
      </c>
      <c r="J787" s="117">
        <f t="shared" si="25"/>
        <v>1.4747615931427848E-2</v>
      </c>
    </row>
    <row r="788" spans="1:10" x14ac:dyDescent="0.25">
      <c r="A788" s="121" t="s">
        <v>84</v>
      </c>
      <c r="B788" s="121" t="s">
        <v>79</v>
      </c>
      <c r="C788" s="120" t="s">
        <v>73</v>
      </c>
      <c r="D788" s="120" t="s">
        <v>32</v>
      </c>
      <c r="E788" s="120" t="s">
        <v>76</v>
      </c>
      <c r="F788" s="119">
        <v>1701314</v>
      </c>
      <c r="G788" s="115">
        <v>1.8</v>
      </c>
      <c r="H788" s="118">
        <f t="shared" si="24"/>
        <v>61247.304000000004</v>
      </c>
      <c r="I788" s="114">
        <f>F788/F789</f>
        <v>0.4342200234195624</v>
      </c>
      <c r="J788" s="117">
        <f t="shared" si="25"/>
        <v>1.5631920843104247E-2</v>
      </c>
    </row>
    <row r="789" spans="1:10" x14ac:dyDescent="0.25">
      <c r="A789" s="121" t="s">
        <v>84</v>
      </c>
      <c r="B789" s="121" t="s">
        <v>79</v>
      </c>
      <c r="C789" s="120" t="s">
        <v>73</v>
      </c>
      <c r="D789" s="120" t="s">
        <v>32</v>
      </c>
      <c r="E789" s="120" t="s">
        <v>72</v>
      </c>
      <c r="F789" s="119">
        <v>3918092</v>
      </c>
      <c r="G789" s="115">
        <v>1.2</v>
      </c>
      <c r="H789" s="118">
        <f t="shared" si="24"/>
        <v>94034.207999999984</v>
      </c>
      <c r="I789" s="114">
        <f>F789/F789</f>
        <v>1</v>
      </c>
      <c r="J789" s="117">
        <f t="shared" si="25"/>
        <v>2.4E-2</v>
      </c>
    </row>
    <row r="790" spans="1:10" x14ac:dyDescent="0.25">
      <c r="A790" s="121" t="s">
        <v>84</v>
      </c>
      <c r="B790" s="121" t="s">
        <v>79</v>
      </c>
      <c r="C790" s="120" t="s">
        <v>73</v>
      </c>
      <c r="D790" s="120" t="s">
        <v>11</v>
      </c>
      <c r="E790" s="120" t="s">
        <v>1</v>
      </c>
      <c r="F790" s="119">
        <v>1084102</v>
      </c>
      <c r="G790" s="115">
        <v>2.2000000000000002</v>
      </c>
      <c r="H790" s="118">
        <f t="shared" si="24"/>
        <v>47700.488000000005</v>
      </c>
      <c r="I790" s="114">
        <f>F790/F793</f>
        <v>0.28442833185360561</v>
      </c>
      <c r="J790" s="117">
        <f t="shared" si="25"/>
        <v>1.2514846601558646E-2</v>
      </c>
    </row>
    <row r="791" spans="1:10" x14ac:dyDescent="0.25">
      <c r="A791" s="121" t="s">
        <v>84</v>
      </c>
      <c r="B791" s="121" t="s">
        <v>79</v>
      </c>
      <c r="C791" s="120" t="s">
        <v>73</v>
      </c>
      <c r="D791" s="120" t="s">
        <v>11</v>
      </c>
      <c r="E791" s="120" t="s">
        <v>77</v>
      </c>
      <c r="F791" s="119">
        <v>1571613</v>
      </c>
      <c r="G791" s="115">
        <v>1.8</v>
      </c>
      <c r="H791" s="118">
        <f t="shared" si="24"/>
        <v>56578.067999999999</v>
      </c>
      <c r="I791" s="114">
        <f>F791/F793</f>
        <v>0.41233321579467674</v>
      </c>
      <c r="J791" s="117">
        <f t="shared" si="25"/>
        <v>1.4843995768608363E-2</v>
      </c>
    </row>
    <row r="792" spans="1:10" x14ac:dyDescent="0.25">
      <c r="A792" s="121" t="s">
        <v>84</v>
      </c>
      <c r="B792" s="121" t="s">
        <v>79</v>
      </c>
      <c r="C792" s="120" t="s">
        <v>73</v>
      </c>
      <c r="D792" s="120" t="s">
        <v>11</v>
      </c>
      <c r="E792" s="120" t="s">
        <v>76</v>
      </c>
      <c r="F792" s="119">
        <v>1155797</v>
      </c>
      <c r="G792" s="115">
        <v>2.2000000000000002</v>
      </c>
      <c r="H792" s="118">
        <f t="shared" si="24"/>
        <v>50855.068000000007</v>
      </c>
      <c r="I792" s="114">
        <f>F792/F793</f>
        <v>0.30323845235171765</v>
      </c>
      <c r="J792" s="117">
        <f t="shared" si="25"/>
        <v>1.3342491903475577E-2</v>
      </c>
    </row>
    <row r="793" spans="1:10" x14ac:dyDescent="0.25">
      <c r="A793" s="121" t="s">
        <v>84</v>
      </c>
      <c r="B793" s="121" t="s">
        <v>79</v>
      </c>
      <c r="C793" s="120" t="s">
        <v>73</v>
      </c>
      <c r="D793" s="120" t="s">
        <v>11</v>
      </c>
      <c r="E793" s="120" t="s">
        <v>72</v>
      </c>
      <c r="F793" s="119">
        <v>3811512</v>
      </c>
      <c r="G793" s="115">
        <v>1.2</v>
      </c>
      <c r="H793" s="118">
        <f t="shared" si="24"/>
        <v>91476.287999999986</v>
      </c>
      <c r="I793" s="114">
        <f>F793/F793</f>
        <v>1</v>
      </c>
      <c r="J793" s="117">
        <f t="shared" si="25"/>
        <v>2.4E-2</v>
      </c>
    </row>
    <row r="794" spans="1:10" x14ac:dyDescent="0.25">
      <c r="A794" s="121" t="s">
        <v>84</v>
      </c>
      <c r="B794" s="121" t="s">
        <v>74</v>
      </c>
      <c r="C794" s="120" t="s">
        <v>0</v>
      </c>
      <c r="D794" s="120" t="s">
        <v>107</v>
      </c>
      <c r="E794" s="120" t="s">
        <v>1</v>
      </c>
      <c r="F794" s="119">
        <v>153463</v>
      </c>
      <c r="G794" s="115">
        <v>5.3</v>
      </c>
      <c r="H794" s="118">
        <f t="shared" si="24"/>
        <v>16267.078000000001</v>
      </c>
      <c r="I794" s="114">
        <f>F794/F797</f>
        <v>0.1050089364648823</v>
      </c>
      <c r="J794" s="117">
        <f t="shared" si="25"/>
        <v>1.1130947265277523E-2</v>
      </c>
    </row>
    <row r="795" spans="1:10" x14ac:dyDescent="0.25">
      <c r="A795" s="121" t="s">
        <v>84</v>
      </c>
      <c r="B795" s="121" t="s">
        <v>74</v>
      </c>
      <c r="C795" s="120" t="s">
        <v>0</v>
      </c>
      <c r="D795" s="120" t="s">
        <v>107</v>
      </c>
      <c r="E795" s="120" t="s">
        <v>77</v>
      </c>
      <c r="F795" s="119">
        <v>173227</v>
      </c>
      <c r="G795" s="115">
        <v>5.3</v>
      </c>
      <c r="H795" s="118">
        <f t="shared" si="24"/>
        <v>18362.061999999998</v>
      </c>
      <c r="I795" s="114">
        <f>F795/F797</f>
        <v>0.11853269541845374</v>
      </c>
      <c r="J795" s="117">
        <f t="shared" si="25"/>
        <v>1.2564465714356097E-2</v>
      </c>
    </row>
    <row r="796" spans="1:10" x14ac:dyDescent="0.25">
      <c r="A796" s="121" t="s">
        <v>84</v>
      </c>
      <c r="B796" s="121" t="s">
        <v>74</v>
      </c>
      <c r="C796" s="120" t="s">
        <v>0</v>
      </c>
      <c r="D796" s="120" t="s">
        <v>107</v>
      </c>
      <c r="E796" s="120" t="s">
        <v>76</v>
      </c>
      <c r="F796" s="119">
        <v>1134738</v>
      </c>
      <c r="G796" s="115">
        <v>1.8</v>
      </c>
      <c r="H796" s="118">
        <f t="shared" si="24"/>
        <v>40850.567999999999</v>
      </c>
      <c r="I796" s="114">
        <f>F796/F797</f>
        <v>0.77645836811666402</v>
      </c>
      <c r="J796" s="117">
        <f t="shared" si="25"/>
        <v>2.7952501252199904E-2</v>
      </c>
    </row>
    <row r="797" spans="1:10" x14ac:dyDescent="0.25">
      <c r="A797" s="121" t="s">
        <v>84</v>
      </c>
      <c r="B797" s="121" t="s">
        <v>74</v>
      </c>
      <c r="C797" s="120" t="s">
        <v>0</v>
      </c>
      <c r="D797" s="120" t="s">
        <v>107</v>
      </c>
      <c r="E797" s="120" t="s">
        <v>72</v>
      </c>
      <c r="F797" s="119">
        <v>1461428</v>
      </c>
      <c r="G797" s="115">
        <v>1.8</v>
      </c>
      <c r="H797" s="118">
        <f t="shared" si="24"/>
        <v>52611.407999999996</v>
      </c>
      <c r="I797" s="114">
        <f>F797/F797</f>
        <v>1</v>
      </c>
      <c r="J797" s="117">
        <f t="shared" si="25"/>
        <v>3.6000000000000004E-2</v>
      </c>
    </row>
    <row r="798" spans="1:10" x14ac:dyDescent="0.25">
      <c r="A798" s="121" t="s">
        <v>84</v>
      </c>
      <c r="B798" s="121" t="s">
        <v>74</v>
      </c>
      <c r="C798" s="120" t="s">
        <v>0</v>
      </c>
      <c r="D798" s="120" t="s">
        <v>32</v>
      </c>
      <c r="E798" s="120" t="s">
        <v>1</v>
      </c>
      <c r="F798" s="119">
        <v>74170</v>
      </c>
      <c r="G798" s="115">
        <v>7.8</v>
      </c>
      <c r="H798" s="118">
        <f t="shared" si="24"/>
        <v>11570.52</v>
      </c>
      <c r="I798" s="114">
        <f>F798/F801</f>
        <v>0.10200895896398397</v>
      </c>
      <c r="J798" s="117">
        <f t="shared" si="25"/>
        <v>1.59133975983815E-2</v>
      </c>
    </row>
    <row r="799" spans="1:10" x14ac:dyDescent="0.25">
      <c r="A799" s="121" t="s">
        <v>84</v>
      </c>
      <c r="B799" s="121" t="s">
        <v>74</v>
      </c>
      <c r="C799" s="120" t="s">
        <v>0</v>
      </c>
      <c r="D799" s="120" t="s">
        <v>32</v>
      </c>
      <c r="E799" s="120" t="s">
        <v>77</v>
      </c>
      <c r="F799" s="119">
        <v>88447</v>
      </c>
      <c r="G799" s="115">
        <v>7.1</v>
      </c>
      <c r="H799" s="118">
        <f t="shared" si="24"/>
        <v>12559.473999999998</v>
      </c>
      <c r="I799" s="114">
        <f>F799/F801</f>
        <v>0.12164468644313726</v>
      </c>
      <c r="J799" s="117">
        <f t="shared" si="25"/>
        <v>1.7273545474925493E-2</v>
      </c>
    </row>
    <row r="800" spans="1:10" x14ac:dyDescent="0.25">
      <c r="A800" s="121" t="s">
        <v>84</v>
      </c>
      <c r="B800" s="121" t="s">
        <v>74</v>
      </c>
      <c r="C800" s="120" t="s">
        <v>0</v>
      </c>
      <c r="D800" s="120" t="s">
        <v>32</v>
      </c>
      <c r="E800" s="120" t="s">
        <v>76</v>
      </c>
      <c r="F800" s="119">
        <v>564476</v>
      </c>
      <c r="G800" s="115">
        <v>2.8</v>
      </c>
      <c r="H800" s="118">
        <f t="shared" si="24"/>
        <v>31610.655999999995</v>
      </c>
      <c r="I800" s="114">
        <f>F800/F801</f>
        <v>0.77634635459287882</v>
      </c>
      <c r="J800" s="117">
        <f t="shared" si="25"/>
        <v>4.3475395857201206E-2</v>
      </c>
    </row>
    <row r="801" spans="1:10" x14ac:dyDescent="0.25">
      <c r="A801" s="121" t="s">
        <v>84</v>
      </c>
      <c r="B801" s="121" t="s">
        <v>74</v>
      </c>
      <c r="C801" s="120" t="s">
        <v>0</v>
      </c>
      <c r="D801" s="120" t="s">
        <v>32</v>
      </c>
      <c r="E801" s="120" t="s">
        <v>72</v>
      </c>
      <c r="F801" s="119">
        <v>727093</v>
      </c>
      <c r="G801" s="115">
        <v>2.8</v>
      </c>
      <c r="H801" s="118">
        <f t="shared" si="24"/>
        <v>40717.207999999999</v>
      </c>
      <c r="I801" s="114">
        <f>F801/F801</f>
        <v>1</v>
      </c>
      <c r="J801" s="117">
        <f t="shared" si="25"/>
        <v>5.5999999999999994E-2</v>
      </c>
    </row>
    <row r="802" spans="1:10" x14ac:dyDescent="0.25">
      <c r="A802" s="121" t="s">
        <v>84</v>
      </c>
      <c r="B802" s="121" t="s">
        <v>74</v>
      </c>
      <c r="C802" s="120" t="s">
        <v>0</v>
      </c>
      <c r="D802" s="120" t="s">
        <v>11</v>
      </c>
      <c r="E802" s="120" t="s">
        <v>1</v>
      </c>
      <c r="F802" s="119">
        <v>79293</v>
      </c>
      <c r="G802" s="115">
        <v>7.5</v>
      </c>
      <c r="H802" s="118">
        <f t="shared" si="24"/>
        <v>11893.95</v>
      </c>
      <c r="I802" s="114">
        <f>F802/F805</f>
        <v>0.10797932823575071</v>
      </c>
      <c r="J802" s="117">
        <f t="shared" si="25"/>
        <v>1.6196899235362609E-2</v>
      </c>
    </row>
    <row r="803" spans="1:10" x14ac:dyDescent="0.25">
      <c r="A803" s="121" t="s">
        <v>84</v>
      </c>
      <c r="B803" s="121" t="s">
        <v>74</v>
      </c>
      <c r="C803" s="120" t="s">
        <v>0</v>
      </c>
      <c r="D803" s="120" t="s">
        <v>11</v>
      </c>
      <c r="E803" s="120" t="s">
        <v>77</v>
      </c>
      <c r="F803" s="119">
        <v>84780</v>
      </c>
      <c r="G803" s="115">
        <v>7.3</v>
      </c>
      <c r="H803" s="118">
        <f t="shared" si="24"/>
        <v>12377.88</v>
      </c>
      <c r="I803" s="114">
        <f>F803/F805</f>
        <v>0.1154513947993763</v>
      </c>
      <c r="J803" s="117">
        <f t="shared" si="25"/>
        <v>1.6855903640708939E-2</v>
      </c>
    </row>
    <row r="804" spans="1:10" x14ac:dyDescent="0.25">
      <c r="A804" s="121" t="s">
        <v>84</v>
      </c>
      <c r="B804" s="121" t="s">
        <v>74</v>
      </c>
      <c r="C804" s="120" t="s">
        <v>0</v>
      </c>
      <c r="D804" s="120" t="s">
        <v>11</v>
      </c>
      <c r="E804" s="120" t="s">
        <v>76</v>
      </c>
      <c r="F804" s="119">
        <v>570262</v>
      </c>
      <c r="G804" s="115">
        <v>2.8</v>
      </c>
      <c r="H804" s="118">
        <f t="shared" si="24"/>
        <v>31934.671999999999</v>
      </c>
      <c r="I804" s="114">
        <f>F804/F805</f>
        <v>0.77656927696487299</v>
      </c>
      <c r="J804" s="117">
        <f t="shared" si="25"/>
        <v>4.3487879510032884E-2</v>
      </c>
    </row>
    <row r="805" spans="1:10" x14ac:dyDescent="0.25">
      <c r="A805" s="121" t="s">
        <v>84</v>
      </c>
      <c r="B805" s="121" t="s">
        <v>74</v>
      </c>
      <c r="C805" s="120" t="s">
        <v>0</v>
      </c>
      <c r="D805" s="120" t="s">
        <v>11</v>
      </c>
      <c r="E805" s="120" t="s">
        <v>72</v>
      </c>
      <c r="F805" s="119">
        <v>734335</v>
      </c>
      <c r="G805" s="115">
        <v>2.8</v>
      </c>
      <c r="H805" s="118">
        <f t="shared" si="24"/>
        <v>41122.759999999995</v>
      </c>
      <c r="I805" s="114">
        <f>F805/F805</f>
        <v>1</v>
      </c>
      <c r="J805" s="117">
        <f t="shared" si="25"/>
        <v>5.5999999999999994E-2</v>
      </c>
    </row>
    <row r="806" spans="1:10" x14ac:dyDescent="0.25">
      <c r="A806" s="121" t="s">
        <v>84</v>
      </c>
      <c r="B806" s="121" t="s">
        <v>74</v>
      </c>
      <c r="C806" s="120" t="s">
        <v>2</v>
      </c>
      <c r="D806" s="120" t="s">
        <v>107</v>
      </c>
      <c r="E806" s="120" t="s">
        <v>1</v>
      </c>
      <c r="F806" s="119">
        <v>543654</v>
      </c>
      <c r="G806" s="115">
        <v>3.1</v>
      </c>
      <c r="H806" s="118">
        <f t="shared" si="24"/>
        <v>33706.548000000003</v>
      </c>
      <c r="I806" s="114">
        <f>F806/F809</f>
        <v>0.2906712148593304</v>
      </c>
      <c r="J806" s="117">
        <f t="shared" si="25"/>
        <v>1.8021615321278484E-2</v>
      </c>
    </row>
    <row r="807" spans="1:10" x14ac:dyDescent="0.25">
      <c r="A807" s="121" t="s">
        <v>84</v>
      </c>
      <c r="B807" s="121" t="s">
        <v>74</v>
      </c>
      <c r="C807" s="120" t="s">
        <v>2</v>
      </c>
      <c r="D807" s="120" t="s">
        <v>107</v>
      </c>
      <c r="E807" s="120" t="s">
        <v>77</v>
      </c>
      <c r="F807" s="119">
        <v>556727</v>
      </c>
      <c r="G807" s="115">
        <v>3.1</v>
      </c>
      <c r="H807" s="118">
        <f t="shared" si="24"/>
        <v>34517.074000000001</v>
      </c>
      <c r="I807" s="114">
        <f>F807/F809</f>
        <v>0.29766085310692175</v>
      </c>
      <c r="J807" s="117">
        <f t="shared" si="25"/>
        <v>1.8454972892629148E-2</v>
      </c>
    </row>
    <row r="808" spans="1:10" x14ac:dyDescent="0.25">
      <c r="A808" s="121" t="s">
        <v>84</v>
      </c>
      <c r="B808" s="121" t="s">
        <v>74</v>
      </c>
      <c r="C808" s="120" t="s">
        <v>2</v>
      </c>
      <c r="D808" s="120" t="s">
        <v>107</v>
      </c>
      <c r="E808" s="120" t="s">
        <v>76</v>
      </c>
      <c r="F808" s="119">
        <v>769959</v>
      </c>
      <c r="G808" s="115">
        <v>2.4</v>
      </c>
      <c r="H808" s="118">
        <f t="shared" si="24"/>
        <v>36958.031999999999</v>
      </c>
      <c r="I808" s="114">
        <f>F808/F809</f>
        <v>0.41166793203374785</v>
      </c>
      <c r="J808" s="117">
        <f t="shared" si="25"/>
        <v>1.9760060737619895E-2</v>
      </c>
    </row>
    <row r="809" spans="1:10" x14ac:dyDescent="0.25">
      <c r="A809" s="121" t="s">
        <v>84</v>
      </c>
      <c r="B809" s="121" t="s">
        <v>74</v>
      </c>
      <c r="C809" s="120" t="s">
        <v>2</v>
      </c>
      <c r="D809" s="120" t="s">
        <v>107</v>
      </c>
      <c r="E809" s="120" t="s">
        <v>72</v>
      </c>
      <c r="F809" s="119">
        <v>1870340</v>
      </c>
      <c r="G809" s="115">
        <v>2</v>
      </c>
      <c r="H809" s="118">
        <f t="shared" si="24"/>
        <v>74813.600000000006</v>
      </c>
      <c r="I809" s="114">
        <f>F809/F809</f>
        <v>1</v>
      </c>
      <c r="J809" s="117">
        <f t="shared" si="25"/>
        <v>0.04</v>
      </c>
    </row>
    <row r="810" spans="1:10" x14ac:dyDescent="0.25">
      <c r="A810" s="121" t="s">
        <v>84</v>
      </c>
      <c r="B810" s="121" t="s">
        <v>74</v>
      </c>
      <c r="C810" s="120" t="s">
        <v>2</v>
      </c>
      <c r="D810" s="120" t="s">
        <v>32</v>
      </c>
      <c r="E810" s="120" t="s">
        <v>1</v>
      </c>
      <c r="F810" s="119">
        <v>242905</v>
      </c>
      <c r="G810" s="115">
        <v>5.0999999999999996</v>
      </c>
      <c r="H810" s="118">
        <f t="shared" si="24"/>
        <v>24776.31</v>
      </c>
      <c r="I810" s="114">
        <f>F810/F813</f>
        <v>0.25705728904856895</v>
      </c>
      <c r="J810" s="117">
        <f t="shared" si="25"/>
        <v>2.6219843482954031E-2</v>
      </c>
    </row>
    <row r="811" spans="1:10" x14ac:dyDescent="0.25">
      <c r="A811" s="121" t="s">
        <v>84</v>
      </c>
      <c r="B811" s="121" t="s">
        <v>74</v>
      </c>
      <c r="C811" s="120" t="s">
        <v>2</v>
      </c>
      <c r="D811" s="120" t="s">
        <v>32</v>
      </c>
      <c r="E811" s="120" t="s">
        <v>77</v>
      </c>
      <c r="F811" s="119">
        <v>287458</v>
      </c>
      <c r="G811" s="115">
        <v>4.5</v>
      </c>
      <c r="H811" s="118">
        <f t="shared" si="24"/>
        <v>25871.22</v>
      </c>
      <c r="I811" s="114">
        <f>F811/F813</f>
        <v>0.30420606490324836</v>
      </c>
      <c r="J811" s="117">
        <f t="shared" si="25"/>
        <v>2.7378545841292352E-2</v>
      </c>
    </row>
    <row r="812" spans="1:10" x14ac:dyDescent="0.25">
      <c r="A812" s="121" t="s">
        <v>84</v>
      </c>
      <c r="B812" s="121" t="s">
        <v>74</v>
      </c>
      <c r="C812" s="120" t="s">
        <v>2</v>
      </c>
      <c r="D812" s="120" t="s">
        <v>32</v>
      </c>
      <c r="E812" s="120" t="s">
        <v>76</v>
      </c>
      <c r="F812" s="119">
        <v>414582</v>
      </c>
      <c r="G812" s="115">
        <v>3.5</v>
      </c>
      <c r="H812" s="118">
        <f t="shared" si="24"/>
        <v>29020.74</v>
      </c>
      <c r="I812" s="114">
        <f>F812/F813</f>
        <v>0.43873664604818269</v>
      </c>
      <c r="J812" s="117">
        <f t="shared" si="25"/>
        <v>3.0711565223372789E-2</v>
      </c>
    </row>
    <row r="813" spans="1:10" x14ac:dyDescent="0.25">
      <c r="A813" s="121" t="s">
        <v>84</v>
      </c>
      <c r="B813" s="121" t="s">
        <v>74</v>
      </c>
      <c r="C813" s="120" t="s">
        <v>2</v>
      </c>
      <c r="D813" s="120" t="s">
        <v>32</v>
      </c>
      <c r="E813" s="120" t="s">
        <v>72</v>
      </c>
      <c r="F813" s="119">
        <v>944945</v>
      </c>
      <c r="G813" s="115">
        <v>2.4</v>
      </c>
      <c r="H813" s="118">
        <f t="shared" si="24"/>
        <v>45357.36</v>
      </c>
      <c r="I813" s="114">
        <f>F813/F813</f>
        <v>1</v>
      </c>
      <c r="J813" s="117">
        <f t="shared" si="25"/>
        <v>4.8000000000000001E-2</v>
      </c>
    </row>
    <row r="814" spans="1:10" x14ac:dyDescent="0.25">
      <c r="A814" s="121" t="s">
        <v>84</v>
      </c>
      <c r="B814" s="121" t="s">
        <v>74</v>
      </c>
      <c r="C814" s="120" t="s">
        <v>2</v>
      </c>
      <c r="D814" s="120" t="s">
        <v>11</v>
      </c>
      <c r="E814" s="120" t="s">
        <v>1</v>
      </c>
      <c r="F814" s="119">
        <v>300749</v>
      </c>
      <c r="G814" s="115">
        <v>4.0999999999999996</v>
      </c>
      <c r="H814" s="118">
        <f t="shared" si="24"/>
        <v>24661.417999999998</v>
      </c>
      <c r="I814" s="114">
        <f>F814/F817</f>
        <v>0.32499527228913061</v>
      </c>
      <c r="J814" s="117">
        <f t="shared" si="25"/>
        <v>2.664961232770871E-2</v>
      </c>
    </row>
    <row r="815" spans="1:10" x14ac:dyDescent="0.25">
      <c r="A815" s="121" t="s">
        <v>84</v>
      </c>
      <c r="B815" s="121" t="s">
        <v>74</v>
      </c>
      <c r="C815" s="120" t="s">
        <v>2</v>
      </c>
      <c r="D815" s="120" t="s">
        <v>11</v>
      </c>
      <c r="E815" s="120" t="s">
        <v>77</v>
      </c>
      <c r="F815" s="119">
        <v>269269</v>
      </c>
      <c r="G815" s="115">
        <v>4.5</v>
      </c>
      <c r="H815" s="118">
        <f t="shared" si="24"/>
        <v>24234.21</v>
      </c>
      <c r="I815" s="114">
        <f>F815/F817</f>
        <v>0.2909773664219063</v>
      </c>
      <c r="J815" s="117">
        <f t="shared" si="25"/>
        <v>2.6187962977971567E-2</v>
      </c>
    </row>
    <row r="816" spans="1:10" x14ac:dyDescent="0.25">
      <c r="A816" s="121" t="s">
        <v>84</v>
      </c>
      <c r="B816" s="121" t="s">
        <v>74</v>
      </c>
      <c r="C816" s="120" t="s">
        <v>2</v>
      </c>
      <c r="D816" s="120" t="s">
        <v>11</v>
      </c>
      <c r="E816" s="120" t="s">
        <v>76</v>
      </c>
      <c r="F816" s="119">
        <v>355377</v>
      </c>
      <c r="G816" s="115">
        <v>3.8</v>
      </c>
      <c r="H816" s="118">
        <f t="shared" si="24"/>
        <v>27008.651999999998</v>
      </c>
      <c r="I816" s="114">
        <f>F816/F817</f>
        <v>0.38402736128896309</v>
      </c>
      <c r="J816" s="117">
        <f t="shared" si="25"/>
        <v>2.9186079457961193E-2</v>
      </c>
    </row>
    <row r="817" spans="1:10" x14ac:dyDescent="0.25">
      <c r="A817" s="121" t="s">
        <v>84</v>
      </c>
      <c r="B817" s="121" t="s">
        <v>74</v>
      </c>
      <c r="C817" s="120" t="s">
        <v>2</v>
      </c>
      <c r="D817" s="120" t="s">
        <v>11</v>
      </c>
      <c r="E817" s="120" t="s">
        <v>72</v>
      </c>
      <c r="F817" s="119">
        <v>925395</v>
      </c>
      <c r="G817" s="115">
        <v>2.4</v>
      </c>
      <c r="H817" s="118">
        <f t="shared" si="24"/>
        <v>44418.96</v>
      </c>
      <c r="I817" s="114">
        <f>F817/F817</f>
        <v>1</v>
      </c>
      <c r="J817" s="117">
        <f t="shared" si="25"/>
        <v>4.8000000000000001E-2</v>
      </c>
    </row>
    <row r="818" spans="1:10" x14ac:dyDescent="0.25">
      <c r="A818" s="121" t="s">
        <v>84</v>
      </c>
      <c r="B818" s="121" t="s">
        <v>74</v>
      </c>
      <c r="C818" s="120" t="s">
        <v>3</v>
      </c>
      <c r="D818" s="120" t="s">
        <v>107</v>
      </c>
      <c r="E818" s="120" t="s">
        <v>1</v>
      </c>
      <c r="F818" s="119">
        <v>735470</v>
      </c>
      <c r="G818" s="115">
        <v>3</v>
      </c>
      <c r="H818" s="118">
        <f t="shared" si="24"/>
        <v>44128.2</v>
      </c>
      <c r="I818" s="114">
        <f>F818/F821</f>
        <v>0.24930341344361209</v>
      </c>
      <c r="J818" s="117">
        <f t="shared" si="25"/>
        <v>1.4958204806616726E-2</v>
      </c>
    </row>
    <row r="819" spans="1:10" x14ac:dyDescent="0.25">
      <c r="A819" s="121" t="s">
        <v>84</v>
      </c>
      <c r="B819" s="121" t="s">
        <v>74</v>
      </c>
      <c r="C819" s="120" t="s">
        <v>3</v>
      </c>
      <c r="D819" s="120" t="s">
        <v>107</v>
      </c>
      <c r="E819" s="120" t="s">
        <v>77</v>
      </c>
      <c r="F819" s="119">
        <v>1145343</v>
      </c>
      <c r="G819" s="115">
        <v>2</v>
      </c>
      <c r="H819" s="118">
        <f t="shared" si="24"/>
        <v>45813.72</v>
      </c>
      <c r="I819" s="114">
        <f>F819/F821</f>
        <v>0.38823870377275349</v>
      </c>
      <c r="J819" s="117">
        <f t="shared" si="25"/>
        <v>1.5529548150910139E-2</v>
      </c>
    </row>
    <row r="820" spans="1:10" x14ac:dyDescent="0.25">
      <c r="A820" s="121" t="s">
        <v>84</v>
      </c>
      <c r="B820" s="121" t="s">
        <v>74</v>
      </c>
      <c r="C820" s="120" t="s">
        <v>3</v>
      </c>
      <c r="D820" s="120" t="s">
        <v>107</v>
      </c>
      <c r="E820" s="120" t="s">
        <v>76</v>
      </c>
      <c r="F820" s="119">
        <v>1069287</v>
      </c>
      <c r="G820" s="115">
        <v>2</v>
      </c>
      <c r="H820" s="118">
        <f t="shared" si="24"/>
        <v>42771.48</v>
      </c>
      <c r="I820" s="114">
        <f>F820/F821</f>
        <v>0.36245788278363444</v>
      </c>
      <c r="J820" s="117">
        <f t="shared" si="25"/>
        <v>1.4498315311345378E-2</v>
      </c>
    </row>
    <row r="821" spans="1:10" x14ac:dyDescent="0.25">
      <c r="A821" s="121" t="s">
        <v>84</v>
      </c>
      <c r="B821" s="121" t="s">
        <v>74</v>
      </c>
      <c r="C821" s="120" t="s">
        <v>3</v>
      </c>
      <c r="D821" s="120" t="s">
        <v>107</v>
      </c>
      <c r="E821" s="120" t="s">
        <v>72</v>
      </c>
      <c r="F821" s="119">
        <v>2950100</v>
      </c>
      <c r="G821" s="115">
        <v>1.3</v>
      </c>
      <c r="H821" s="118">
        <f t="shared" si="24"/>
        <v>76702.600000000006</v>
      </c>
      <c r="I821" s="114">
        <f>F821/F821</f>
        <v>1</v>
      </c>
      <c r="J821" s="117">
        <f t="shared" si="25"/>
        <v>2.6000000000000002E-2</v>
      </c>
    </row>
    <row r="822" spans="1:10" x14ac:dyDescent="0.25">
      <c r="A822" s="121" t="s">
        <v>84</v>
      </c>
      <c r="B822" s="121" t="s">
        <v>74</v>
      </c>
      <c r="C822" s="120" t="s">
        <v>3</v>
      </c>
      <c r="D822" s="120" t="s">
        <v>32</v>
      </c>
      <c r="E822" s="120" t="s">
        <v>1</v>
      </c>
      <c r="F822" s="119">
        <v>334299</v>
      </c>
      <c r="G822" s="115">
        <v>4</v>
      </c>
      <c r="H822" s="118">
        <f t="shared" si="24"/>
        <v>26743.919999999998</v>
      </c>
      <c r="I822" s="114">
        <f>F822/F825</f>
        <v>0.22702479148019519</v>
      </c>
      <c r="J822" s="117">
        <f t="shared" si="25"/>
        <v>1.8161983318415616E-2</v>
      </c>
    </row>
    <row r="823" spans="1:10" x14ac:dyDescent="0.25">
      <c r="A823" s="121" t="s">
        <v>84</v>
      </c>
      <c r="B823" s="121" t="s">
        <v>74</v>
      </c>
      <c r="C823" s="120" t="s">
        <v>3</v>
      </c>
      <c r="D823" s="120" t="s">
        <v>32</v>
      </c>
      <c r="E823" s="120" t="s">
        <v>77</v>
      </c>
      <c r="F823" s="119">
        <v>563251</v>
      </c>
      <c r="G823" s="115">
        <v>3</v>
      </c>
      <c r="H823" s="118">
        <f t="shared" si="24"/>
        <v>33795.06</v>
      </c>
      <c r="I823" s="114">
        <f>F823/F825</f>
        <v>0.38250769767786152</v>
      </c>
      <c r="J823" s="117">
        <f t="shared" si="25"/>
        <v>2.2950461860671689E-2</v>
      </c>
    </row>
    <row r="824" spans="1:10" x14ac:dyDescent="0.25">
      <c r="A824" s="121" t="s">
        <v>84</v>
      </c>
      <c r="B824" s="121" t="s">
        <v>74</v>
      </c>
      <c r="C824" s="120" t="s">
        <v>3</v>
      </c>
      <c r="D824" s="120" t="s">
        <v>32</v>
      </c>
      <c r="E824" s="120" t="s">
        <v>76</v>
      </c>
      <c r="F824" s="119">
        <v>574972</v>
      </c>
      <c r="G824" s="115">
        <v>3</v>
      </c>
      <c r="H824" s="118">
        <f t="shared" si="24"/>
        <v>34498.32</v>
      </c>
      <c r="I824" s="114">
        <f>F824/F825</f>
        <v>0.39046751084194325</v>
      </c>
      <c r="J824" s="117">
        <f t="shared" si="25"/>
        <v>2.3428050650516594E-2</v>
      </c>
    </row>
    <row r="825" spans="1:10" x14ac:dyDescent="0.25">
      <c r="A825" s="121" t="s">
        <v>84</v>
      </c>
      <c r="B825" s="121" t="s">
        <v>74</v>
      </c>
      <c r="C825" s="120" t="s">
        <v>3</v>
      </c>
      <c r="D825" s="120" t="s">
        <v>32</v>
      </c>
      <c r="E825" s="120" t="s">
        <v>72</v>
      </c>
      <c r="F825" s="119">
        <v>1472522</v>
      </c>
      <c r="G825" s="115">
        <v>2</v>
      </c>
      <c r="H825" s="118">
        <f t="shared" si="24"/>
        <v>58900.88</v>
      </c>
      <c r="I825" s="114">
        <f>F825/F825</f>
        <v>1</v>
      </c>
      <c r="J825" s="117">
        <f t="shared" si="25"/>
        <v>0.04</v>
      </c>
    </row>
    <row r="826" spans="1:10" x14ac:dyDescent="0.25">
      <c r="A826" s="121" t="s">
        <v>84</v>
      </c>
      <c r="B826" s="121" t="s">
        <v>74</v>
      </c>
      <c r="C826" s="120" t="s">
        <v>3</v>
      </c>
      <c r="D826" s="120" t="s">
        <v>11</v>
      </c>
      <c r="E826" s="120" t="s">
        <v>1</v>
      </c>
      <c r="F826" s="119">
        <v>401171</v>
      </c>
      <c r="G826" s="115">
        <v>3.3</v>
      </c>
      <c r="H826" s="118">
        <f t="shared" si="24"/>
        <v>26477.285999999996</v>
      </c>
      <c r="I826" s="114">
        <f>F826/F829</f>
        <v>0.27150580206256453</v>
      </c>
      <c r="J826" s="117">
        <f t="shared" si="25"/>
        <v>1.7919382936129259E-2</v>
      </c>
    </row>
    <row r="827" spans="1:10" x14ac:dyDescent="0.25">
      <c r="A827" s="121" t="s">
        <v>84</v>
      </c>
      <c r="B827" s="121" t="s">
        <v>74</v>
      </c>
      <c r="C827" s="120" t="s">
        <v>3</v>
      </c>
      <c r="D827" s="120" t="s">
        <v>11</v>
      </c>
      <c r="E827" s="120" t="s">
        <v>77</v>
      </c>
      <c r="F827" s="119">
        <v>582092</v>
      </c>
      <c r="G827" s="115">
        <v>3</v>
      </c>
      <c r="H827" s="118">
        <f t="shared" si="24"/>
        <v>34925.519999999997</v>
      </c>
      <c r="I827" s="114">
        <f>F827/F829</f>
        <v>0.39395009941945536</v>
      </c>
      <c r="J827" s="117">
        <f t="shared" si="25"/>
        <v>2.363700596516732E-2</v>
      </c>
    </row>
    <row r="828" spans="1:10" x14ac:dyDescent="0.25">
      <c r="A828" s="121" t="s">
        <v>84</v>
      </c>
      <c r="B828" s="121" t="s">
        <v>74</v>
      </c>
      <c r="C828" s="120" t="s">
        <v>3</v>
      </c>
      <c r="D828" s="120" t="s">
        <v>11</v>
      </c>
      <c r="E828" s="120" t="s">
        <v>76</v>
      </c>
      <c r="F828" s="119">
        <v>494315</v>
      </c>
      <c r="G828" s="115">
        <v>3.1</v>
      </c>
      <c r="H828" s="118">
        <f t="shared" si="24"/>
        <v>30647.53</v>
      </c>
      <c r="I828" s="114">
        <f>F828/F829</f>
        <v>0.33454409851798012</v>
      </c>
      <c r="J828" s="117">
        <f t="shared" si="25"/>
        <v>2.0741734108114768E-2</v>
      </c>
    </row>
    <row r="829" spans="1:10" x14ac:dyDescent="0.25">
      <c r="A829" s="121" t="s">
        <v>84</v>
      </c>
      <c r="B829" s="121" t="s">
        <v>74</v>
      </c>
      <c r="C829" s="120" t="s">
        <v>3</v>
      </c>
      <c r="D829" s="120" t="s">
        <v>11</v>
      </c>
      <c r="E829" s="120" t="s">
        <v>72</v>
      </c>
      <c r="F829" s="119">
        <v>1477578</v>
      </c>
      <c r="G829" s="115">
        <v>2</v>
      </c>
      <c r="H829" s="118">
        <f t="shared" si="24"/>
        <v>59103.12</v>
      </c>
      <c r="I829" s="114">
        <f>F829/F829</f>
        <v>1</v>
      </c>
      <c r="J829" s="117">
        <f t="shared" si="25"/>
        <v>0.04</v>
      </c>
    </row>
    <row r="830" spans="1:10" x14ac:dyDescent="0.25">
      <c r="A830" s="121" t="s">
        <v>84</v>
      </c>
      <c r="B830" s="121" t="s">
        <v>74</v>
      </c>
      <c r="C830" s="120" t="s">
        <v>4</v>
      </c>
      <c r="D830" s="120" t="s">
        <v>107</v>
      </c>
      <c r="E830" s="120" t="s">
        <v>1</v>
      </c>
      <c r="F830" s="119">
        <v>586697</v>
      </c>
      <c r="G830" s="115">
        <v>3.2</v>
      </c>
      <c r="H830" s="118">
        <f t="shared" si="24"/>
        <v>37548.608</v>
      </c>
      <c r="I830" s="114">
        <f>F830/F833</f>
        <v>0.19859039700342584</v>
      </c>
      <c r="J830" s="117">
        <f t="shared" si="25"/>
        <v>1.2709785408219255E-2</v>
      </c>
    </row>
    <row r="831" spans="1:10" x14ac:dyDescent="0.25">
      <c r="A831" s="121" t="s">
        <v>84</v>
      </c>
      <c r="B831" s="121" t="s">
        <v>74</v>
      </c>
      <c r="C831" s="120" t="s">
        <v>4</v>
      </c>
      <c r="D831" s="120" t="s">
        <v>107</v>
      </c>
      <c r="E831" s="120" t="s">
        <v>77</v>
      </c>
      <c r="F831" s="119">
        <v>1528260</v>
      </c>
      <c r="G831" s="115">
        <v>2.2000000000000002</v>
      </c>
      <c r="H831" s="118">
        <f t="shared" si="24"/>
        <v>67243.44</v>
      </c>
      <c r="I831" s="114">
        <f>F831/F833</f>
        <v>0.51729898077620229</v>
      </c>
      <c r="J831" s="117">
        <f t="shared" si="25"/>
        <v>2.2761155154152904E-2</v>
      </c>
    </row>
    <row r="832" spans="1:10" x14ac:dyDescent="0.25">
      <c r="A832" s="121" t="s">
        <v>84</v>
      </c>
      <c r="B832" s="121" t="s">
        <v>74</v>
      </c>
      <c r="C832" s="120" t="s">
        <v>4</v>
      </c>
      <c r="D832" s="120" t="s">
        <v>107</v>
      </c>
      <c r="E832" s="120" t="s">
        <v>76</v>
      </c>
      <c r="F832" s="119">
        <v>839350</v>
      </c>
      <c r="G832" s="115">
        <v>2.6</v>
      </c>
      <c r="H832" s="118">
        <f t="shared" si="24"/>
        <v>43646.2</v>
      </c>
      <c r="I832" s="114">
        <f>F832/F833</f>
        <v>0.28411062222037181</v>
      </c>
      <c r="J832" s="117">
        <f t="shared" si="25"/>
        <v>1.4773752355459335E-2</v>
      </c>
    </row>
    <row r="833" spans="1:10" x14ac:dyDescent="0.25">
      <c r="A833" s="121" t="s">
        <v>84</v>
      </c>
      <c r="B833" s="121" t="s">
        <v>74</v>
      </c>
      <c r="C833" s="120" t="s">
        <v>4</v>
      </c>
      <c r="D833" s="120" t="s">
        <v>107</v>
      </c>
      <c r="E833" s="120" t="s">
        <v>72</v>
      </c>
      <c r="F833" s="119">
        <v>2954307</v>
      </c>
      <c r="G833" s="115">
        <v>1.5</v>
      </c>
      <c r="H833" s="118">
        <f t="shared" si="24"/>
        <v>88629.21</v>
      </c>
      <c r="I833" s="114">
        <f>F833/F833</f>
        <v>1</v>
      </c>
      <c r="J833" s="117">
        <f t="shared" si="25"/>
        <v>0.03</v>
      </c>
    </row>
    <row r="834" spans="1:10" x14ac:dyDescent="0.25">
      <c r="A834" s="121" t="s">
        <v>84</v>
      </c>
      <c r="B834" s="121" t="s">
        <v>74</v>
      </c>
      <c r="C834" s="120" t="s">
        <v>4</v>
      </c>
      <c r="D834" s="120" t="s">
        <v>32</v>
      </c>
      <c r="E834" s="120" t="s">
        <v>1</v>
      </c>
      <c r="F834" s="119">
        <v>282387</v>
      </c>
      <c r="G834" s="115">
        <v>4.7</v>
      </c>
      <c r="H834" s="118">
        <f t="shared" ref="H834:H897" si="26">2*(G834*F834/100)</f>
        <v>26544.378000000004</v>
      </c>
      <c r="I834" s="114">
        <f>F834/F837</f>
        <v>0.18933430239769677</v>
      </c>
      <c r="J834" s="117">
        <f t="shared" ref="J834:J897" si="27">2*(I834*G834/100)</f>
        <v>1.7797424425383498E-2</v>
      </c>
    </row>
    <row r="835" spans="1:10" x14ac:dyDescent="0.25">
      <c r="A835" s="121" t="s">
        <v>84</v>
      </c>
      <c r="B835" s="121" t="s">
        <v>74</v>
      </c>
      <c r="C835" s="120" t="s">
        <v>4</v>
      </c>
      <c r="D835" s="120" t="s">
        <v>32</v>
      </c>
      <c r="E835" s="120" t="s">
        <v>77</v>
      </c>
      <c r="F835" s="119">
        <v>698852</v>
      </c>
      <c r="G835" s="115">
        <v>3.2</v>
      </c>
      <c r="H835" s="118">
        <f t="shared" si="26"/>
        <v>44726.527999999998</v>
      </c>
      <c r="I835" s="114">
        <f>F835/F837</f>
        <v>0.46856496899373973</v>
      </c>
      <c r="J835" s="117">
        <f t="shared" si="27"/>
        <v>2.9988158015599346E-2</v>
      </c>
    </row>
    <row r="836" spans="1:10" x14ac:dyDescent="0.25">
      <c r="A836" s="121" t="s">
        <v>84</v>
      </c>
      <c r="B836" s="121" t="s">
        <v>74</v>
      </c>
      <c r="C836" s="120" t="s">
        <v>4</v>
      </c>
      <c r="D836" s="120" t="s">
        <v>32</v>
      </c>
      <c r="E836" s="120" t="s">
        <v>76</v>
      </c>
      <c r="F836" s="119">
        <v>510234</v>
      </c>
      <c r="G836" s="115">
        <v>3.2</v>
      </c>
      <c r="H836" s="118">
        <f t="shared" si="26"/>
        <v>32654.976000000002</v>
      </c>
      <c r="I836" s="114">
        <f>F836/F837</f>
        <v>0.3421007286085635</v>
      </c>
      <c r="J836" s="117">
        <f t="shared" si="27"/>
        <v>2.1894446630948066E-2</v>
      </c>
    </row>
    <row r="837" spans="1:10" x14ac:dyDescent="0.25">
      <c r="A837" s="121" t="s">
        <v>84</v>
      </c>
      <c r="B837" s="121" t="s">
        <v>74</v>
      </c>
      <c r="C837" s="120" t="s">
        <v>4</v>
      </c>
      <c r="D837" s="120" t="s">
        <v>32</v>
      </c>
      <c r="E837" s="120" t="s">
        <v>72</v>
      </c>
      <c r="F837" s="119">
        <v>1491473</v>
      </c>
      <c r="G837" s="115">
        <v>2.2000000000000002</v>
      </c>
      <c r="H837" s="118">
        <f t="shared" si="26"/>
        <v>65624.812000000005</v>
      </c>
      <c r="I837" s="114">
        <f>F837/F837</f>
        <v>1</v>
      </c>
      <c r="J837" s="117">
        <f t="shared" si="27"/>
        <v>4.4000000000000004E-2</v>
      </c>
    </row>
    <row r="838" spans="1:10" x14ac:dyDescent="0.25">
      <c r="A838" s="121" t="s">
        <v>84</v>
      </c>
      <c r="B838" s="121" t="s">
        <v>74</v>
      </c>
      <c r="C838" s="120" t="s">
        <v>4</v>
      </c>
      <c r="D838" s="120" t="s">
        <v>11</v>
      </c>
      <c r="E838" s="120" t="s">
        <v>1</v>
      </c>
      <c r="F838" s="119">
        <v>304310</v>
      </c>
      <c r="G838" s="115">
        <v>4.3</v>
      </c>
      <c r="H838" s="118">
        <f t="shared" si="26"/>
        <v>26170.66</v>
      </c>
      <c r="I838" s="114">
        <f>F838/F841</f>
        <v>0.20802770512580374</v>
      </c>
      <c r="J838" s="117">
        <f t="shared" si="27"/>
        <v>1.789038264081912E-2</v>
      </c>
    </row>
    <row r="839" spans="1:10" x14ac:dyDescent="0.25">
      <c r="A839" s="121" t="s">
        <v>84</v>
      </c>
      <c r="B839" s="121" t="s">
        <v>74</v>
      </c>
      <c r="C839" s="120" t="s">
        <v>4</v>
      </c>
      <c r="D839" s="120" t="s">
        <v>11</v>
      </c>
      <c r="E839" s="120" t="s">
        <v>77</v>
      </c>
      <c r="F839" s="119">
        <v>829408</v>
      </c>
      <c r="G839" s="115">
        <v>2.6</v>
      </c>
      <c r="H839" s="118">
        <f t="shared" si="26"/>
        <v>43129.216000000008</v>
      </c>
      <c r="I839" s="114">
        <f>F839/F841</f>
        <v>0.56698709491302501</v>
      </c>
      <c r="J839" s="117">
        <f t="shared" si="27"/>
        <v>2.9483328935477303E-2</v>
      </c>
    </row>
    <row r="840" spans="1:10" x14ac:dyDescent="0.25">
      <c r="A840" s="121" t="s">
        <v>84</v>
      </c>
      <c r="B840" s="121" t="s">
        <v>74</v>
      </c>
      <c r="C840" s="120" t="s">
        <v>4</v>
      </c>
      <c r="D840" s="120" t="s">
        <v>11</v>
      </c>
      <c r="E840" s="120" t="s">
        <v>76</v>
      </c>
      <c r="F840" s="119">
        <v>329116</v>
      </c>
      <c r="G840" s="115">
        <v>4.3</v>
      </c>
      <c r="H840" s="118">
        <f t="shared" si="26"/>
        <v>28303.976000000002</v>
      </c>
      <c r="I840" s="114">
        <f>F840/F841</f>
        <v>0.22498519996117125</v>
      </c>
      <c r="J840" s="117">
        <f t="shared" si="27"/>
        <v>1.9348727196660725E-2</v>
      </c>
    </row>
    <row r="841" spans="1:10" x14ac:dyDescent="0.25">
      <c r="A841" s="121" t="s">
        <v>84</v>
      </c>
      <c r="B841" s="121" t="s">
        <v>74</v>
      </c>
      <c r="C841" s="120" t="s">
        <v>4</v>
      </c>
      <c r="D841" s="120" t="s">
        <v>11</v>
      </c>
      <c r="E841" s="120" t="s">
        <v>72</v>
      </c>
      <c r="F841" s="119">
        <v>1462834</v>
      </c>
      <c r="G841" s="115">
        <v>2.2000000000000002</v>
      </c>
      <c r="H841" s="118">
        <f t="shared" si="26"/>
        <v>64364.696000000004</v>
      </c>
      <c r="I841" s="114">
        <f>F841/F841</f>
        <v>1</v>
      </c>
      <c r="J841" s="117">
        <f t="shared" si="27"/>
        <v>4.4000000000000004E-2</v>
      </c>
    </row>
    <row r="842" spans="1:10" x14ac:dyDescent="0.25">
      <c r="A842" s="121" t="s">
        <v>84</v>
      </c>
      <c r="B842" s="121" t="s">
        <v>74</v>
      </c>
      <c r="C842" s="120" t="s">
        <v>78</v>
      </c>
      <c r="D842" s="120" t="s">
        <v>107</v>
      </c>
      <c r="E842" s="120" t="s">
        <v>1</v>
      </c>
      <c r="F842" s="119">
        <v>103872</v>
      </c>
      <c r="G842" s="115">
        <v>5.5</v>
      </c>
      <c r="H842" s="118">
        <f t="shared" si="26"/>
        <v>11425.92</v>
      </c>
      <c r="I842" s="114">
        <f>F842/F845</f>
        <v>9.6274944156602496E-2</v>
      </c>
      <c r="J842" s="117">
        <f t="shared" si="27"/>
        <v>1.0590243857226274E-2</v>
      </c>
    </row>
    <row r="843" spans="1:10" x14ac:dyDescent="0.25">
      <c r="A843" s="121" t="s">
        <v>84</v>
      </c>
      <c r="B843" s="121" t="s">
        <v>74</v>
      </c>
      <c r="C843" s="120" t="s">
        <v>78</v>
      </c>
      <c r="D843" s="120" t="s">
        <v>107</v>
      </c>
      <c r="E843" s="120" t="s">
        <v>77</v>
      </c>
      <c r="F843" s="119">
        <v>589790</v>
      </c>
      <c r="G843" s="115">
        <v>2.2999999999999998</v>
      </c>
      <c r="H843" s="118">
        <f t="shared" si="26"/>
        <v>27130.34</v>
      </c>
      <c r="I843" s="114">
        <f>F843/F845</f>
        <v>0.54665356702597989</v>
      </c>
      <c r="J843" s="117">
        <f t="shared" si="27"/>
        <v>2.5146064083195072E-2</v>
      </c>
    </row>
    <row r="844" spans="1:10" x14ac:dyDescent="0.25">
      <c r="A844" s="121" t="s">
        <v>84</v>
      </c>
      <c r="B844" s="121" t="s">
        <v>74</v>
      </c>
      <c r="C844" s="120" t="s">
        <v>78</v>
      </c>
      <c r="D844" s="120" t="s">
        <v>107</v>
      </c>
      <c r="E844" s="120" t="s">
        <v>76</v>
      </c>
      <c r="F844" s="119">
        <v>385248</v>
      </c>
      <c r="G844" s="115">
        <v>2.9</v>
      </c>
      <c r="H844" s="118">
        <f t="shared" si="26"/>
        <v>22344.383999999998</v>
      </c>
      <c r="I844" s="114">
        <f>F844/F845</f>
        <v>0.35707148881741757</v>
      </c>
      <c r="J844" s="117">
        <f t="shared" si="27"/>
        <v>2.0710146351410219E-2</v>
      </c>
    </row>
    <row r="845" spans="1:10" x14ac:dyDescent="0.25">
      <c r="A845" s="121" t="s">
        <v>84</v>
      </c>
      <c r="B845" s="121" t="s">
        <v>74</v>
      </c>
      <c r="C845" s="120" t="s">
        <v>78</v>
      </c>
      <c r="D845" s="120" t="s">
        <v>107</v>
      </c>
      <c r="E845" s="120" t="s">
        <v>72</v>
      </c>
      <c r="F845" s="119">
        <v>1078910</v>
      </c>
      <c r="G845" s="115">
        <v>1.5</v>
      </c>
      <c r="H845" s="118">
        <f t="shared" si="26"/>
        <v>32367.3</v>
      </c>
      <c r="I845" s="114">
        <f>F845/F845</f>
        <v>1</v>
      </c>
      <c r="J845" s="117">
        <f t="shared" si="27"/>
        <v>0.03</v>
      </c>
    </row>
    <row r="846" spans="1:10" x14ac:dyDescent="0.25">
      <c r="A846" s="121" t="s">
        <v>84</v>
      </c>
      <c r="B846" s="121" t="s">
        <v>74</v>
      </c>
      <c r="C846" s="120" t="s">
        <v>78</v>
      </c>
      <c r="D846" s="120" t="s">
        <v>32</v>
      </c>
      <c r="E846" s="120" t="s">
        <v>1</v>
      </c>
      <c r="F846" s="119">
        <v>59779</v>
      </c>
      <c r="G846" s="115">
        <v>8</v>
      </c>
      <c r="H846" s="118">
        <f t="shared" si="26"/>
        <v>9564.64</v>
      </c>
      <c r="I846" s="114">
        <f>F846/F849</f>
        <v>9.8592013880298909E-2</v>
      </c>
      <c r="J846" s="117">
        <f t="shared" si="27"/>
        <v>1.5774722220847824E-2</v>
      </c>
    </row>
    <row r="847" spans="1:10" x14ac:dyDescent="0.25">
      <c r="A847" s="121" t="s">
        <v>84</v>
      </c>
      <c r="B847" s="121" t="s">
        <v>74</v>
      </c>
      <c r="C847" s="120" t="s">
        <v>78</v>
      </c>
      <c r="D847" s="120" t="s">
        <v>32</v>
      </c>
      <c r="E847" s="120" t="s">
        <v>77</v>
      </c>
      <c r="F847" s="119">
        <v>265915</v>
      </c>
      <c r="G847" s="115">
        <v>3.4</v>
      </c>
      <c r="H847" s="118">
        <f t="shared" si="26"/>
        <v>18082.22</v>
      </c>
      <c r="I847" s="114">
        <f>F847/F849</f>
        <v>0.4385669778848707</v>
      </c>
      <c r="J847" s="117">
        <f t="shared" si="27"/>
        <v>2.9822554496171206E-2</v>
      </c>
    </row>
    <row r="848" spans="1:10" x14ac:dyDescent="0.25">
      <c r="A848" s="121" t="s">
        <v>84</v>
      </c>
      <c r="B848" s="121" t="s">
        <v>74</v>
      </c>
      <c r="C848" s="120" t="s">
        <v>78</v>
      </c>
      <c r="D848" s="120" t="s">
        <v>32</v>
      </c>
      <c r="E848" s="120" t="s">
        <v>76</v>
      </c>
      <c r="F848" s="119">
        <v>280633</v>
      </c>
      <c r="G848" s="115">
        <v>3.4</v>
      </c>
      <c r="H848" s="118">
        <f t="shared" si="26"/>
        <v>19083.043999999998</v>
      </c>
      <c r="I848" s="114">
        <f>F848/F849</f>
        <v>0.46284100823483038</v>
      </c>
      <c r="J848" s="117">
        <f t="shared" si="27"/>
        <v>3.1473188559968467E-2</v>
      </c>
    </row>
    <row r="849" spans="1:10" x14ac:dyDescent="0.25">
      <c r="A849" s="121" t="s">
        <v>84</v>
      </c>
      <c r="B849" s="121" t="s">
        <v>74</v>
      </c>
      <c r="C849" s="120" t="s">
        <v>78</v>
      </c>
      <c r="D849" s="120" t="s">
        <v>32</v>
      </c>
      <c r="E849" s="120" t="s">
        <v>72</v>
      </c>
      <c r="F849" s="119">
        <v>606327</v>
      </c>
      <c r="G849" s="115">
        <v>2.2999999999999998</v>
      </c>
      <c r="H849" s="118">
        <f t="shared" si="26"/>
        <v>27891.041999999998</v>
      </c>
      <c r="I849" s="114">
        <f>F849/F849</f>
        <v>1</v>
      </c>
      <c r="J849" s="117">
        <f t="shared" si="27"/>
        <v>4.5999999999999999E-2</v>
      </c>
    </row>
    <row r="850" spans="1:10" x14ac:dyDescent="0.25">
      <c r="A850" s="121" t="s">
        <v>84</v>
      </c>
      <c r="B850" s="121" t="s">
        <v>74</v>
      </c>
      <c r="C850" s="120" t="s">
        <v>78</v>
      </c>
      <c r="D850" s="120" t="s">
        <v>11</v>
      </c>
      <c r="E850" s="120" t="s">
        <v>1</v>
      </c>
      <c r="F850" s="119">
        <v>44093</v>
      </c>
      <c r="G850" s="115">
        <v>8.9</v>
      </c>
      <c r="H850" s="118">
        <f t="shared" si="26"/>
        <v>7848.5540000000001</v>
      </c>
      <c r="I850" s="114">
        <f>F850/F853</f>
        <v>9.3302128938197101E-2</v>
      </c>
      <c r="J850" s="117">
        <f t="shared" si="27"/>
        <v>1.6607778950999085E-2</v>
      </c>
    </row>
    <row r="851" spans="1:10" x14ac:dyDescent="0.25">
      <c r="A851" s="121" t="s">
        <v>84</v>
      </c>
      <c r="B851" s="121" t="s">
        <v>74</v>
      </c>
      <c r="C851" s="120" t="s">
        <v>78</v>
      </c>
      <c r="D851" s="120" t="s">
        <v>11</v>
      </c>
      <c r="E851" s="120" t="s">
        <v>77</v>
      </c>
      <c r="F851" s="119">
        <v>323875</v>
      </c>
      <c r="G851" s="115">
        <v>3.1</v>
      </c>
      <c r="H851" s="118">
        <f t="shared" si="26"/>
        <v>20080.25</v>
      </c>
      <c r="I851" s="114">
        <f>F851/F853</f>
        <v>0.68532934955341174</v>
      </c>
      <c r="J851" s="117">
        <f t="shared" si="27"/>
        <v>4.2490419672311527E-2</v>
      </c>
    </row>
    <row r="852" spans="1:10" x14ac:dyDescent="0.25">
      <c r="A852" s="121" t="s">
        <v>84</v>
      </c>
      <c r="B852" s="121" t="s">
        <v>74</v>
      </c>
      <c r="C852" s="120" t="s">
        <v>78</v>
      </c>
      <c r="D852" s="120" t="s">
        <v>11</v>
      </c>
      <c r="E852" s="120" t="s">
        <v>76</v>
      </c>
      <c r="F852" s="119">
        <v>104615</v>
      </c>
      <c r="G852" s="115">
        <v>5.5</v>
      </c>
      <c r="H852" s="118">
        <f t="shared" si="26"/>
        <v>11507.65</v>
      </c>
      <c r="I852" s="114">
        <f>F852/F853</f>
        <v>0.22136852150839112</v>
      </c>
      <c r="J852" s="117">
        <f t="shared" si="27"/>
        <v>2.4350537365923023E-2</v>
      </c>
    </row>
    <row r="853" spans="1:10" x14ac:dyDescent="0.25">
      <c r="A853" s="121" t="s">
        <v>84</v>
      </c>
      <c r="B853" s="121" t="s">
        <v>74</v>
      </c>
      <c r="C853" s="120" t="s">
        <v>78</v>
      </c>
      <c r="D853" s="120" t="s">
        <v>11</v>
      </c>
      <c r="E853" s="120" t="s">
        <v>72</v>
      </c>
      <c r="F853" s="119">
        <v>472583</v>
      </c>
      <c r="G853" s="115">
        <v>2.6</v>
      </c>
      <c r="H853" s="118">
        <f t="shared" si="26"/>
        <v>24574.316000000003</v>
      </c>
      <c r="I853" s="114">
        <f>F853/F853</f>
        <v>1</v>
      </c>
      <c r="J853" s="117">
        <f t="shared" si="27"/>
        <v>5.2000000000000005E-2</v>
      </c>
    </row>
    <row r="854" spans="1:10" x14ac:dyDescent="0.25">
      <c r="A854" s="121" t="s">
        <v>84</v>
      </c>
      <c r="B854" s="121" t="s">
        <v>74</v>
      </c>
      <c r="C854" s="120" t="s">
        <v>73</v>
      </c>
      <c r="D854" s="120" t="s">
        <v>107</v>
      </c>
      <c r="E854" s="120" t="s">
        <v>1</v>
      </c>
      <c r="F854" s="119">
        <v>2123156</v>
      </c>
      <c r="G854" s="115">
        <v>1.5</v>
      </c>
      <c r="H854" s="118">
        <f t="shared" si="26"/>
        <v>63694.68</v>
      </c>
      <c r="I854" s="114">
        <f>F854/F857</f>
        <v>0.20583019916946879</v>
      </c>
      <c r="J854" s="117">
        <f t="shared" si="27"/>
        <v>6.1749059750840643E-3</v>
      </c>
    </row>
    <row r="855" spans="1:10" x14ac:dyDescent="0.25">
      <c r="A855" s="121" t="s">
        <v>84</v>
      </c>
      <c r="B855" s="121" t="s">
        <v>74</v>
      </c>
      <c r="C855" s="120" t="s">
        <v>73</v>
      </c>
      <c r="D855" s="120" t="s">
        <v>107</v>
      </c>
      <c r="E855" s="120" t="s">
        <v>77</v>
      </c>
      <c r="F855" s="119">
        <v>3993347</v>
      </c>
      <c r="G855" s="115">
        <v>1.2</v>
      </c>
      <c r="H855" s="118">
        <f t="shared" si="26"/>
        <v>95840.327999999994</v>
      </c>
      <c r="I855" s="114">
        <f>F855/F857</f>
        <v>0.38713660624221713</v>
      </c>
      <c r="J855" s="117">
        <f t="shared" si="27"/>
        <v>9.2912785498132106E-3</v>
      </c>
    </row>
    <row r="856" spans="1:10" x14ac:dyDescent="0.25">
      <c r="A856" s="121" t="s">
        <v>84</v>
      </c>
      <c r="B856" s="121" t="s">
        <v>74</v>
      </c>
      <c r="C856" s="120" t="s">
        <v>73</v>
      </c>
      <c r="D856" s="120" t="s">
        <v>107</v>
      </c>
      <c r="E856" s="120" t="s">
        <v>76</v>
      </c>
      <c r="F856" s="119">
        <v>4198582</v>
      </c>
      <c r="G856" s="115">
        <v>1</v>
      </c>
      <c r="H856" s="118">
        <f t="shared" si="26"/>
        <v>83971.64</v>
      </c>
      <c r="I856" s="114">
        <f>F856/F857</f>
        <v>0.40703319458831411</v>
      </c>
      <c r="J856" s="117">
        <f t="shared" si="27"/>
        <v>8.1406638917662817E-3</v>
      </c>
    </row>
    <row r="857" spans="1:10" x14ac:dyDescent="0.25">
      <c r="A857" s="121" t="s">
        <v>84</v>
      </c>
      <c r="B857" s="121" t="s">
        <v>74</v>
      </c>
      <c r="C857" s="120" t="s">
        <v>73</v>
      </c>
      <c r="D857" s="120" t="s">
        <v>107</v>
      </c>
      <c r="E857" s="120" t="s">
        <v>72</v>
      </c>
      <c r="F857" s="119">
        <v>10315085</v>
      </c>
      <c r="G857" s="115">
        <v>0.6</v>
      </c>
      <c r="H857" s="118">
        <f t="shared" si="26"/>
        <v>123781.02</v>
      </c>
      <c r="I857" s="114">
        <f>F857/F857</f>
        <v>1</v>
      </c>
      <c r="J857" s="117">
        <f t="shared" si="27"/>
        <v>1.2E-2</v>
      </c>
    </row>
    <row r="858" spans="1:10" x14ac:dyDescent="0.25">
      <c r="A858" s="121" t="s">
        <v>84</v>
      </c>
      <c r="B858" s="121" t="s">
        <v>74</v>
      </c>
      <c r="C858" s="120" t="s">
        <v>73</v>
      </c>
      <c r="D858" s="120" t="s">
        <v>32</v>
      </c>
      <c r="E858" s="120" t="s">
        <v>1</v>
      </c>
      <c r="F858" s="119">
        <v>993540</v>
      </c>
      <c r="G858" s="115">
        <v>3.2</v>
      </c>
      <c r="H858" s="118">
        <f t="shared" si="26"/>
        <v>63586.559999999998</v>
      </c>
      <c r="I858" s="114">
        <f>F858/F861</f>
        <v>0.18952151321160698</v>
      </c>
      <c r="J858" s="117">
        <f t="shared" si="27"/>
        <v>1.2129376845542848E-2</v>
      </c>
    </row>
    <row r="859" spans="1:10" x14ac:dyDescent="0.25">
      <c r="A859" s="121" t="s">
        <v>84</v>
      </c>
      <c r="B859" s="121" t="s">
        <v>74</v>
      </c>
      <c r="C859" s="120" t="s">
        <v>73</v>
      </c>
      <c r="D859" s="120" t="s">
        <v>32</v>
      </c>
      <c r="E859" s="120" t="s">
        <v>77</v>
      </c>
      <c r="F859" s="119">
        <v>1903923</v>
      </c>
      <c r="G859" s="115">
        <v>1.8</v>
      </c>
      <c r="H859" s="118">
        <f t="shared" si="26"/>
        <v>68541.228000000003</v>
      </c>
      <c r="I859" s="114">
        <f>F859/F861</f>
        <v>0.36318051411959501</v>
      </c>
      <c r="J859" s="117">
        <f t="shared" si="27"/>
        <v>1.3074498508305421E-2</v>
      </c>
    </row>
    <row r="860" spans="1:10" x14ac:dyDescent="0.25">
      <c r="A860" s="121" t="s">
        <v>84</v>
      </c>
      <c r="B860" s="121" t="s">
        <v>74</v>
      </c>
      <c r="C860" s="120" t="s">
        <v>73</v>
      </c>
      <c r="D860" s="120" t="s">
        <v>32</v>
      </c>
      <c r="E860" s="120" t="s">
        <v>76</v>
      </c>
      <c r="F860" s="119">
        <v>2344897</v>
      </c>
      <c r="G860" s="115">
        <v>1.5</v>
      </c>
      <c r="H860" s="118">
        <f t="shared" si="26"/>
        <v>70346.91</v>
      </c>
      <c r="I860" s="114">
        <f>F860/F861</f>
        <v>0.44729797266879801</v>
      </c>
      <c r="J860" s="117">
        <f t="shared" si="27"/>
        <v>1.3418939180063941E-2</v>
      </c>
    </row>
    <row r="861" spans="1:10" x14ac:dyDescent="0.25">
      <c r="A861" s="121" t="s">
        <v>84</v>
      </c>
      <c r="B861" s="121" t="s">
        <v>74</v>
      </c>
      <c r="C861" s="120" t="s">
        <v>73</v>
      </c>
      <c r="D861" s="120" t="s">
        <v>32</v>
      </c>
      <c r="E861" s="120" t="s">
        <v>72</v>
      </c>
      <c r="F861" s="119">
        <v>5242360</v>
      </c>
      <c r="G861" s="115">
        <v>0.9</v>
      </c>
      <c r="H861" s="118">
        <f t="shared" si="26"/>
        <v>94362.48</v>
      </c>
      <c r="I861" s="114">
        <f>F861/F861</f>
        <v>1</v>
      </c>
      <c r="J861" s="117">
        <f t="shared" si="27"/>
        <v>1.8000000000000002E-2</v>
      </c>
    </row>
    <row r="862" spans="1:10" x14ac:dyDescent="0.25">
      <c r="A862" s="121" t="s">
        <v>84</v>
      </c>
      <c r="B862" s="121" t="s">
        <v>74</v>
      </c>
      <c r="C862" s="120" t="s">
        <v>73</v>
      </c>
      <c r="D862" s="120" t="s">
        <v>11</v>
      </c>
      <c r="E862" s="120" t="s">
        <v>1</v>
      </c>
      <c r="F862" s="119">
        <v>1129616</v>
      </c>
      <c r="G862" s="115">
        <v>2.2000000000000002</v>
      </c>
      <c r="H862" s="118">
        <f t="shared" si="26"/>
        <v>49703.104000000007</v>
      </c>
      <c r="I862" s="114">
        <f>F862/F865</f>
        <v>0.22268425747502574</v>
      </c>
      <c r="J862" s="117">
        <f t="shared" si="27"/>
        <v>9.7981073289011341E-3</v>
      </c>
    </row>
    <row r="863" spans="1:10" x14ac:dyDescent="0.25">
      <c r="A863" s="121" t="s">
        <v>84</v>
      </c>
      <c r="B863" s="121" t="s">
        <v>74</v>
      </c>
      <c r="C863" s="120" t="s">
        <v>73</v>
      </c>
      <c r="D863" s="120" t="s">
        <v>11</v>
      </c>
      <c r="E863" s="120" t="s">
        <v>77</v>
      </c>
      <c r="F863" s="119">
        <v>2089424</v>
      </c>
      <c r="G863" s="115">
        <v>1.5</v>
      </c>
      <c r="H863" s="118">
        <f t="shared" si="26"/>
        <v>62682.720000000001</v>
      </c>
      <c r="I863" s="114">
        <f>F863/F865</f>
        <v>0.41189380461191966</v>
      </c>
      <c r="J863" s="117">
        <f t="shared" si="27"/>
        <v>1.235681413835759E-2</v>
      </c>
    </row>
    <row r="864" spans="1:10" x14ac:dyDescent="0.25">
      <c r="A864" s="121" t="s">
        <v>84</v>
      </c>
      <c r="B864" s="121" t="s">
        <v>74</v>
      </c>
      <c r="C864" s="120" t="s">
        <v>73</v>
      </c>
      <c r="D864" s="120" t="s">
        <v>11</v>
      </c>
      <c r="E864" s="120" t="s">
        <v>76</v>
      </c>
      <c r="F864" s="119">
        <v>1853685</v>
      </c>
      <c r="G864" s="115">
        <v>1.8</v>
      </c>
      <c r="H864" s="118">
        <f t="shared" si="26"/>
        <v>66732.66</v>
      </c>
      <c r="I864" s="114">
        <f>F864/F865</f>
        <v>0.36542193791305461</v>
      </c>
      <c r="J864" s="117">
        <f t="shared" si="27"/>
        <v>1.3155189764869965E-2</v>
      </c>
    </row>
    <row r="865" spans="1:10" x14ac:dyDescent="0.25">
      <c r="A865" s="121" t="s">
        <v>84</v>
      </c>
      <c r="B865" s="121" t="s">
        <v>74</v>
      </c>
      <c r="C865" s="120" t="s">
        <v>73</v>
      </c>
      <c r="D865" s="120" t="s">
        <v>11</v>
      </c>
      <c r="E865" s="120" t="s">
        <v>72</v>
      </c>
      <c r="F865" s="119">
        <v>5072725</v>
      </c>
      <c r="G865" s="115">
        <v>0.9</v>
      </c>
      <c r="H865" s="118">
        <f t="shared" si="26"/>
        <v>91309.05</v>
      </c>
      <c r="I865" s="114">
        <f>F865/F865</f>
        <v>1</v>
      </c>
      <c r="J865" s="117">
        <f t="shared" si="27"/>
        <v>1.8000000000000002E-2</v>
      </c>
    </row>
    <row r="866" spans="1:10" x14ac:dyDescent="0.25">
      <c r="A866" s="121" t="s">
        <v>83</v>
      </c>
      <c r="B866" s="121" t="s">
        <v>81</v>
      </c>
      <c r="C866" s="120" t="s">
        <v>0</v>
      </c>
      <c r="D866" s="120" t="s">
        <v>107</v>
      </c>
      <c r="E866" s="120" t="s">
        <v>1</v>
      </c>
      <c r="F866" s="119">
        <v>56495</v>
      </c>
      <c r="G866" s="115">
        <v>9.6999999999999993</v>
      </c>
      <c r="H866" s="118">
        <f t="shared" si="26"/>
        <v>10960.03</v>
      </c>
      <c r="I866" s="114">
        <f>F866/F869</f>
        <v>6.5835550381472124E-2</v>
      </c>
      <c r="J866" s="117">
        <f t="shared" si="27"/>
        <v>1.2772096774005591E-2</v>
      </c>
    </row>
    <row r="867" spans="1:10" x14ac:dyDescent="0.25">
      <c r="A867" s="121" t="s">
        <v>83</v>
      </c>
      <c r="B867" s="121" t="s">
        <v>81</v>
      </c>
      <c r="C867" s="120" t="s">
        <v>0</v>
      </c>
      <c r="D867" s="120" t="s">
        <v>107</v>
      </c>
      <c r="E867" s="120" t="s">
        <v>77</v>
      </c>
      <c r="F867" s="119">
        <v>77886</v>
      </c>
      <c r="G867" s="115">
        <v>8.1</v>
      </c>
      <c r="H867" s="118">
        <f t="shared" si="26"/>
        <v>12617.531999999999</v>
      </c>
      <c r="I867" s="114">
        <f>F867/F869</f>
        <v>9.0763212266772947E-2</v>
      </c>
      <c r="J867" s="117">
        <f t="shared" si="27"/>
        <v>1.4703640387217215E-2</v>
      </c>
    </row>
    <row r="868" spans="1:10" x14ac:dyDescent="0.25">
      <c r="A868" s="121" t="s">
        <v>83</v>
      </c>
      <c r="B868" s="121" t="s">
        <v>81</v>
      </c>
      <c r="C868" s="120" t="s">
        <v>0</v>
      </c>
      <c r="D868" s="120" t="s">
        <v>107</v>
      </c>
      <c r="E868" s="120" t="s">
        <v>76</v>
      </c>
      <c r="F868" s="119">
        <v>723742</v>
      </c>
      <c r="G868" s="115">
        <v>3</v>
      </c>
      <c r="H868" s="118">
        <f t="shared" si="26"/>
        <v>43424.52</v>
      </c>
      <c r="I868" s="114">
        <f>F868/F869</f>
        <v>0.84340123735175498</v>
      </c>
      <c r="J868" s="117">
        <f t="shared" si="27"/>
        <v>5.0604074241105294E-2</v>
      </c>
    </row>
    <row r="869" spans="1:10" x14ac:dyDescent="0.25">
      <c r="A869" s="121" t="s">
        <v>83</v>
      </c>
      <c r="B869" s="121" t="s">
        <v>81</v>
      </c>
      <c r="C869" s="120" t="s">
        <v>0</v>
      </c>
      <c r="D869" s="120" t="s">
        <v>107</v>
      </c>
      <c r="E869" s="120" t="s">
        <v>72</v>
      </c>
      <c r="F869" s="119">
        <v>858123</v>
      </c>
      <c r="G869" s="115">
        <v>2.2999999999999998</v>
      </c>
      <c r="H869" s="118">
        <f t="shared" si="26"/>
        <v>39473.657999999996</v>
      </c>
      <c r="I869" s="114">
        <f>F869/F869</f>
        <v>1</v>
      </c>
      <c r="J869" s="117">
        <f t="shared" si="27"/>
        <v>4.5999999999999999E-2</v>
      </c>
    </row>
    <row r="870" spans="1:10" x14ac:dyDescent="0.25">
      <c r="A870" s="121" t="s">
        <v>83</v>
      </c>
      <c r="B870" s="121" t="s">
        <v>81</v>
      </c>
      <c r="C870" s="120" t="s">
        <v>0</v>
      </c>
      <c r="D870" s="120" t="s">
        <v>32</v>
      </c>
      <c r="E870" s="120" t="s">
        <v>1</v>
      </c>
      <c r="F870" s="119">
        <v>19327</v>
      </c>
      <c r="G870" s="115">
        <v>16.5</v>
      </c>
      <c r="H870" s="118">
        <f t="shared" si="26"/>
        <v>6377.91</v>
      </c>
      <c r="I870" s="114">
        <f>F870/F873</f>
        <v>5.1622501609280134E-2</v>
      </c>
      <c r="J870" s="117">
        <f t="shared" si="27"/>
        <v>1.7035425531062444E-2</v>
      </c>
    </row>
    <row r="871" spans="1:10" x14ac:dyDescent="0.25">
      <c r="A871" s="121" t="s">
        <v>83</v>
      </c>
      <c r="B871" s="121" t="s">
        <v>81</v>
      </c>
      <c r="C871" s="120" t="s">
        <v>0</v>
      </c>
      <c r="D871" s="120" t="s">
        <v>32</v>
      </c>
      <c r="E871" s="120" t="s">
        <v>77</v>
      </c>
      <c r="F871" s="119">
        <v>26326</v>
      </c>
      <c r="G871" s="115">
        <v>14.4</v>
      </c>
      <c r="H871" s="118">
        <f t="shared" si="26"/>
        <v>7581.8880000000008</v>
      </c>
      <c r="I871" s="114">
        <f>F871/F873</f>
        <v>7.0316861249335588E-2</v>
      </c>
      <c r="J871" s="117">
        <f t="shared" si="27"/>
        <v>2.0251256039808648E-2</v>
      </c>
    </row>
    <row r="872" spans="1:10" x14ac:dyDescent="0.25">
      <c r="A872" s="121" t="s">
        <v>83</v>
      </c>
      <c r="B872" s="121" t="s">
        <v>81</v>
      </c>
      <c r="C872" s="120" t="s">
        <v>0</v>
      </c>
      <c r="D872" s="120" t="s">
        <v>32</v>
      </c>
      <c r="E872" s="120" t="s">
        <v>76</v>
      </c>
      <c r="F872" s="119">
        <v>328738</v>
      </c>
      <c r="G872" s="115">
        <v>4</v>
      </c>
      <c r="H872" s="118">
        <f t="shared" si="26"/>
        <v>26299.040000000001</v>
      </c>
      <c r="I872" s="114">
        <f>F872/F873</f>
        <v>0.87806063714138427</v>
      </c>
      <c r="J872" s="117">
        <f t="shared" si="27"/>
        <v>7.0244850971310738E-2</v>
      </c>
    </row>
    <row r="873" spans="1:10" x14ac:dyDescent="0.25">
      <c r="A873" s="121" t="s">
        <v>83</v>
      </c>
      <c r="B873" s="121" t="s">
        <v>81</v>
      </c>
      <c r="C873" s="120" t="s">
        <v>0</v>
      </c>
      <c r="D873" s="120" t="s">
        <v>32</v>
      </c>
      <c r="E873" s="120" t="s">
        <v>72</v>
      </c>
      <c r="F873" s="119">
        <v>374391</v>
      </c>
      <c r="G873" s="115">
        <v>3.6</v>
      </c>
      <c r="H873" s="118">
        <f t="shared" si="26"/>
        <v>26956.152000000002</v>
      </c>
      <c r="I873" s="114">
        <f>F873/F873</f>
        <v>1</v>
      </c>
      <c r="J873" s="117">
        <f t="shared" si="27"/>
        <v>7.2000000000000008E-2</v>
      </c>
    </row>
    <row r="874" spans="1:10" x14ac:dyDescent="0.25">
      <c r="A874" s="121" t="s">
        <v>83</v>
      </c>
      <c r="B874" s="121" t="s">
        <v>81</v>
      </c>
      <c r="C874" s="120" t="s">
        <v>0</v>
      </c>
      <c r="D874" s="120" t="s">
        <v>11</v>
      </c>
      <c r="E874" s="120" t="s">
        <v>1</v>
      </c>
      <c r="F874" s="119">
        <v>37168</v>
      </c>
      <c r="G874" s="115">
        <v>12.1</v>
      </c>
      <c r="H874" s="118">
        <f t="shared" si="26"/>
        <v>8994.655999999999</v>
      </c>
      <c r="I874" s="114">
        <f>F874/F877</f>
        <v>7.6835933946896209E-2</v>
      </c>
      <c r="J874" s="117">
        <f t="shared" si="27"/>
        <v>1.8594296015148882E-2</v>
      </c>
    </row>
    <row r="875" spans="1:10" x14ac:dyDescent="0.25">
      <c r="A875" s="121" t="s">
        <v>83</v>
      </c>
      <c r="B875" s="121" t="s">
        <v>81</v>
      </c>
      <c r="C875" s="120" t="s">
        <v>0</v>
      </c>
      <c r="D875" s="120" t="s">
        <v>11</v>
      </c>
      <c r="E875" s="120" t="s">
        <v>77</v>
      </c>
      <c r="F875" s="119">
        <v>51560</v>
      </c>
      <c r="G875" s="115">
        <v>10.1</v>
      </c>
      <c r="H875" s="118">
        <f t="shared" si="26"/>
        <v>10415.120000000001</v>
      </c>
      <c r="I875" s="114">
        <f>F875/F877</f>
        <v>0.1065879453912497</v>
      </c>
      <c r="J875" s="117">
        <f t="shared" si="27"/>
        <v>2.1530764969032438E-2</v>
      </c>
    </row>
    <row r="876" spans="1:10" x14ac:dyDescent="0.25">
      <c r="A876" s="121" t="s">
        <v>83</v>
      </c>
      <c r="B876" s="121" t="s">
        <v>81</v>
      </c>
      <c r="C876" s="120" t="s">
        <v>0</v>
      </c>
      <c r="D876" s="120" t="s">
        <v>11</v>
      </c>
      <c r="E876" s="120" t="s">
        <v>76</v>
      </c>
      <c r="F876" s="119">
        <v>395004</v>
      </c>
      <c r="G876" s="115">
        <v>3.6</v>
      </c>
      <c r="H876" s="118">
        <f t="shared" si="26"/>
        <v>28440.288000000004</v>
      </c>
      <c r="I876" s="114">
        <f>F876/F877</f>
        <v>0.81657612066185403</v>
      </c>
      <c r="J876" s="117">
        <f t="shared" si="27"/>
        <v>5.8793480687653492E-2</v>
      </c>
    </row>
    <row r="877" spans="1:10" x14ac:dyDescent="0.25">
      <c r="A877" s="121" t="s">
        <v>83</v>
      </c>
      <c r="B877" s="121" t="s">
        <v>81</v>
      </c>
      <c r="C877" s="120" t="s">
        <v>0</v>
      </c>
      <c r="D877" s="120" t="s">
        <v>11</v>
      </c>
      <c r="E877" s="120" t="s">
        <v>72</v>
      </c>
      <c r="F877" s="119">
        <v>483732</v>
      </c>
      <c r="G877" s="115">
        <v>3.1</v>
      </c>
      <c r="H877" s="118">
        <f t="shared" si="26"/>
        <v>29991.383999999998</v>
      </c>
      <c r="I877" s="114">
        <f>F877/F877</f>
        <v>1</v>
      </c>
      <c r="J877" s="117">
        <f t="shared" si="27"/>
        <v>6.2E-2</v>
      </c>
    </row>
    <row r="878" spans="1:10" x14ac:dyDescent="0.25">
      <c r="A878" s="121" t="s">
        <v>83</v>
      </c>
      <c r="B878" s="121" t="s">
        <v>81</v>
      </c>
      <c r="C878" s="120" t="s">
        <v>2</v>
      </c>
      <c r="D878" s="120" t="s">
        <v>107</v>
      </c>
      <c r="E878" s="120" t="s">
        <v>1</v>
      </c>
      <c r="F878" s="119">
        <v>257452</v>
      </c>
      <c r="G878" s="115">
        <v>5</v>
      </c>
      <c r="H878" s="118">
        <f t="shared" si="26"/>
        <v>25745.200000000001</v>
      </c>
      <c r="I878" s="114">
        <f>F878/F881</f>
        <v>0.21758921976129181</v>
      </c>
      <c r="J878" s="117">
        <f t="shared" si="27"/>
        <v>2.1758921976129181E-2</v>
      </c>
    </row>
    <row r="879" spans="1:10" x14ac:dyDescent="0.25">
      <c r="A879" s="121" t="s">
        <v>83</v>
      </c>
      <c r="B879" s="121" t="s">
        <v>81</v>
      </c>
      <c r="C879" s="120" t="s">
        <v>2</v>
      </c>
      <c r="D879" s="120" t="s">
        <v>107</v>
      </c>
      <c r="E879" s="120" t="s">
        <v>77</v>
      </c>
      <c r="F879" s="119">
        <v>364947</v>
      </c>
      <c r="G879" s="115">
        <v>4.2</v>
      </c>
      <c r="H879" s="118">
        <f t="shared" si="26"/>
        <v>30655.548000000003</v>
      </c>
      <c r="I879" s="114">
        <f>F879/F881</f>
        <v>0.3084401480051589</v>
      </c>
      <c r="J879" s="117">
        <f t="shared" si="27"/>
        <v>2.5908972432433348E-2</v>
      </c>
    </row>
    <row r="880" spans="1:10" x14ac:dyDescent="0.25">
      <c r="A880" s="121" t="s">
        <v>83</v>
      </c>
      <c r="B880" s="121" t="s">
        <v>81</v>
      </c>
      <c r="C880" s="120" t="s">
        <v>2</v>
      </c>
      <c r="D880" s="120" t="s">
        <v>107</v>
      </c>
      <c r="E880" s="120" t="s">
        <v>76</v>
      </c>
      <c r="F880" s="119">
        <v>560803</v>
      </c>
      <c r="G880" s="115">
        <v>3.4</v>
      </c>
      <c r="H880" s="118">
        <f t="shared" si="26"/>
        <v>38134.603999999999</v>
      </c>
      <c r="I880" s="114">
        <f>F880/F881</f>
        <v>0.47397063223354929</v>
      </c>
      <c r="J880" s="117">
        <f t="shared" si="27"/>
        <v>3.2230002991881349E-2</v>
      </c>
    </row>
    <row r="881" spans="1:10" x14ac:dyDescent="0.25">
      <c r="A881" s="121" t="s">
        <v>83</v>
      </c>
      <c r="B881" s="121" t="s">
        <v>81</v>
      </c>
      <c r="C881" s="120" t="s">
        <v>2</v>
      </c>
      <c r="D881" s="120" t="s">
        <v>107</v>
      </c>
      <c r="E881" s="120" t="s">
        <v>72</v>
      </c>
      <c r="F881" s="119">
        <v>1183202</v>
      </c>
      <c r="G881" s="115">
        <v>2.2999999999999998</v>
      </c>
      <c r="H881" s="118">
        <f t="shared" si="26"/>
        <v>54427.291999999994</v>
      </c>
      <c r="I881" s="114">
        <f>F881/F881</f>
        <v>1</v>
      </c>
      <c r="J881" s="117">
        <f t="shared" si="27"/>
        <v>4.5999999999999999E-2</v>
      </c>
    </row>
    <row r="882" spans="1:10" x14ac:dyDescent="0.25">
      <c r="A882" s="121" t="s">
        <v>83</v>
      </c>
      <c r="B882" s="121" t="s">
        <v>81</v>
      </c>
      <c r="C882" s="120" t="s">
        <v>2</v>
      </c>
      <c r="D882" s="120" t="s">
        <v>32</v>
      </c>
      <c r="E882" s="120" t="s">
        <v>1</v>
      </c>
      <c r="F882" s="119">
        <v>93789</v>
      </c>
      <c r="G882" s="115">
        <v>8.5</v>
      </c>
      <c r="H882" s="118">
        <f t="shared" si="26"/>
        <v>15944.13</v>
      </c>
      <c r="I882" s="114">
        <f>F882/F885</f>
        <v>0.16897944623012728</v>
      </c>
      <c r="J882" s="117">
        <f t="shared" si="27"/>
        <v>2.8726505859121638E-2</v>
      </c>
    </row>
    <row r="883" spans="1:10" x14ac:dyDescent="0.25">
      <c r="A883" s="121" t="s">
        <v>83</v>
      </c>
      <c r="B883" s="121" t="s">
        <v>81</v>
      </c>
      <c r="C883" s="120" t="s">
        <v>2</v>
      </c>
      <c r="D883" s="120" t="s">
        <v>32</v>
      </c>
      <c r="E883" s="120" t="s">
        <v>77</v>
      </c>
      <c r="F883" s="119">
        <v>165729</v>
      </c>
      <c r="G883" s="115">
        <v>6.6</v>
      </c>
      <c r="H883" s="118">
        <f t="shared" si="26"/>
        <v>21876.227999999999</v>
      </c>
      <c r="I883" s="114">
        <f>F883/F885</f>
        <v>0.29859359460355439</v>
      </c>
      <c r="J883" s="117">
        <f t="shared" si="27"/>
        <v>3.9414354487669175E-2</v>
      </c>
    </row>
    <row r="884" spans="1:10" x14ac:dyDescent="0.25">
      <c r="A884" s="121" t="s">
        <v>83</v>
      </c>
      <c r="B884" s="121" t="s">
        <v>81</v>
      </c>
      <c r="C884" s="120" t="s">
        <v>2</v>
      </c>
      <c r="D884" s="120" t="s">
        <v>32</v>
      </c>
      <c r="E884" s="120" t="s">
        <v>76</v>
      </c>
      <c r="F884" s="119">
        <v>295514</v>
      </c>
      <c r="G884" s="115">
        <v>5</v>
      </c>
      <c r="H884" s="118">
        <f t="shared" si="26"/>
        <v>29551.4</v>
      </c>
      <c r="I884" s="114">
        <f>F884/F885</f>
        <v>0.53242695916631833</v>
      </c>
      <c r="J884" s="117">
        <f t="shared" si="27"/>
        <v>5.3242695916631833E-2</v>
      </c>
    </row>
    <row r="885" spans="1:10" x14ac:dyDescent="0.25">
      <c r="A885" s="121" t="s">
        <v>83</v>
      </c>
      <c r="B885" s="121" t="s">
        <v>81</v>
      </c>
      <c r="C885" s="120" t="s">
        <v>2</v>
      </c>
      <c r="D885" s="120" t="s">
        <v>32</v>
      </c>
      <c r="E885" s="120" t="s">
        <v>72</v>
      </c>
      <c r="F885" s="119">
        <v>555032</v>
      </c>
      <c r="G885" s="115">
        <v>3.4</v>
      </c>
      <c r="H885" s="118">
        <f t="shared" si="26"/>
        <v>37742.175999999999</v>
      </c>
      <c r="I885" s="114">
        <f>F885/F885</f>
        <v>1</v>
      </c>
      <c r="J885" s="117">
        <f t="shared" si="27"/>
        <v>6.8000000000000005E-2</v>
      </c>
    </row>
    <row r="886" spans="1:10" x14ac:dyDescent="0.25">
      <c r="A886" s="121" t="s">
        <v>83</v>
      </c>
      <c r="B886" s="121" t="s">
        <v>81</v>
      </c>
      <c r="C886" s="120" t="s">
        <v>2</v>
      </c>
      <c r="D886" s="120" t="s">
        <v>11</v>
      </c>
      <c r="E886" s="120" t="s">
        <v>1</v>
      </c>
      <c r="F886" s="119">
        <v>163663</v>
      </c>
      <c r="G886" s="115">
        <v>6.6</v>
      </c>
      <c r="H886" s="118">
        <f t="shared" si="26"/>
        <v>21603.516</v>
      </c>
      <c r="I886" s="114">
        <f>F886/F889</f>
        <v>0.26053934444497506</v>
      </c>
      <c r="J886" s="117">
        <f t="shared" si="27"/>
        <v>3.4391193466736705E-2</v>
      </c>
    </row>
    <row r="887" spans="1:10" x14ac:dyDescent="0.25">
      <c r="A887" s="121" t="s">
        <v>83</v>
      </c>
      <c r="B887" s="121" t="s">
        <v>81</v>
      </c>
      <c r="C887" s="120" t="s">
        <v>2</v>
      </c>
      <c r="D887" s="120" t="s">
        <v>11</v>
      </c>
      <c r="E887" s="120" t="s">
        <v>77</v>
      </c>
      <c r="F887" s="119">
        <v>199218</v>
      </c>
      <c r="G887" s="115">
        <v>6.6</v>
      </c>
      <c r="H887" s="118">
        <f t="shared" si="26"/>
        <v>26296.775999999998</v>
      </c>
      <c r="I887" s="114">
        <f>F887/F889</f>
        <v>0.3171402645780601</v>
      </c>
      <c r="J887" s="117">
        <f t="shared" si="27"/>
        <v>4.1862514924303929E-2</v>
      </c>
    </row>
    <row r="888" spans="1:10" x14ac:dyDescent="0.25">
      <c r="A888" s="121" t="s">
        <v>83</v>
      </c>
      <c r="B888" s="121" t="s">
        <v>81</v>
      </c>
      <c r="C888" s="120" t="s">
        <v>2</v>
      </c>
      <c r="D888" s="120" t="s">
        <v>11</v>
      </c>
      <c r="E888" s="120" t="s">
        <v>76</v>
      </c>
      <c r="F888" s="119">
        <v>265289</v>
      </c>
      <c r="G888" s="115">
        <v>5</v>
      </c>
      <c r="H888" s="118">
        <f t="shared" si="26"/>
        <v>26528.9</v>
      </c>
      <c r="I888" s="114">
        <f>F888/F889</f>
        <v>0.42232039097696483</v>
      </c>
      <c r="J888" s="117">
        <f t="shared" si="27"/>
        <v>4.2232039097696482E-2</v>
      </c>
    </row>
    <row r="889" spans="1:10" x14ac:dyDescent="0.25">
      <c r="A889" s="121" t="s">
        <v>83</v>
      </c>
      <c r="B889" s="121" t="s">
        <v>81</v>
      </c>
      <c r="C889" s="120" t="s">
        <v>2</v>
      </c>
      <c r="D889" s="120" t="s">
        <v>11</v>
      </c>
      <c r="E889" s="120" t="s">
        <v>72</v>
      </c>
      <c r="F889" s="119">
        <v>628170</v>
      </c>
      <c r="G889" s="115">
        <v>3.4</v>
      </c>
      <c r="H889" s="118">
        <f t="shared" si="26"/>
        <v>42715.56</v>
      </c>
      <c r="I889" s="114">
        <f>F889/F889</f>
        <v>1</v>
      </c>
      <c r="J889" s="117">
        <f t="shared" si="27"/>
        <v>6.8000000000000005E-2</v>
      </c>
    </row>
    <row r="890" spans="1:10" x14ac:dyDescent="0.25">
      <c r="A890" s="121" t="s">
        <v>83</v>
      </c>
      <c r="B890" s="121" t="s">
        <v>81</v>
      </c>
      <c r="C890" s="120" t="s">
        <v>3</v>
      </c>
      <c r="D890" s="120" t="s">
        <v>107</v>
      </c>
      <c r="E890" s="120" t="s">
        <v>1</v>
      </c>
      <c r="F890" s="119">
        <v>309877</v>
      </c>
      <c r="G890" s="115">
        <v>4.4000000000000004</v>
      </c>
      <c r="H890" s="118">
        <f t="shared" si="26"/>
        <v>27269.175999999999</v>
      </c>
      <c r="I890" s="114">
        <f>F890/F893</f>
        <v>0.17774220248054529</v>
      </c>
      <c r="J890" s="117">
        <f t="shared" si="27"/>
        <v>1.5641313818287986E-2</v>
      </c>
    </row>
    <row r="891" spans="1:10" x14ac:dyDescent="0.25">
      <c r="A891" s="121" t="s">
        <v>83</v>
      </c>
      <c r="B891" s="121" t="s">
        <v>81</v>
      </c>
      <c r="C891" s="120" t="s">
        <v>3</v>
      </c>
      <c r="D891" s="120" t="s">
        <v>107</v>
      </c>
      <c r="E891" s="120" t="s">
        <v>77</v>
      </c>
      <c r="F891" s="119">
        <v>635214</v>
      </c>
      <c r="G891" s="115">
        <v>3.3</v>
      </c>
      <c r="H891" s="118">
        <f t="shared" si="26"/>
        <v>41924.123999999996</v>
      </c>
      <c r="I891" s="114">
        <f>F891/F893</f>
        <v>0.3643520990795609</v>
      </c>
      <c r="J891" s="117">
        <f t="shared" si="27"/>
        <v>2.4047238539251017E-2</v>
      </c>
    </row>
    <row r="892" spans="1:10" x14ac:dyDescent="0.25">
      <c r="A892" s="121" t="s">
        <v>83</v>
      </c>
      <c r="B892" s="121" t="s">
        <v>81</v>
      </c>
      <c r="C892" s="120" t="s">
        <v>3</v>
      </c>
      <c r="D892" s="120" t="s">
        <v>107</v>
      </c>
      <c r="E892" s="120" t="s">
        <v>76</v>
      </c>
      <c r="F892" s="119">
        <v>798316</v>
      </c>
      <c r="G892" s="115">
        <v>2.7</v>
      </c>
      <c r="H892" s="118">
        <f t="shared" si="26"/>
        <v>43109.064000000006</v>
      </c>
      <c r="I892" s="114">
        <f>F892/F893</f>
        <v>0.45790569843989382</v>
      </c>
      <c r="J892" s="117">
        <f t="shared" si="27"/>
        <v>2.4726907715754268E-2</v>
      </c>
    </row>
    <row r="893" spans="1:10" x14ac:dyDescent="0.25">
      <c r="A893" s="121" t="s">
        <v>83</v>
      </c>
      <c r="B893" s="121" t="s">
        <v>81</v>
      </c>
      <c r="C893" s="120" t="s">
        <v>3</v>
      </c>
      <c r="D893" s="120" t="s">
        <v>107</v>
      </c>
      <c r="E893" s="120" t="s">
        <v>72</v>
      </c>
      <c r="F893" s="119">
        <v>1743407</v>
      </c>
      <c r="G893" s="115">
        <v>1.8</v>
      </c>
      <c r="H893" s="118">
        <f t="shared" si="26"/>
        <v>62762.652000000002</v>
      </c>
      <c r="I893" s="114">
        <f>F893/F893</f>
        <v>1</v>
      </c>
      <c r="J893" s="117">
        <f t="shared" si="27"/>
        <v>3.6000000000000004E-2</v>
      </c>
    </row>
    <row r="894" spans="1:10" x14ac:dyDescent="0.25">
      <c r="A894" s="121" t="s">
        <v>83</v>
      </c>
      <c r="B894" s="121" t="s">
        <v>81</v>
      </c>
      <c r="C894" s="120" t="s">
        <v>3</v>
      </c>
      <c r="D894" s="120" t="s">
        <v>32</v>
      </c>
      <c r="E894" s="120" t="s">
        <v>1</v>
      </c>
      <c r="F894" s="119">
        <v>135473</v>
      </c>
      <c r="G894" s="115">
        <v>7</v>
      </c>
      <c r="H894" s="118">
        <f t="shared" si="26"/>
        <v>18966.22</v>
      </c>
      <c r="I894" s="114">
        <f>F894/F897</f>
        <v>0.1518001709913126</v>
      </c>
      <c r="J894" s="117">
        <f t="shared" si="27"/>
        <v>2.1252023938783764E-2</v>
      </c>
    </row>
    <row r="895" spans="1:10" x14ac:dyDescent="0.25">
      <c r="A895" s="121" t="s">
        <v>83</v>
      </c>
      <c r="B895" s="121" t="s">
        <v>81</v>
      </c>
      <c r="C895" s="120" t="s">
        <v>3</v>
      </c>
      <c r="D895" s="120" t="s">
        <v>32</v>
      </c>
      <c r="E895" s="120" t="s">
        <v>77</v>
      </c>
      <c r="F895" s="119">
        <v>336653</v>
      </c>
      <c r="G895" s="115">
        <v>4.4000000000000004</v>
      </c>
      <c r="H895" s="118">
        <f t="shared" si="26"/>
        <v>29625.464000000004</v>
      </c>
      <c r="I895" s="114">
        <f>F895/F897</f>
        <v>0.37722633266214201</v>
      </c>
      <c r="J895" s="117">
        <f t="shared" si="27"/>
        <v>3.3195917274268495E-2</v>
      </c>
    </row>
    <row r="896" spans="1:10" x14ac:dyDescent="0.25">
      <c r="A896" s="121" t="s">
        <v>83</v>
      </c>
      <c r="B896" s="121" t="s">
        <v>81</v>
      </c>
      <c r="C896" s="120" t="s">
        <v>3</v>
      </c>
      <c r="D896" s="120" t="s">
        <v>32</v>
      </c>
      <c r="E896" s="120" t="s">
        <v>76</v>
      </c>
      <c r="F896" s="119">
        <v>420317</v>
      </c>
      <c r="G896" s="115">
        <v>3.7</v>
      </c>
      <c r="H896" s="118">
        <f t="shared" si="26"/>
        <v>31103.458000000002</v>
      </c>
      <c r="I896" s="114">
        <f>F896/F897</f>
        <v>0.47097349634654539</v>
      </c>
      <c r="J896" s="117">
        <f t="shared" si="27"/>
        <v>3.4852038729644361E-2</v>
      </c>
    </row>
    <row r="897" spans="1:10" x14ac:dyDescent="0.25">
      <c r="A897" s="121" t="s">
        <v>83</v>
      </c>
      <c r="B897" s="121" t="s">
        <v>81</v>
      </c>
      <c r="C897" s="120" t="s">
        <v>3</v>
      </c>
      <c r="D897" s="120" t="s">
        <v>32</v>
      </c>
      <c r="E897" s="120" t="s">
        <v>72</v>
      </c>
      <c r="F897" s="119">
        <v>892443</v>
      </c>
      <c r="G897" s="115">
        <v>2.7</v>
      </c>
      <c r="H897" s="118">
        <f t="shared" si="26"/>
        <v>48191.921999999999</v>
      </c>
      <c r="I897" s="114">
        <f>F897/F897</f>
        <v>1</v>
      </c>
      <c r="J897" s="117">
        <f t="shared" si="27"/>
        <v>5.4000000000000006E-2</v>
      </c>
    </row>
    <row r="898" spans="1:10" x14ac:dyDescent="0.25">
      <c r="A898" s="121" t="s">
        <v>83</v>
      </c>
      <c r="B898" s="121" t="s">
        <v>81</v>
      </c>
      <c r="C898" s="120" t="s">
        <v>3</v>
      </c>
      <c r="D898" s="120" t="s">
        <v>11</v>
      </c>
      <c r="E898" s="120" t="s">
        <v>1</v>
      </c>
      <c r="F898" s="119">
        <v>174404</v>
      </c>
      <c r="G898" s="115">
        <v>6.3</v>
      </c>
      <c r="H898" s="118">
        <f t="shared" ref="H898:H961" si="28">2*(G898*F898/100)</f>
        <v>21974.903999999999</v>
      </c>
      <c r="I898" s="114">
        <f>F898/F901</f>
        <v>0.20494874048725917</v>
      </c>
      <c r="J898" s="117">
        <f t="shared" ref="J898:J961" si="29">2*(I898*G898/100)</f>
        <v>2.5823541301394654E-2</v>
      </c>
    </row>
    <row r="899" spans="1:10" x14ac:dyDescent="0.25">
      <c r="A899" s="121" t="s">
        <v>83</v>
      </c>
      <c r="B899" s="121" t="s">
        <v>81</v>
      </c>
      <c r="C899" s="120" t="s">
        <v>3</v>
      </c>
      <c r="D899" s="120" t="s">
        <v>11</v>
      </c>
      <c r="E899" s="120" t="s">
        <v>77</v>
      </c>
      <c r="F899" s="119">
        <v>298561</v>
      </c>
      <c r="G899" s="115">
        <v>4.9000000000000004</v>
      </c>
      <c r="H899" s="118">
        <f t="shared" si="28"/>
        <v>29258.978000000003</v>
      </c>
      <c r="I899" s="114">
        <f>F899/F901</f>
        <v>0.35085032974367891</v>
      </c>
      <c r="J899" s="117">
        <f t="shared" si="29"/>
        <v>3.4383332314880534E-2</v>
      </c>
    </row>
    <row r="900" spans="1:10" x14ac:dyDescent="0.25">
      <c r="A900" s="121" t="s">
        <v>83</v>
      </c>
      <c r="B900" s="121" t="s">
        <v>81</v>
      </c>
      <c r="C900" s="120" t="s">
        <v>3</v>
      </c>
      <c r="D900" s="120" t="s">
        <v>11</v>
      </c>
      <c r="E900" s="120" t="s">
        <v>76</v>
      </c>
      <c r="F900" s="119">
        <v>377999</v>
      </c>
      <c r="G900" s="115">
        <v>4.0999999999999996</v>
      </c>
      <c r="H900" s="118">
        <f t="shared" si="28"/>
        <v>30995.917999999998</v>
      </c>
      <c r="I900" s="114">
        <f>F900/F901</f>
        <v>0.44420092976906189</v>
      </c>
      <c r="J900" s="117">
        <f t="shared" si="29"/>
        <v>3.642447624106307E-2</v>
      </c>
    </row>
    <row r="901" spans="1:10" x14ac:dyDescent="0.25">
      <c r="A901" s="121" t="s">
        <v>83</v>
      </c>
      <c r="B901" s="121" t="s">
        <v>81</v>
      </c>
      <c r="C901" s="120" t="s">
        <v>3</v>
      </c>
      <c r="D901" s="120" t="s">
        <v>11</v>
      </c>
      <c r="E901" s="120" t="s">
        <v>72</v>
      </c>
      <c r="F901" s="119">
        <v>850964</v>
      </c>
      <c r="G901" s="115">
        <v>2.7</v>
      </c>
      <c r="H901" s="118">
        <f t="shared" si="28"/>
        <v>45952.056000000004</v>
      </c>
      <c r="I901" s="114">
        <f>F901/F901</f>
        <v>1</v>
      </c>
      <c r="J901" s="117">
        <f t="shared" si="29"/>
        <v>5.4000000000000006E-2</v>
      </c>
    </row>
    <row r="902" spans="1:10" x14ac:dyDescent="0.25">
      <c r="A902" s="121" t="s">
        <v>83</v>
      </c>
      <c r="B902" s="121" t="s">
        <v>81</v>
      </c>
      <c r="C902" s="120" t="s">
        <v>4</v>
      </c>
      <c r="D902" s="120" t="s">
        <v>107</v>
      </c>
      <c r="E902" s="120" t="s">
        <v>1</v>
      </c>
      <c r="F902" s="119">
        <v>280087</v>
      </c>
      <c r="G902" s="115">
        <v>5</v>
      </c>
      <c r="H902" s="118">
        <f t="shared" si="28"/>
        <v>28008.7</v>
      </c>
      <c r="I902" s="114">
        <f>F902/F905</f>
        <v>0.15665960053023989</v>
      </c>
      <c r="J902" s="117">
        <f t="shared" si="29"/>
        <v>1.5665960053023988E-2</v>
      </c>
    </row>
    <row r="903" spans="1:10" x14ac:dyDescent="0.25">
      <c r="A903" s="121" t="s">
        <v>83</v>
      </c>
      <c r="B903" s="121" t="s">
        <v>81</v>
      </c>
      <c r="C903" s="120" t="s">
        <v>4</v>
      </c>
      <c r="D903" s="120" t="s">
        <v>107</v>
      </c>
      <c r="E903" s="120" t="s">
        <v>77</v>
      </c>
      <c r="F903" s="119">
        <v>873759</v>
      </c>
      <c r="G903" s="115">
        <v>2.8</v>
      </c>
      <c r="H903" s="118">
        <f t="shared" si="28"/>
        <v>48930.503999999994</v>
      </c>
      <c r="I903" s="114">
        <f>F903/F905</f>
        <v>0.48871506317573427</v>
      </c>
      <c r="J903" s="117">
        <f t="shared" si="29"/>
        <v>2.7368043537841117E-2</v>
      </c>
    </row>
    <row r="904" spans="1:10" x14ac:dyDescent="0.25">
      <c r="A904" s="121" t="s">
        <v>83</v>
      </c>
      <c r="B904" s="121" t="s">
        <v>81</v>
      </c>
      <c r="C904" s="120" t="s">
        <v>4</v>
      </c>
      <c r="D904" s="120" t="s">
        <v>107</v>
      </c>
      <c r="E904" s="120" t="s">
        <v>76</v>
      </c>
      <c r="F904" s="119">
        <v>634024</v>
      </c>
      <c r="G904" s="115">
        <v>3.4</v>
      </c>
      <c r="H904" s="118">
        <f t="shared" si="28"/>
        <v>43113.632000000005</v>
      </c>
      <c r="I904" s="114">
        <f>F904/F905</f>
        <v>0.35462533629402587</v>
      </c>
      <c r="J904" s="117">
        <f t="shared" si="29"/>
        <v>2.411452286799376E-2</v>
      </c>
    </row>
    <row r="905" spans="1:10" x14ac:dyDescent="0.25">
      <c r="A905" s="121" t="s">
        <v>83</v>
      </c>
      <c r="B905" s="121" t="s">
        <v>81</v>
      </c>
      <c r="C905" s="120" t="s">
        <v>4</v>
      </c>
      <c r="D905" s="120" t="s">
        <v>107</v>
      </c>
      <c r="E905" s="120" t="s">
        <v>72</v>
      </c>
      <c r="F905" s="119">
        <v>1787870</v>
      </c>
      <c r="G905" s="115">
        <v>1.9</v>
      </c>
      <c r="H905" s="118">
        <f t="shared" si="28"/>
        <v>67939.06</v>
      </c>
      <c r="I905" s="114">
        <f>F905/F905</f>
        <v>1</v>
      </c>
      <c r="J905" s="117">
        <f t="shared" si="29"/>
        <v>3.7999999999999999E-2</v>
      </c>
    </row>
    <row r="906" spans="1:10" x14ac:dyDescent="0.25">
      <c r="A906" s="121" t="s">
        <v>83</v>
      </c>
      <c r="B906" s="121" t="s">
        <v>81</v>
      </c>
      <c r="C906" s="120" t="s">
        <v>4</v>
      </c>
      <c r="D906" s="120" t="s">
        <v>32</v>
      </c>
      <c r="E906" s="120" t="s">
        <v>1</v>
      </c>
      <c r="F906" s="119">
        <v>126398</v>
      </c>
      <c r="G906" s="115">
        <v>7.1</v>
      </c>
      <c r="H906" s="118">
        <f t="shared" si="28"/>
        <v>17948.516</v>
      </c>
      <c r="I906" s="114">
        <f>F906/F909</f>
        <v>0.13792403582589871</v>
      </c>
      <c r="J906" s="117">
        <f t="shared" si="29"/>
        <v>1.9585213087277616E-2</v>
      </c>
    </row>
    <row r="907" spans="1:10" x14ac:dyDescent="0.25">
      <c r="A907" s="121" t="s">
        <v>83</v>
      </c>
      <c r="B907" s="121" t="s">
        <v>81</v>
      </c>
      <c r="C907" s="120" t="s">
        <v>4</v>
      </c>
      <c r="D907" s="120" t="s">
        <v>32</v>
      </c>
      <c r="E907" s="120" t="s">
        <v>77</v>
      </c>
      <c r="F907" s="119">
        <v>432692</v>
      </c>
      <c r="G907" s="115">
        <v>3.9</v>
      </c>
      <c r="H907" s="118">
        <f t="shared" si="28"/>
        <v>33749.976000000002</v>
      </c>
      <c r="I907" s="114">
        <f>F907/F909</f>
        <v>0.47214850638126998</v>
      </c>
      <c r="J907" s="117">
        <f t="shared" si="29"/>
        <v>3.6827583497739055E-2</v>
      </c>
    </row>
    <row r="908" spans="1:10" x14ac:dyDescent="0.25">
      <c r="A908" s="121" t="s">
        <v>83</v>
      </c>
      <c r="B908" s="121" t="s">
        <v>81</v>
      </c>
      <c r="C908" s="120" t="s">
        <v>4</v>
      </c>
      <c r="D908" s="120" t="s">
        <v>32</v>
      </c>
      <c r="E908" s="120" t="s">
        <v>76</v>
      </c>
      <c r="F908" s="119">
        <v>357342</v>
      </c>
      <c r="G908" s="115">
        <v>4.2</v>
      </c>
      <c r="H908" s="118">
        <f t="shared" si="28"/>
        <v>30016.728000000003</v>
      </c>
      <c r="I908" s="114">
        <f>F908/F909</f>
        <v>0.38992745779283133</v>
      </c>
      <c r="J908" s="117">
        <f t="shared" si="29"/>
        <v>3.2753906454597831E-2</v>
      </c>
    </row>
    <row r="909" spans="1:10" x14ac:dyDescent="0.25">
      <c r="A909" s="121" t="s">
        <v>83</v>
      </c>
      <c r="B909" s="121" t="s">
        <v>81</v>
      </c>
      <c r="C909" s="120" t="s">
        <v>4</v>
      </c>
      <c r="D909" s="120" t="s">
        <v>32</v>
      </c>
      <c r="E909" s="120" t="s">
        <v>72</v>
      </c>
      <c r="F909" s="119">
        <v>916432</v>
      </c>
      <c r="G909" s="115">
        <v>2.8</v>
      </c>
      <c r="H909" s="118">
        <f t="shared" si="28"/>
        <v>51320.191999999995</v>
      </c>
      <c r="I909" s="114">
        <f>F909/F909</f>
        <v>1</v>
      </c>
      <c r="J909" s="117">
        <f t="shared" si="29"/>
        <v>5.5999999999999994E-2</v>
      </c>
    </row>
    <row r="910" spans="1:10" x14ac:dyDescent="0.25">
      <c r="A910" s="121" t="s">
        <v>83</v>
      </c>
      <c r="B910" s="121" t="s">
        <v>81</v>
      </c>
      <c r="C910" s="120" t="s">
        <v>4</v>
      </c>
      <c r="D910" s="120" t="s">
        <v>11</v>
      </c>
      <c r="E910" s="120" t="s">
        <v>1</v>
      </c>
      <c r="F910" s="119">
        <v>153689</v>
      </c>
      <c r="G910" s="115">
        <v>6.5</v>
      </c>
      <c r="H910" s="118">
        <f t="shared" si="28"/>
        <v>19979.57</v>
      </c>
      <c r="I910" s="114">
        <f>F910/F913</f>
        <v>0.17636251804488673</v>
      </c>
      <c r="J910" s="117">
        <f t="shared" si="29"/>
        <v>2.2927127345835276E-2</v>
      </c>
    </row>
    <row r="911" spans="1:10" x14ac:dyDescent="0.25">
      <c r="A911" s="121" t="s">
        <v>83</v>
      </c>
      <c r="B911" s="121" t="s">
        <v>81</v>
      </c>
      <c r="C911" s="120" t="s">
        <v>4</v>
      </c>
      <c r="D911" s="120" t="s">
        <v>11</v>
      </c>
      <c r="E911" s="120" t="s">
        <v>77</v>
      </c>
      <c r="F911" s="119">
        <v>441067</v>
      </c>
      <c r="G911" s="115">
        <v>3.9</v>
      </c>
      <c r="H911" s="118">
        <f t="shared" si="28"/>
        <v>34403.226000000002</v>
      </c>
      <c r="I911" s="114">
        <f>F911/F913</f>
        <v>0.50613698278018626</v>
      </c>
      <c r="J911" s="117">
        <f t="shared" si="29"/>
        <v>3.9478684656854529E-2</v>
      </c>
    </row>
    <row r="912" spans="1:10" x14ac:dyDescent="0.25">
      <c r="A912" s="121" t="s">
        <v>83</v>
      </c>
      <c r="B912" s="121" t="s">
        <v>81</v>
      </c>
      <c r="C912" s="120" t="s">
        <v>4</v>
      </c>
      <c r="D912" s="120" t="s">
        <v>11</v>
      </c>
      <c r="E912" s="120" t="s">
        <v>76</v>
      </c>
      <c r="F912" s="119">
        <v>276682</v>
      </c>
      <c r="G912" s="115">
        <v>5</v>
      </c>
      <c r="H912" s="118">
        <f t="shared" si="28"/>
        <v>27668.2</v>
      </c>
      <c r="I912" s="114">
        <f>F912/F913</f>
        <v>0.31750049917492695</v>
      </c>
      <c r="J912" s="117">
        <f t="shared" si="29"/>
        <v>3.1750049917492695E-2</v>
      </c>
    </row>
    <row r="913" spans="1:10" x14ac:dyDescent="0.25">
      <c r="A913" s="121" t="s">
        <v>83</v>
      </c>
      <c r="B913" s="121" t="s">
        <v>81</v>
      </c>
      <c r="C913" s="120" t="s">
        <v>4</v>
      </c>
      <c r="D913" s="120" t="s">
        <v>11</v>
      </c>
      <c r="E913" s="120" t="s">
        <v>72</v>
      </c>
      <c r="F913" s="119">
        <v>871438</v>
      </c>
      <c r="G913" s="115">
        <v>2.8</v>
      </c>
      <c r="H913" s="118">
        <f t="shared" si="28"/>
        <v>48800.527999999998</v>
      </c>
      <c r="I913" s="114">
        <f>F913/F913</f>
        <v>1</v>
      </c>
      <c r="J913" s="117">
        <f t="shared" si="29"/>
        <v>5.5999999999999994E-2</v>
      </c>
    </row>
    <row r="914" spans="1:10" x14ac:dyDescent="0.25">
      <c r="A914" s="121" t="s">
        <v>83</v>
      </c>
      <c r="B914" s="121" t="s">
        <v>81</v>
      </c>
      <c r="C914" s="120" t="s">
        <v>78</v>
      </c>
      <c r="D914" s="120" t="s">
        <v>107</v>
      </c>
      <c r="E914" s="120" t="s">
        <v>1</v>
      </c>
      <c r="F914" s="119">
        <v>41578</v>
      </c>
      <c r="G914" s="115">
        <v>9.5</v>
      </c>
      <c r="H914" s="118">
        <f t="shared" si="28"/>
        <v>7899.82</v>
      </c>
      <c r="I914" s="114">
        <f>F914/F917</f>
        <v>8.3936102133226206E-2</v>
      </c>
      <c r="J914" s="117">
        <f t="shared" si="29"/>
        <v>1.5947859405312979E-2</v>
      </c>
    </row>
    <row r="915" spans="1:10" x14ac:dyDescent="0.25">
      <c r="A915" s="121" t="s">
        <v>83</v>
      </c>
      <c r="B915" s="121" t="s">
        <v>81</v>
      </c>
      <c r="C915" s="120" t="s">
        <v>78</v>
      </c>
      <c r="D915" s="120" t="s">
        <v>107</v>
      </c>
      <c r="E915" s="120" t="s">
        <v>77</v>
      </c>
      <c r="F915" s="119">
        <v>264556</v>
      </c>
      <c r="G915" s="115">
        <v>3.6</v>
      </c>
      <c r="H915" s="118">
        <f t="shared" si="28"/>
        <v>19048.031999999999</v>
      </c>
      <c r="I915" s="114">
        <f>F915/F917</f>
        <v>0.53407569955163292</v>
      </c>
      <c r="J915" s="117">
        <f t="shared" si="29"/>
        <v>3.8453450367717572E-2</v>
      </c>
    </row>
    <row r="916" spans="1:10" x14ac:dyDescent="0.25">
      <c r="A916" s="121" t="s">
        <v>83</v>
      </c>
      <c r="B916" s="121" t="s">
        <v>81</v>
      </c>
      <c r="C916" s="120" t="s">
        <v>78</v>
      </c>
      <c r="D916" s="120" t="s">
        <v>107</v>
      </c>
      <c r="E916" s="120" t="s">
        <v>76</v>
      </c>
      <c r="F916" s="119">
        <v>189219</v>
      </c>
      <c r="G916" s="115">
        <v>4.8</v>
      </c>
      <c r="H916" s="118">
        <f t="shared" si="28"/>
        <v>18165.023999999998</v>
      </c>
      <c r="I916" s="114">
        <f>F916/F917</f>
        <v>0.38198819831514091</v>
      </c>
      <c r="J916" s="117">
        <f t="shared" si="29"/>
        <v>3.6670867038253528E-2</v>
      </c>
    </row>
    <row r="917" spans="1:10" x14ac:dyDescent="0.25">
      <c r="A917" s="121" t="s">
        <v>83</v>
      </c>
      <c r="B917" s="121" t="s">
        <v>81</v>
      </c>
      <c r="C917" s="120" t="s">
        <v>78</v>
      </c>
      <c r="D917" s="120" t="s">
        <v>107</v>
      </c>
      <c r="E917" s="120" t="s">
        <v>72</v>
      </c>
      <c r="F917" s="119">
        <v>495353</v>
      </c>
      <c r="G917" s="115">
        <v>2.6</v>
      </c>
      <c r="H917" s="118">
        <f t="shared" si="28"/>
        <v>25758.356</v>
      </c>
      <c r="I917" s="114">
        <f>F917/F917</f>
        <v>1</v>
      </c>
      <c r="J917" s="117">
        <f t="shared" si="29"/>
        <v>5.2000000000000005E-2</v>
      </c>
    </row>
    <row r="918" spans="1:10" x14ac:dyDescent="0.25">
      <c r="A918" s="121" t="s">
        <v>83</v>
      </c>
      <c r="B918" s="121" t="s">
        <v>81</v>
      </c>
      <c r="C918" s="120" t="s">
        <v>78</v>
      </c>
      <c r="D918" s="120" t="s">
        <v>32</v>
      </c>
      <c r="E918" s="120" t="s">
        <v>1</v>
      </c>
      <c r="F918" s="119">
        <v>21660</v>
      </c>
      <c r="G918" s="115">
        <v>13.1</v>
      </c>
      <c r="H918" s="118">
        <f t="shared" si="28"/>
        <v>5674.92</v>
      </c>
      <c r="I918" s="114">
        <f>F918/F921</f>
        <v>8.0374338099143197E-2</v>
      </c>
      <c r="J918" s="117">
        <f t="shared" si="29"/>
        <v>2.1058076581975515E-2</v>
      </c>
    </row>
    <row r="919" spans="1:10" x14ac:dyDescent="0.25">
      <c r="A919" s="121" t="s">
        <v>83</v>
      </c>
      <c r="B919" s="121" t="s">
        <v>81</v>
      </c>
      <c r="C919" s="120" t="s">
        <v>78</v>
      </c>
      <c r="D919" s="120" t="s">
        <v>32</v>
      </c>
      <c r="E919" s="120" t="s">
        <v>77</v>
      </c>
      <c r="F919" s="119">
        <v>120476</v>
      </c>
      <c r="G919" s="115">
        <v>5.9</v>
      </c>
      <c r="H919" s="118">
        <f t="shared" si="28"/>
        <v>14216.168</v>
      </c>
      <c r="I919" s="114">
        <f>F919/F921</f>
        <v>0.44705349754535434</v>
      </c>
      <c r="J919" s="117">
        <f t="shared" si="29"/>
        <v>5.2752312710351815E-2</v>
      </c>
    </row>
    <row r="920" spans="1:10" x14ac:dyDescent="0.25">
      <c r="A920" s="121" t="s">
        <v>83</v>
      </c>
      <c r="B920" s="121" t="s">
        <v>81</v>
      </c>
      <c r="C920" s="120" t="s">
        <v>78</v>
      </c>
      <c r="D920" s="120" t="s">
        <v>32</v>
      </c>
      <c r="E920" s="120" t="s">
        <v>76</v>
      </c>
      <c r="F920" s="119">
        <v>127353</v>
      </c>
      <c r="G920" s="115">
        <v>5.2</v>
      </c>
      <c r="H920" s="118">
        <f t="shared" si="28"/>
        <v>13244.712</v>
      </c>
      <c r="I920" s="114">
        <f>F920/F921</f>
        <v>0.47257216435550248</v>
      </c>
      <c r="J920" s="117">
        <f t="shared" si="29"/>
        <v>4.9147505092972263E-2</v>
      </c>
    </row>
    <row r="921" spans="1:10" x14ac:dyDescent="0.25">
      <c r="A921" s="121" t="s">
        <v>83</v>
      </c>
      <c r="B921" s="121" t="s">
        <v>81</v>
      </c>
      <c r="C921" s="120" t="s">
        <v>78</v>
      </c>
      <c r="D921" s="120" t="s">
        <v>32</v>
      </c>
      <c r="E921" s="120" t="s">
        <v>72</v>
      </c>
      <c r="F921" s="119">
        <v>269489</v>
      </c>
      <c r="G921" s="115">
        <v>3.6</v>
      </c>
      <c r="H921" s="118">
        <f t="shared" si="28"/>
        <v>19403.207999999999</v>
      </c>
      <c r="I921" s="114">
        <f>F921/F921</f>
        <v>1</v>
      </c>
      <c r="J921" s="117">
        <f t="shared" si="29"/>
        <v>7.2000000000000008E-2</v>
      </c>
    </row>
    <row r="922" spans="1:10" x14ac:dyDescent="0.25">
      <c r="A922" s="121" t="s">
        <v>83</v>
      </c>
      <c r="B922" s="121" t="s">
        <v>81</v>
      </c>
      <c r="C922" s="120" t="s">
        <v>78</v>
      </c>
      <c r="D922" s="120" t="s">
        <v>11</v>
      </c>
      <c r="E922" s="120" t="s">
        <v>1</v>
      </c>
      <c r="F922" s="119">
        <v>19918</v>
      </c>
      <c r="G922" s="115">
        <v>13.7</v>
      </c>
      <c r="H922" s="118">
        <f t="shared" si="28"/>
        <v>5457.5319999999992</v>
      </c>
      <c r="I922" s="114">
        <f>F922/F925</f>
        <v>8.8185810930471439E-2</v>
      </c>
      <c r="J922" s="117">
        <f t="shared" si="29"/>
        <v>2.416291219494917E-2</v>
      </c>
    </row>
    <row r="923" spans="1:10" x14ac:dyDescent="0.25">
      <c r="A923" s="121" t="s">
        <v>83</v>
      </c>
      <c r="B923" s="121" t="s">
        <v>81</v>
      </c>
      <c r="C923" s="120" t="s">
        <v>78</v>
      </c>
      <c r="D923" s="120" t="s">
        <v>11</v>
      </c>
      <c r="E923" s="120" t="s">
        <v>77</v>
      </c>
      <c r="F923" s="119">
        <v>144080</v>
      </c>
      <c r="G923" s="115">
        <v>5.2</v>
      </c>
      <c r="H923" s="118">
        <f t="shared" si="28"/>
        <v>14984.32</v>
      </c>
      <c r="I923" s="114">
        <f>F923/F925</f>
        <v>0.63790599652888469</v>
      </c>
      <c r="J923" s="117">
        <f t="shared" si="29"/>
        <v>6.6342223639004008E-2</v>
      </c>
    </row>
    <row r="924" spans="1:10" x14ac:dyDescent="0.25">
      <c r="A924" s="121" t="s">
        <v>83</v>
      </c>
      <c r="B924" s="121" t="s">
        <v>81</v>
      </c>
      <c r="C924" s="120" t="s">
        <v>78</v>
      </c>
      <c r="D924" s="120" t="s">
        <v>11</v>
      </c>
      <c r="E924" s="120" t="s">
        <v>76</v>
      </c>
      <c r="F924" s="119">
        <v>61866</v>
      </c>
      <c r="G924" s="115">
        <v>7.7</v>
      </c>
      <c r="H924" s="118">
        <f t="shared" si="28"/>
        <v>9527.3639999999996</v>
      </c>
      <c r="I924" s="114">
        <f>F924/F925</f>
        <v>0.27390819254064391</v>
      </c>
      <c r="J924" s="117">
        <f t="shared" si="29"/>
        <v>4.2181861651259166E-2</v>
      </c>
    </row>
    <row r="925" spans="1:10" x14ac:dyDescent="0.25">
      <c r="A925" s="121" t="s">
        <v>83</v>
      </c>
      <c r="B925" s="121" t="s">
        <v>81</v>
      </c>
      <c r="C925" s="120" t="s">
        <v>78</v>
      </c>
      <c r="D925" s="120" t="s">
        <v>11</v>
      </c>
      <c r="E925" s="120" t="s">
        <v>72</v>
      </c>
      <c r="F925" s="119">
        <v>225864</v>
      </c>
      <c r="G925" s="115">
        <v>4.0999999999999996</v>
      </c>
      <c r="H925" s="118">
        <f t="shared" si="28"/>
        <v>18520.847999999998</v>
      </c>
      <c r="I925" s="114">
        <f>F925/F925</f>
        <v>1</v>
      </c>
      <c r="J925" s="117">
        <f t="shared" si="29"/>
        <v>8.199999999999999E-2</v>
      </c>
    </row>
    <row r="926" spans="1:10" x14ac:dyDescent="0.25">
      <c r="A926" s="121" t="s">
        <v>83</v>
      </c>
      <c r="B926" s="121" t="s">
        <v>81</v>
      </c>
      <c r="C926" s="120" t="s">
        <v>73</v>
      </c>
      <c r="D926" s="120" t="s">
        <v>107</v>
      </c>
      <c r="E926" s="120" t="s">
        <v>1</v>
      </c>
      <c r="F926" s="119">
        <v>945489</v>
      </c>
      <c r="G926" s="115">
        <v>2.7</v>
      </c>
      <c r="H926" s="118">
        <f t="shared" si="28"/>
        <v>51056.406000000003</v>
      </c>
      <c r="I926" s="114">
        <f>F926/F929</f>
        <v>0.15581674550981345</v>
      </c>
      <c r="J926" s="117">
        <f t="shared" si="29"/>
        <v>8.4141042575299266E-3</v>
      </c>
    </row>
    <row r="927" spans="1:10" x14ac:dyDescent="0.25">
      <c r="A927" s="121" t="s">
        <v>83</v>
      </c>
      <c r="B927" s="121" t="s">
        <v>81</v>
      </c>
      <c r="C927" s="120" t="s">
        <v>73</v>
      </c>
      <c r="D927" s="120" t="s">
        <v>107</v>
      </c>
      <c r="E927" s="120" t="s">
        <v>77</v>
      </c>
      <c r="F927" s="119">
        <v>2216362</v>
      </c>
      <c r="G927" s="115">
        <v>1.6</v>
      </c>
      <c r="H927" s="118">
        <f t="shared" si="28"/>
        <v>70923.584000000003</v>
      </c>
      <c r="I927" s="114">
        <f>F927/F929</f>
        <v>0.36525682870093795</v>
      </c>
      <c r="J927" s="117">
        <f t="shared" si="29"/>
        <v>1.1688218518430016E-2</v>
      </c>
    </row>
    <row r="928" spans="1:10" x14ac:dyDescent="0.25">
      <c r="A928" s="121" t="s">
        <v>83</v>
      </c>
      <c r="B928" s="121" t="s">
        <v>81</v>
      </c>
      <c r="C928" s="120" t="s">
        <v>73</v>
      </c>
      <c r="D928" s="120" t="s">
        <v>107</v>
      </c>
      <c r="E928" s="120" t="s">
        <v>76</v>
      </c>
      <c r="F928" s="119">
        <v>2906104</v>
      </c>
      <c r="G928" s="115">
        <v>1.6</v>
      </c>
      <c r="H928" s="118">
        <f t="shared" si="28"/>
        <v>92995.328000000009</v>
      </c>
      <c r="I928" s="114">
        <f>F928/F929</f>
        <v>0.4789264257892486</v>
      </c>
      <c r="J928" s="117">
        <f t="shared" si="29"/>
        <v>1.5325645625255957E-2</v>
      </c>
    </row>
    <row r="929" spans="1:10" x14ac:dyDescent="0.25">
      <c r="A929" s="121" t="s">
        <v>83</v>
      </c>
      <c r="B929" s="121" t="s">
        <v>81</v>
      </c>
      <c r="C929" s="120" t="s">
        <v>73</v>
      </c>
      <c r="D929" s="120" t="s">
        <v>107</v>
      </c>
      <c r="E929" s="120" t="s">
        <v>72</v>
      </c>
      <c r="F929" s="119">
        <v>6067955</v>
      </c>
      <c r="G929" s="115">
        <v>0.8</v>
      </c>
      <c r="H929" s="118">
        <f t="shared" si="28"/>
        <v>97087.28</v>
      </c>
      <c r="I929" s="114">
        <f>F929/F929</f>
        <v>1</v>
      </c>
      <c r="J929" s="117">
        <f t="shared" si="29"/>
        <v>1.6E-2</v>
      </c>
    </row>
    <row r="930" spans="1:10" x14ac:dyDescent="0.25">
      <c r="A930" s="121" t="s">
        <v>83</v>
      </c>
      <c r="B930" s="121" t="s">
        <v>81</v>
      </c>
      <c r="C930" s="120" t="s">
        <v>73</v>
      </c>
      <c r="D930" s="120" t="s">
        <v>32</v>
      </c>
      <c r="E930" s="120" t="s">
        <v>1</v>
      </c>
      <c r="F930" s="119">
        <v>396647</v>
      </c>
      <c r="G930" s="115">
        <v>4.0999999999999996</v>
      </c>
      <c r="H930" s="118">
        <f t="shared" si="28"/>
        <v>32525.054</v>
      </c>
      <c r="I930" s="114">
        <f>F930/F933</f>
        <v>0.13187336736278202</v>
      </c>
      <c r="J930" s="117">
        <f t="shared" si="29"/>
        <v>1.0813616123748124E-2</v>
      </c>
    </row>
    <row r="931" spans="1:10" x14ac:dyDescent="0.25">
      <c r="A931" s="121" t="s">
        <v>83</v>
      </c>
      <c r="B931" s="121" t="s">
        <v>81</v>
      </c>
      <c r="C931" s="120" t="s">
        <v>73</v>
      </c>
      <c r="D931" s="120" t="s">
        <v>32</v>
      </c>
      <c r="E931" s="120" t="s">
        <v>77</v>
      </c>
      <c r="F931" s="119">
        <v>1081876</v>
      </c>
      <c r="G931" s="115">
        <v>2.4</v>
      </c>
      <c r="H931" s="118">
        <f t="shared" si="28"/>
        <v>51930.047999999995</v>
      </c>
      <c r="I931" s="114">
        <f>F931/F933</f>
        <v>0.3596916935939945</v>
      </c>
      <c r="J931" s="117">
        <f t="shared" si="29"/>
        <v>1.7265201292511734E-2</v>
      </c>
    </row>
    <row r="932" spans="1:10" x14ac:dyDescent="0.25">
      <c r="A932" s="121" t="s">
        <v>83</v>
      </c>
      <c r="B932" s="121" t="s">
        <v>81</v>
      </c>
      <c r="C932" s="120" t="s">
        <v>73</v>
      </c>
      <c r="D932" s="120" t="s">
        <v>32</v>
      </c>
      <c r="E932" s="120" t="s">
        <v>76</v>
      </c>
      <c r="F932" s="119">
        <v>1529264</v>
      </c>
      <c r="G932" s="115">
        <v>1.9</v>
      </c>
      <c r="H932" s="118">
        <f t="shared" si="28"/>
        <v>58112.031999999999</v>
      </c>
      <c r="I932" s="114">
        <f>F932/F933</f>
        <v>0.50843493904322346</v>
      </c>
      <c r="J932" s="117">
        <f t="shared" si="29"/>
        <v>1.932052768364249E-2</v>
      </c>
    </row>
    <row r="933" spans="1:10" x14ac:dyDescent="0.25">
      <c r="A933" s="121" t="s">
        <v>83</v>
      </c>
      <c r="B933" s="121" t="s">
        <v>81</v>
      </c>
      <c r="C933" s="120" t="s">
        <v>73</v>
      </c>
      <c r="D933" s="120" t="s">
        <v>32</v>
      </c>
      <c r="E933" s="120" t="s">
        <v>72</v>
      </c>
      <c r="F933" s="119">
        <v>3007787</v>
      </c>
      <c r="G933" s="115">
        <v>1.3</v>
      </c>
      <c r="H933" s="118">
        <f t="shared" si="28"/>
        <v>78202.462</v>
      </c>
      <c r="I933" s="114">
        <f>F933/F933</f>
        <v>1</v>
      </c>
      <c r="J933" s="117">
        <f t="shared" si="29"/>
        <v>2.6000000000000002E-2</v>
      </c>
    </row>
    <row r="934" spans="1:10" x14ac:dyDescent="0.25">
      <c r="A934" s="121" t="s">
        <v>83</v>
      </c>
      <c r="B934" s="121" t="s">
        <v>81</v>
      </c>
      <c r="C934" s="120" t="s">
        <v>73</v>
      </c>
      <c r="D934" s="120" t="s">
        <v>11</v>
      </c>
      <c r="E934" s="120" t="s">
        <v>1</v>
      </c>
      <c r="F934" s="119">
        <v>548842</v>
      </c>
      <c r="G934" s="115">
        <v>3.4</v>
      </c>
      <c r="H934" s="118">
        <f t="shared" si="28"/>
        <v>37321.256000000001</v>
      </c>
      <c r="I934" s="114">
        <f>F934/F937</f>
        <v>0.1793502840366934</v>
      </c>
      <c r="J934" s="117">
        <f t="shared" si="29"/>
        <v>1.2195819314495151E-2</v>
      </c>
    </row>
    <row r="935" spans="1:10" x14ac:dyDescent="0.25">
      <c r="A935" s="121" t="s">
        <v>83</v>
      </c>
      <c r="B935" s="121" t="s">
        <v>81</v>
      </c>
      <c r="C935" s="120" t="s">
        <v>73</v>
      </c>
      <c r="D935" s="120" t="s">
        <v>11</v>
      </c>
      <c r="E935" s="120" t="s">
        <v>77</v>
      </c>
      <c r="F935" s="119">
        <v>1134486</v>
      </c>
      <c r="G935" s="115">
        <v>2.4</v>
      </c>
      <c r="H935" s="118">
        <f t="shared" si="28"/>
        <v>54455.328000000001</v>
      </c>
      <c r="I935" s="114">
        <f>F935/F937</f>
        <v>0.37072670520049877</v>
      </c>
      <c r="J935" s="117">
        <f t="shared" si="29"/>
        <v>1.7794881849623939E-2</v>
      </c>
    </row>
    <row r="936" spans="1:10" x14ac:dyDescent="0.25">
      <c r="A936" s="121" t="s">
        <v>83</v>
      </c>
      <c r="B936" s="121" t="s">
        <v>81</v>
      </c>
      <c r="C936" s="120" t="s">
        <v>73</v>
      </c>
      <c r="D936" s="120" t="s">
        <v>11</v>
      </c>
      <c r="E936" s="120" t="s">
        <v>76</v>
      </c>
      <c r="F936" s="119">
        <v>1376840</v>
      </c>
      <c r="G936" s="115">
        <v>2.4</v>
      </c>
      <c r="H936" s="118">
        <f t="shared" si="28"/>
        <v>66088.320000000007</v>
      </c>
      <c r="I936" s="114">
        <f>F936/F937</f>
        <v>0.44992301076280777</v>
      </c>
      <c r="J936" s="117">
        <f t="shared" si="29"/>
        <v>2.1596304516614772E-2</v>
      </c>
    </row>
    <row r="937" spans="1:10" x14ac:dyDescent="0.25">
      <c r="A937" s="121" t="s">
        <v>83</v>
      </c>
      <c r="B937" s="121" t="s">
        <v>81</v>
      </c>
      <c r="C937" s="120" t="s">
        <v>73</v>
      </c>
      <c r="D937" s="120" t="s">
        <v>11</v>
      </c>
      <c r="E937" s="120" t="s">
        <v>72</v>
      </c>
      <c r="F937" s="119">
        <v>3060168</v>
      </c>
      <c r="G937" s="115">
        <v>1.3</v>
      </c>
      <c r="H937" s="118">
        <f t="shared" si="28"/>
        <v>79564.368000000002</v>
      </c>
      <c r="I937" s="114">
        <f>F937/F937</f>
        <v>1</v>
      </c>
      <c r="J937" s="117">
        <f t="shared" si="29"/>
        <v>2.6000000000000002E-2</v>
      </c>
    </row>
    <row r="938" spans="1:10" x14ac:dyDescent="0.25">
      <c r="A938" s="121" t="s">
        <v>83</v>
      </c>
      <c r="B938" s="121" t="s">
        <v>80</v>
      </c>
      <c r="C938" s="120" t="s">
        <v>0</v>
      </c>
      <c r="D938" s="120" t="s">
        <v>107</v>
      </c>
      <c r="E938" s="120" t="s">
        <v>1</v>
      </c>
      <c r="F938" s="119">
        <v>41060</v>
      </c>
      <c r="G938" s="115">
        <v>11.3</v>
      </c>
      <c r="H938" s="118">
        <f t="shared" si="28"/>
        <v>9279.5600000000013</v>
      </c>
      <c r="I938" s="114">
        <f>F938/F941</f>
        <v>0.27657467718359952</v>
      </c>
      <c r="J938" s="117">
        <f t="shared" si="29"/>
        <v>6.2505877043493502E-2</v>
      </c>
    </row>
    <row r="939" spans="1:10" x14ac:dyDescent="0.25">
      <c r="A939" s="121" t="s">
        <v>83</v>
      </c>
      <c r="B939" s="121" t="s">
        <v>80</v>
      </c>
      <c r="C939" s="120" t="s">
        <v>0</v>
      </c>
      <c r="D939" s="120" t="s">
        <v>107</v>
      </c>
      <c r="E939" s="120" t="s">
        <v>77</v>
      </c>
      <c r="F939" s="119">
        <v>18494</v>
      </c>
      <c r="G939" s="115">
        <v>17</v>
      </c>
      <c r="H939" s="118">
        <f t="shared" si="28"/>
        <v>6287.96</v>
      </c>
      <c r="I939" s="114">
        <f>F939/F941</f>
        <v>0.12457311446257889</v>
      </c>
      <c r="J939" s="117">
        <f t="shared" si="29"/>
        <v>4.2354858917276826E-2</v>
      </c>
    </row>
    <row r="940" spans="1:10" x14ac:dyDescent="0.25">
      <c r="A940" s="121" t="s">
        <v>83</v>
      </c>
      <c r="B940" s="121" t="s">
        <v>80</v>
      </c>
      <c r="C940" s="120" t="s">
        <v>0</v>
      </c>
      <c r="D940" s="120" t="s">
        <v>107</v>
      </c>
      <c r="E940" s="120" t="s">
        <v>76</v>
      </c>
      <c r="F940" s="119">
        <v>88909</v>
      </c>
      <c r="G940" s="115">
        <v>7.9</v>
      </c>
      <c r="H940" s="118">
        <f t="shared" si="28"/>
        <v>14047.621999999999</v>
      </c>
      <c r="I940" s="114">
        <f>F940/F941</f>
        <v>0.59887915181969431</v>
      </c>
      <c r="J940" s="117">
        <f t="shared" si="29"/>
        <v>9.4622905987511705E-2</v>
      </c>
    </row>
    <row r="941" spans="1:10" x14ac:dyDescent="0.25">
      <c r="A941" s="121" t="s">
        <v>83</v>
      </c>
      <c r="B941" s="121" t="s">
        <v>80</v>
      </c>
      <c r="C941" s="120" t="s">
        <v>0</v>
      </c>
      <c r="D941" s="120" t="s">
        <v>107</v>
      </c>
      <c r="E941" s="120" t="s">
        <v>72</v>
      </c>
      <c r="F941" s="119">
        <v>148459</v>
      </c>
      <c r="G941" s="115">
        <v>6.3</v>
      </c>
      <c r="H941" s="118">
        <f t="shared" si="28"/>
        <v>18705.833999999999</v>
      </c>
      <c r="I941" s="114">
        <f>F941/F941</f>
        <v>1</v>
      </c>
      <c r="J941" s="117">
        <f t="shared" si="29"/>
        <v>0.126</v>
      </c>
    </row>
    <row r="942" spans="1:10" x14ac:dyDescent="0.25">
      <c r="A942" s="121" t="s">
        <v>83</v>
      </c>
      <c r="B942" s="121" t="s">
        <v>80</v>
      </c>
      <c r="C942" s="120" t="s">
        <v>0</v>
      </c>
      <c r="D942" s="120" t="s">
        <v>32</v>
      </c>
      <c r="E942" s="120" t="s">
        <v>1</v>
      </c>
      <c r="F942" s="119">
        <v>23709</v>
      </c>
      <c r="G942" s="115">
        <v>15</v>
      </c>
      <c r="H942" s="118">
        <f t="shared" si="28"/>
        <v>7112.7</v>
      </c>
      <c r="I942" s="114">
        <f>F942/F945</f>
        <v>0.33480194873967378</v>
      </c>
      <c r="J942" s="117">
        <f t="shared" si="29"/>
        <v>0.10044058462190213</v>
      </c>
    </row>
    <row r="943" spans="1:10" x14ac:dyDescent="0.25">
      <c r="A943" s="121" t="s">
        <v>83</v>
      </c>
      <c r="B943" s="121" t="s">
        <v>80</v>
      </c>
      <c r="C943" s="120" t="s">
        <v>0</v>
      </c>
      <c r="D943" s="120" t="s">
        <v>32</v>
      </c>
      <c r="E943" s="120" t="s">
        <v>77</v>
      </c>
      <c r="F943" s="119">
        <v>9313</v>
      </c>
      <c r="G943" s="115">
        <v>24</v>
      </c>
      <c r="H943" s="118">
        <f t="shared" si="28"/>
        <v>4470.24</v>
      </c>
      <c r="I943" s="114">
        <f>F943/F945</f>
        <v>0.1315116853773918</v>
      </c>
      <c r="J943" s="117">
        <f t="shared" si="29"/>
        <v>6.3125608981148065E-2</v>
      </c>
    </row>
    <row r="944" spans="1:10" x14ac:dyDescent="0.25">
      <c r="A944" s="121" t="s">
        <v>83</v>
      </c>
      <c r="B944" s="121" t="s">
        <v>80</v>
      </c>
      <c r="C944" s="120" t="s">
        <v>0</v>
      </c>
      <c r="D944" s="120" t="s">
        <v>32</v>
      </c>
      <c r="E944" s="120" t="s">
        <v>76</v>
      </c>
      <c r="F944" s="119">
        <v>37797</v>
      </c>
      <c r="G944" s="115">
        <v>12.1</v>
      </c>
      <c r="H944" s="118">
        <f t="shared" si="28"/>
        <v>9146.8739999999998</v>
      </c>
      <c r="I944" s="114">
        <f>F944/F945</f>
        <v>0.53374285109087061</v>
      </c>
      <c r="J944" s="117">
        <f t="shared" si="29"/>
        <v>0.12916576996399068</v>
      </c>
    </row>
    <row r="945" spans="1:10" x14ac:dyDescent="0.25">
      <c r="A945" s="121" t="s">
        <v>83</v>
      </c>
      <c r="B945" s="121" t="s">
        <v>80</v>
      </c>
      <c r="C945" s="120" t="s">
        <v>0</v>
      </c>
      <c r="D945" s="120" t="s">
        <v>32</v>
      </c>
      <c r="E945" s="120" t="s">
        <v>72</v>
      </c>
      <c r="F945" s="119">
        <v>70815</v>
      </c>
      <c r="G945" s="115">
        <v>8.4</v>
      </c>
      <c r="H945" s="118">
        <f t="shared" si="28"/>
        <v>11896.92</v>
      </c>
      <c r="I945" s="114">
        <f>F945/F945</f>
        <v>1</v>
      </c>
      <c r="J945" s="117">
        <f t="shared" si="29"/>
        <v>0.16800000000000001</v>
      </c>
    </row>
    <row r="946" spans="1:10" x14ac:dyDescent="0.25">
      <c r="A946" s="121" t="s">
        <v>83</v>
      </c>
      <c r="B946" s="121" t="s">
        <v>80</v>
      </c>
      <c r="C946" s="120" t="s">
        <v>0</v>
      </c>
      <c r="D946" s="120" t="s">
        <v>11</v>
      </c>
      <c r="E946" s="120" t="s">
        <v>1</v>
      </c>
      <c r="F946" s="119">
        <v>17353</v>
      </c>
      <c r="G946" s="115">
        <v>17.5</v>
      </c>
      <c r="H946" s="118">
        <f t="shared" si="28"/>
        <v>6073.55</v>
      </c>
      <c r="I946" s="114">
        <f>F946/F949</f>
        <v>0.22348865363315559</v>
      </c>
      <c r="J946" s="117">
        <f t="shared" si="29"/>
        <v>7.8221028771604459E-2</v>
      </c>
    </row>
    <row r="947" spans="1:10" x14ac:dyDescent="0.25">
      <c r="A947" s="121" t="s">
        <v>83</v>
      </c>
      <c r="B947" s="121" t="s">
        <v>80</v>
      </c>
      <c r="C947" s="120" t="s">
        <v>0</v>
      </c>
      <c r="D947" s="120" t="s">
        <v>11</v>
      </c>
      <c r="E947" s="120" t="s">
        <v>77</v>
      </c>
      <c r="F947" s="119">
        <v>9183</v>
      </c>
      <c r="G947" s="115">
        <v>24</v>
      </c>
      <c r="H947" s="118">
        <f t="shared" si="28"/>
        <v>4407.84</v>
      </c>
      <c r="I947" s="114">
        <f>F947/F949</f>
        <v>0.11826752182984314</v>
      </c>
      <c r="J947" s="117">
        <f t="shared" si="29"/>
        <v>5.6768410478324711E-2</v>
      </c>
    </row>
    <row r="948" spans="1:10" x14ac:dyDescent="0.25">
      <c r="A948" s="121" t="s">
        <v>83</v>
      </c>
      <c r="B948" s="121" t="s">
        <v>80</v>
      </c>
      <c r="C948" s="120" t="s">
        <v>0</v>
      </c>
      <c r="D948" s="120" t="s">
        <v>11</v>
      </c>
      <c r="E948" s="120" t="s">
        <v>76</v>
      </c>
      <c r="F948" s="119">
        <v>51114</v>
      </c>
      <c r="G948" s="115">
        <v>10.1</v>
      </c>
      <c r="H948" s="118">
        <f t="shared" si="28"/>
        <v>10325.027999999998</v>
      </c>
      <c r="I948" s="114">
        <f>F948/F949</f>
        <v>0.65829534039100535</v>
      </c>
      <c r="J948" s="117">
        <f t="shared" si="29"/>
        <v>0.13297565875898307</v>
      </c>
    </row>
    <row r="949" spans="1:10" x14ac:dyDescent="0.25">
      <c r="A949" s="121" t="s">
        <v>83</v>
      </c>
      <c r="B949" s="121" t="s">
        <v>80</v>
      </c>
      <c r="C949" s="120" t="s">
        <v>0</v>
      </c>
      <c r="D949" s="120" t="s">
        <v>11</v>
      </c>
      <c r="E949" s="120" t="s">
        <v>72</v>
      </c>
      <c r="F949" s="119">
        <v>77646</v>
      </c>
      <c r="G949" s="115">
        <v>8.1</v>
      </c>
      <c r="H949" s="118">
        <f t="shared" si="28"/>
        <v>12578.652</v>
      </c>
      <c r="I949" s="114">
        <f>F949/F949</f>
        <v>1</v>
      </c>
      <c r="J949" s="117">
        <f t="shared" si="29"/>
        <v>0.16200000000000001</v>
      </c>
    </row>
    <row r="950" spans="1:10" x14ac:dyDescent="0.25">
      <c r="A950" s="121" t="s">
        <v>83</v>
      </c>
      <c r="B950" s="121" t="s">
        <v>80</v>
      </c>
      <c r="C950" s="120" t="s">
        <v>2</v>
      </c>
      <c r="D950" s="120" t="s">
        <v>107</v>
      </c>
      <c r="E950" s="120" t="s">
        <v>1</v>
      </c>
      <c r="F950" s="119">
        <v>92258</v>
      </c>
      <c r="G950" s="115">
        <v>8.5</v>
      </c>
      <c r="H950" s="118">
        <f t="shared" si="28"/>
        <v>15683.86</v>
      </c>
      <c r="I950" s="114">
        <f>F950/F953</f>
        <v>0.43355545739071588</v>
      </c>
      <c r="J950" s="117">
        <f t="shared" si="29"/>
        <v>7.3704427756421692E-2</v>
      </c>
    </row>
    <row r="951" spans="1:10" x14ac:dyDescent="0.25">
      <c r="A951" s="121" t="s">
        <v>83</v>
      </c>
      <c r="B951" s="121" t="s">
        <v>80</v>
      </c>
      <c r="C951" s="120" t="s">
        <v>2</v>
      </c>
      <c r="D951" s="120" t="s">
        <v>107</v>
      </c>
      <c r="E951" s="120" t="s">
        <v>77</v>
      </c>
      <c r="F951" s="119">
        <v>44705</v>
      </c>
      <c r="G951" s="115">
        <v>13.1</v>
      </c>
      <c r="H951" s="118">
        <f t="shared" si="28"/>
        <v>11712.71</v>
      </c>
      <c r="I951" s="114">
        <f>F951/F953</f>
        <v>0.21008581069015103</v>
      </c>
      <c r="J951" s="117">
        <f t="shared" si="29"/>
        <v>5.5042482400819569E-2</v>
      </c>
    </row>
    <row r="952" spans="1:10" x14ac:dyDescent="0.25">
      <c r="A952" s="121" t="s">
        <v>83</v>
      </c>
      <c r="B952" s="121" t="s">
        <v>80</v>
      </c>
      <c r="C952" s="120" t="s">
        <v>2</v>
      </c>
      <c r="D952" s="120" t="s">
        <v>107</v>
      </c>
      <c r="E952" s="120" t="s">
        <v>76</v>
      </c>
      <c r="F952" s="119">
        <v>75835</v>
      </c>
      <c r="G952" s="115">
        <v>9.5</v>
      </c>
      <c r="H952" s="118">
        <f t="shared" si="28"/>
        <v>14408.65</v>
      </c>
      <c r="I952" s="114">
        <f>F952/F953</f>
        <v>0.3563775294416196</v>
      </c>
      <c r="J952" s="117">
        <f t="shared" si="29"/>
        <v>6.7711730593907726E-2</v>
      </c>
    </row>
    <row r="953" spans="1:10" x14ac:dyDescent="0.25">
      <c r="A953" s="121" t="s">
        <v>83</v>
      </c>
      <c r="B953" s="121" t="s">
        <v>80</v>
      </c>
      <c r="C953" s="120" t="s">
        <v>2</v>
      </c>
      <c r="D953" s="120" t="s">
        <v>107</v>
      </c>
      <c r="E953" s="120" t="s">
        <v>72</v>
      </c>
      <c r="F953" s="119">
        <v>212794</v>
      </c>
      <c r="G953" s="115">
        <v>5.7</v>
      </c>
      <c r="H953" s="118">
        <f t="shared" si="28"/>
        <v>24258.516</v>
      </c>
      <c r="I953" s="114">
        <f>F953/F953</f>
        <v>1</v>
      </c>
      <c r="J953" s="117">
        <f t="shared" si="29"/>
        <v>0.114</v>
      </c>
    </row>
    <row r="954" spans="1:10" x14ac:dyDescent="0.25">
      <c r="A954" s="121" t="s">
        <v>83</v>
      </c>
      <c r="B954" s="121" t="s">
        <v>80</v>
      </c>
      <c r="C954" s="120" t="s">
        <v>2</v>
      </c>
      <c r="D954" s="120" t="s">
        <v>32</v>
      </c>
      <c r="E954" s="120" t="s">
        <v>1</v>
      </c>
      <c r="F954" s="119">
        <v>41304</v>
      </c>
      <c r="G954" s="115">
        <v>13.1</v>
      </c>
      <c r="H954" s="118">
        <f t="shared" si="28"/>
        <v>10821.648000000001</v>
      </c>
      <c r="I954" s="114">
        <f>F954/F957</f>
        <v>0.38742718856403185</v>
      </c>
      <c r="J954" s="117">
        <f t="shared" si="29"/>
        <v>0.10150592340377634</v>
      </c>
    </row>
    <row r="955" spans="1:10" x14ac:dyDescent="0.25">
      <c r="A955" s="121" t="s">
        <v>83</v>
      </c>
      <c r="B955" s="121" t="s">
        <v>80</v>
      </c>
      <c r="C955" s="120" t="s">
        <v>2</v>
      </c>
      <c r="D955" s="120" t="s">
        <v>32</v>
      </c>
      <c r="E955" s="120" t="s">
        <v>77</v>
      </c>
      <c r="F955" s="119">
        <v>23232</v>
      </c>
      <c r="G955" s="115">
        <v>17.2</v>
      </c>
      <c r="H955" s="118">
        <f t="shared" si="28"/>
        <v>7991.8079999999991</v>
      </c>
      <c r="I955" s="114">
        <f>F955/F957</f>
        <v>0.21791372372456877</v>
      </c>
      <c r="J955" s="117">
        <f t="shared" si="29"/>
        <v>7.4962320961251661E-2</v>
      </c>
    </row>
    <row r="956" spans="1:10" x14ac:dyDescent="0.25">
      <c r="A956" s="121" t="s">
        <v>83</v>
      </c>
      <c r="B956" s="121" t="s">
        <v>80</v>
      </c>
      <c r="C956" s="120" t="s">
        <v>2</v>
      </c>
      <c r="D956" s="120" t="s">
        <v>32</v>
      </c>
      <c r="E956" s="120" t="s">
        <v>76</v>
      </c>
      <c r="F956" s="119">
        <v>42079</v>
      </c>
      <c r="G956" s="115">
        <v>13.1</v>
      </c>
      <c r="H956" s="118">
        <f t="shared" si="28"/>
        <v>11024.698</v>
      </c>
      <c r="I956" s="114">
        <f>F956/F957</f>
        <v>0.39469660729193046</v>
      </c>
      <c r="J956" s="117">
        <f t="shared" si="29"/>
        <v>0.10341051111048578</v>
      </c>
    </row>
    <row r="957" spans="1:10" x14ac:dyDescent="0.25">
      <c r="A957" s="121" t="s">
        <v>83</v>
      </c>
      <c r="B957" s="121" t="s">
        <v>80</v>
      </c>
      <c r="C957" s="120" t="s">
        <v>2</v>
      </c>
      <c r="D957" s="120" t="s">
        <v>32</v>
      </c>
      <c r="E957" s="120" t="s">
        <v>72</v>
      </c>
      <c r="F957" s="119">
        <v>106611</v>
      </c>
      <c r="G957" s="115">
        <v>8.1</v>
      </c>
      <c r="H957" s="118">
        <f t="shared" si="28"/>
        <v>17270.982</v>
      </c>
      <c r="I957" s="114">
        <f>F957/F957</f>
        <v>1</v>
      </c>
      <c r="J957" s="117">
        <f t="shared" si="29"/>
        <v>0.16200000000000001</v>
      </c>
    </row>
    <row r="958" spans="1:10" x14ac:dyDescent="0.25">
      <c r="A958" s="121" t="s">
        <v>83</v>
      </c>
      <c r="B958" s="121" t="s">
        <v>80</v>
      </c>
      <c r="C958" s="120" t="s">
        <v>2</v>
      </c>
      <c r="D958" s="120" t="s">
        <v>11</v>
      </c>
      <c r="E958" s="120" t="s">
        <v>1</v>
      </c>
      <c r="F958" s="119">
        <v>50956</v>
      </c>
      <c r="G958" s="115">
        <v>11.6</v>
      </c>
      <c r="H958" s="118">
        <f t="shared" si="28"/>
        <v>11821.791999999999</v>
      </c>
      <c r="I958" s="114">
        <f>F958/F961</f>
        <v>0.4798794556669963</v>
      </c>
      <c r="J958" s="117">
        <f t="shared" si="29"/>
        <v>0.11133203371474315</v>
      </c>
    </row>
    <row r="959" spans="1:10" x14ac:dyDescent="0.25">
      <c r="A959" s="121" t="s">
        <v>83</v>
      </c>
      <c r="B959" s="121" t="s">
        <v>80</v>
      </c>
      <c r="C959" s="120" t="s">
        <v>2</v>
      </c>
      <c r="D959" s="120" t="s">
        <v>11</v>
      </c>
      <c r="E959" s="120" t="s">
        <v>77</v>
      </c>
      <c r="F959" s="119">
        <v>21475</v>
      </c>
      <c r="G959" s="115">
        <v>18</v>
      </c>
      <c r="H959" s="118">
        <f t="shared" si="28"/>
        <v>7731</v>
      </c>
      <c r="I959" s="114">
        <f>F959/F961</f>
        <v>0.20224137119178792</v>
      </c>
      <c r="J959" s="117">
        <f t="shared" si="29"/>
        <v>7.2806893629043648E-2</v>
      </c>
    </row>
    <row r="960" spans="1:10" x14ac:dyDescent="0.25">
      <c r="A960" s="121" t="s">
        <v>83</v>
      </c>
      <c r="B960" s="121" t="s">
        <v>80</v>
      </c>
      <c r="C960" s="120" t="s">
        <v>2</v>
      </c>
      <c r="D960" s="120" t="s">
        <v>11</v>
      </c>
      <c r="E960" s="120" t="s">
        <v>76</v>
      </c>
      <c r="F960" s="119">
        <v>33758</v>
      </c>
      <c r="G960" s="115">
        <v>15.1</v>
      </c>
      <c r="H960" s="118">
        <f t="shared" si="28"/>
        <v>10194.915999999999</v>
      </c>
      <c r="I960" s="114">
        <f>F960/F961</f>
        <v>0.31791684324527947</v>
      </c>
      <c r="J960" s="117">
        <f t="shared" si="29"/>
        <v>9.6010886660074402E-2</v>
      </c>
    </row>
    <row r="961" spans="1:10" x14ac:dyDescent="0.25">
      <c r="A961" s="121" t="s">
        <v>83</v>
      </c>
      <c r="B961" s="121" t="s">
        <v>80</v>
      </c>
      <c r="C961" s="120" t="s">
        <v>2</v>
      </c>
      <c r="D961" s="120" t="s">
        <v>11</v>
      </c>
      <c r="E961" s="120" t="s">
        <v>72</v>
      </c>
      <c r="F961" s="119">
        <v>106185</v>
      </c>
      <c r="G961" s="115">
        <v>8.1</v>
      </c>
      <c r="H961" s="118">
        <f t="shared" si="28"/>
        <v>17201.97</v>
      </c>
      <c r="I961" s="114">
        <f>F961/F961</f>
        <v>1</v>
      </c>
      <c r="J961" s="117">
        <f t="shared" si="29"/>
        <v>0.16200000000000001</v>
      </c>
    </row>
    <row r="962" spans="1:10" x14ac:dyDescent="0.25">
      <c r="A962" s="121" t="s">
        <v>83</v>
      </c>
      <c r="B962" s="121" t="s">
        <v>80</v>
      </c>
      <c r="C962" s="120" t="s">
        <v>3</v>
      </c>
      <c r="D962" s="120" t="s">
        <v>107</v>
      </c>
      <c r="E962" s="120" t="s">
        <v>1</v>
      </c>
      <c r="F962" s="119">
        <v>146827</v>
      </c>
      <c r="G962" s="115">
        <v>7</v>
      </c>
      <c r="H962" s="118">
        <f t="shared" ref="H962:H1025" si="30">2*(G962*F962/100)</f>
        <v>20555.78</v>
      </c>
      <c r="I962" s="114">
        <f>F962/F965</f>
        <v>0.39620009282545576</v>
      </c>
      <c r="J962" s="117">
        <f t="shared" ref="J962:J1025" si="31">2*(I962*G962/100)</f>
        <v>5.5468012995563809E-2</v>
      </c>
    </row>
    <row r="963" spans="1:10" x14ac:dyDescent="0.25">
      <c r="A963" s="121" t="s">
        <v>83</v>
      </c>
      <c r="B963" s="121" t="s">
        <v>80</v>
      </c>
      <c r="C963" s="120" t="s">
        <v>3</v>
      </c>
      <c r="D963" s="120" t="s">
        <v>107</v>
      </c>
      <c r="E963" s="120" t="s">
        <v>77</v>
      </c>
      <c r="F963" s="119">
        <v>109669</v>
      </c>
      <c r="G963" s="115">
        <v>7.8</v>
      </c>
      <c r="H963" s="118">
        <f t="shared" si="30"/>
        <v>17108.363999999998</v>
      </c>
      <c r="I963" s="114">
        <f>F963/F965</f>
        <v>0.29593241011581595</v>
      </c>
      <c r="J963" s="117">
        <f t="shared" si="31"/>
        <v>4.6165455978067288E-2</v>
      </c>
    </row>
    <row r="964" spans="1:10" x14ac:dyDescent="0.25">
      <c r="A964" s="121" t="s">
        <v>83</v>
      </c>
      <c r="B964" s="121" t="s">
        <v>80</v>
      </c>
      <c r="C964" s="120" t="s">
        <v>3</v>
      </c>
      <c r="D964" s="120" t="s">
        <v>107</v>
      </c>
      <c r="E964" s="120" t="s">
        <v>76</v>
      </c>
      <c r="F964" s="119">
        <v>114096</v>
      </c>
      <c r="G964" s="115">
        <v>7.8</v>
      </c>
      <c r="H964" s="118">
        <f t="shared" si="30"/>
        <v>17798.975999999999</v>
      </c>
      <c r="I964" s="114">
        <f>F964/F965</f>
        <v>0.30787829071637507</v>
      </c>
      <c r="J964" s="117">
        <f t="shared" si="31"/>
        <v>4.802901335175451E-2</v>
      </c>
    </row>
    <row r="965" spans="1:10" x14ac:dyDescent="0.25">
      <c r="A965" s="121" t="s">
        <v>83</v>
      </c>
      <c r="B965" s="121" t="s">
        <v>80</v>
      </c>
      <c r="C965" s="120" t="s">
        <v>3</v>
      </c>
      <c r="D965" s="120" t="s">
        <v>107</v>
      </c>
      <c r="E965" s="120" t="s">
        <v>72</v>
      </c>
      <c r="F965" s="119">
        <v>370588</v>
      </c>
      <c r="G965" s="115">
        <v>4.0999999999999996</v>
      </c>
      <c r="H965" s="118">
        <f t="shared" si="30"/>
        <v>30388.215999999997</v>
      </c>
      <c r="I965" s="114">
        <f>F965/F965</f>
        <v>1</v>
      </c>
      <c r="J965" s="117">
        <f t="shared" si="31"/>
        <v>8.199999999999999E-2</v>
      </c>
    </row>
    <row r="966" spans="1:10" x14ac:dyDescent="0.25">
      <c r="A966" s="121" t="s">
        <v>83</v>
      </c>
      <c r="B966" s="121" t="s">
        <v>80</v>
      </c>
      <c r="C966" s="120" t="s">
        <v>3</v>
      </c>
      <c r="D966" s="120" t="s">
        <v>32</v>
      </c>
      <c r="E966" s="120" t="s">
        <v>1</v>
      </c>
      <c r="F966" s="119">
        <v>67557</v>
      </c>
      <c r="G966" s="115">
        <v>9.6999999999999993</v>
      </c>
      <c r="H966" s="118">
        <f t="shared" si="30"/>
        <v>13106.057999999997</v>
      </c>
      <c r="I966" s="114">
        <f>F966/F969</f>
        <v>0.350393925405725</v>
      </c>
      <c r="J966" s="117">
        <f t="shared" si="31"/>
        <v>6.7976421528710654E-2</v>
      </c>
    </row>
    <row r="967" spans="1:10" x14ac:dyDescent="0.25">
      <c r="A967" s="121" t="s">
        <v>83</v>
      </c>
      <c r="B967" s="121" t="s">
        <v>80</v>
      </c>
      <c r="C967" s="120" t="s">
        <v>3</v>
      </c>
      <c r="D967" s="120" t="s">
        <v>32</v>
      </c>
      <c r="E967" s="120" t="s">
        <v>77</v>
      </c>
      <c r="F967" s="119">
        <v>51982</v>
      </c>
      <c r="G967" s="115">
        <v>11.1</v>
      </c>
      <c r="H967" s="118">
        <f t="shared" si="30"/>
        <v>11540.003999999999</v>
      </c>
      <c r="I967" s="114">
        <f>F967/F969</f>
        <v>0.26961198736534181</v>
      </c>
      <c r="J967" s="117">
        <f t="shared" si="31"/>
        <v>5.9853861195105884E-2</v>
      </c>
    </row>
    <row r="968" spans="1:10" x14ac:dyDescent="0.25">
      <c r="A968" s="121" t="s">
        <v>83</v>
      </c>
      <c r="B968" s="121" t="s">
        <v>80</v>
      </c>
      <c r="C968" s="120" t="s">
        <v>3</v>
      </c>
      <c r="D968" s="120" t="s">
        <v>32</v>
      </c>
      <c r="E968" s="120" t="s">
        <v>76</v>
      </c>
      <c r="F968" s="119">
        <v>73268</v>
      </c>
      <c r="G968" s="115">
        <v>9.4</v>
      </c>
      <c r="H968" s="118">
        <f t="shared" si="30"/>
        <v>13774.384000000002</v>
      </c>
      <c r="I968" s="114">
        <f>F968/F969</f>
        <v>0.38001483379407996</v>
      </c>
      <c r="J968" s="117">
        <f t="shared" si="31"/>
        <v>7.1442788753287037E-2</v>
      </c>
    </row>
    <row r="969" spans="1:10" x14ac:dyDescent="0.25">
      <c r="A969" s="121" t="s">
        <v>83</v>
      </c>
      <c r="B969" s="121" t="s">
        <v>80</v>
      </c>
      <c r="C969" s="120" t="s">
        <v>3</v>
      </c>
      <c r="D969" s="120" t="s">
        <v>32</v>
      </c>
      <c r="E969" s="120" t="s">
        <v>72</v>
      </c>
      <c r="F969" s="119">
        <v>192803</v>
      </c>
      <c r="G969" s="115">
        <v>6.3</v>
      </c>
      <c r="H969" s="118">
        <f t="shared" si="30"/>
        <v>24293.178</v>
      </c>
      <c r="I969" s="114">
        <f>F969/F969</f>
        <v>1</v>
      </c>
      <c r="J969" s="117">
        <f t="shared" si="31"/>
        <v>0.126</v>
      </c>
    </row>
    <row r="970" spans="1:10" x14ac:dyDescent="0.25">
      <c r="A970" s="121" t="s">
        <v>83</v>
      </c>
      <c r="B970" s="121" t="s">
        <v>80</v>
      </c>
      <c r="C970" s="120" t="s">
        <v>3</v>
      </c>
      <c r="D970" s="120" t="s">
        <v>11</v>
      </c>
      <c r="E970" s="120" t="s">
        <v>1</v>
      </c>
      <c r="F970" s="119">
        <v>79272</v>
      </c>
      <c r="G970" s="115">
        <v>9.4</v>
      </c>
      <c r="H970" s="118">
        <f t="shared" si="30"/>
        <v>14903.136</v>
      </c>
      <c r="I970" s="114">
        <f>F970/F973</f>
        <v>0.4458818698780001</v>
      </c>
      <c r="J970" s="117">
        <f t="shared" si="31"/>
        <v>8.3825791537064015E-2</v>
      </c>
    </row>
    <row r="971" spans="1:10" x14ac:dyDescent="0.25">
      <c r="A971" s="121" t="s">
        <v>83</v>
      </c>
      <c r="B971" s="121" t="s">
        <v>80</v>
      </c>
      <c r="C971" s="120" t="s">
        <v>3</v>
      </c>
      <c r="D971" s="120" t="s">
        <v>11</v>
      </c>
      <c r="E971" s="120" t="s">
        <v>77</v>
      </c>
      <c r="F971" s="119">
        <v>57689</v>
      </c>
      <c r="G971" s="115">
        <v>10.6</v>
      </c>
      <c r="H971" s="118">
        <f t="shared" si="30"/>
        <v>12230.068000000001</v>
      </c>
      <c r="I971" s="114">
        <f>F971/F973</f>
        <v>0.32448379240326908</v>
      </c>
      <c r="J971" s="117">
        <f t="shared" si="31"/>
        <v>6.8790563989493042E-2</v>
      </c>
    </row>
    <row r="972" spans="1:10" x14ac:dyDescent="0.25">
      <c r="A972" s="121" t="s">
        <v>83</v>
      </c>
      <c r="B972" s="121" t="s">
        <v>80</v>
      </c>
      <c r="C972" s="120" t="s">
        <v>3</v>
      </c>
      <c r="D972" s="120" t="s">
        <v>11</v>
      </c>
      <c r="E972" s="120" t="s">
        <v>76</v>
      </c>
      <c r="F972" s="119">
        <v>40830</v>
      </c>
      <c r="G972" s="115">
        <v>12.4</v>
      </c>
      <c r="H972" s="118">
        <f t="shared" si="30"/>
        <v>10125.84</v>
      </c>
      <c r="I972" s="114">
        <f>F972/F973</f>
        <v>0.22965683655160388</v>
      </c>
      <c r="J972" s="117">
        <f t="shared" si="31"/>
        <v>5.6954895464797761E-2</v>
      </c>
    </row>
    <row r="973" spans="1:10" x14ac:dyDescent="0.25">
      <c r="A973" s="121" t="s">
        <v>83</v>
      </c>
      <c r="B973" s="121" t="s">
        <v>80</v>
      </c>
      <c r="C973" s="120" t="s">
        <v>3</v>
      </c>
      <c r="D973" s="120" t="s">
        <v>11</v>
      </c>
      <c r="E973" s="120" t="s">
        <v>72</v>
      </c>
      <c r="F973" s="119">
        <v>177787</v>
      </c>
      <c r="G973" s="115">
        <v>6.3</v>
      </c>
      <c r="H973" s="118">
        <f t="shared" si="30"/>
        <v>22401.161999999997</v>
      </c>
      <c r="I973" s="114">
        <f>F973/F973</f>
        <v>1</v>
      </c>
      <c r="J973" s="117">
        <f t="shared" si="31"/>
        <v>0.126</v>
      </c>
    </row>
    <row r="974" spans="1:10" x14ac:dyDescent="0.25">
      <c r="A974" s="121" t="s">
        <v>83</v>
      </c>
      <c r="B974" s="121" t="s">
        <v>80</v>
      </c>
      <c r="C974" s="120" t="s">
        <v>4</v>
      </c>
      <c r="D974" s="120" t="s">
        <v>107</v>
      </c>
      <c r="E974" s="120" t="s">
        <v>1</v>
      </c>
      <c r="F974" s="119">
        <v>283988</v>
      </c>
      <c r="G974" s="115">
        <v>5</v>
      </c>
      <c r="H974" s="118">
        <f t="shared" si="30"/>
        <v>28398.799999999999</v>
      </c>
      <c r="I974" s="114">
        <f>F974/F977</f>
        <v>0.32092448237439908</v>
      </c>
      <c r="J974" s="117">
        <f t="shared" si="31"/>
        <v>3.2092448237439911E-2</v>
      </c>
    </row>
    <row r="975" spans="1:10" x14ac:dyDescent="0.25">
      <c r="A975" s="121" t="s">
        <v>83</v>
      </c>
      <c r="B975" s="121" t="s">
        <v>80</v>
      </c>
      <c r="C975" s="120" t="s">
        <v>4</v>
      </c>
      <c r="D975" s="120" t="s">
        <v>107</v>
      </c>
      <c r="E975" s="120" t="s">
        <v>77</v>
      </c>
      <c r="F975" s="119">
        <v>371662</v>
      </c>
      <c r="G975" s="115">
        <v>4.2</v>
      </c>
      <c r="H975" s="118">
        <f t="shared" si="30"/>
        <v>31219.608000000004</v>
      </c>
      <c r="I975" s="114">
        <f>F975/F977</f>
        <v>0.42000167249402759</v>
      </c>
      <c r="J975" s="117">
        <f t="shared" si="31"/>
        <v>3.5280140489498318E-2</v>
      </c>
    </row>
    <row r="976" spans="1:10" x14ac:dyDescent="0.25">
      <c r="A976" s="121" t="s">
        <v>83</v>
      </c>
      <c r="B976" s="121" t="s">
        <v>80</v>
      </c>
      <c r="C976" s="120" t="s">
        <v>4</v>
      </c>
      <c r="D976" s="120" t="s">
        <v>107</v>
      </c>
      <c r="E976" s="120" t="s">
        <v>76</v>
      </c>
      <c r="F976" s="119">
        <v>229260</v>
      </c>
      <c r="G976" s="115">
        <v>5.6</v>
      </c>
      <c r="H976" s="118">
        <f t="shared" si="30"/>
        <v>25677.119999999999</v>
      </c>
      <c r="I976" s="114">
        <f>F976/F977</f>
        <v>0.259078365385702</v>
      </c>
      <c r="J976" s="117">
        <f t="shared" si="31"/>
        <v>2.9016776923198623E-2</v>
      </c>
    </row>
    <row r="977" spans="1:10" x14ac:dyDescent="0.25">
      <c r="A977" s="121" t="s">
        <v>83</v>
      </c>
      <c r="B977" s="121" t="s">
        <v>80</v>
      </c>
      <c r="C977" s="120" t="s">
        <v>4</v>
      </c>
      <c r="D977" s="120" t="s">
        <v>107</v>
      </c>
      <c r="E977" s="120" t="s">
        <v>72</v>
      </c>
      <c r="F977" s="119">
        <v>884906</v>
      </c>
      <c r="G977" s="115">
        <v>2.8</v>
      </c>
      <c r="H977" s="118">
        <f t="shared" si="30"/>
        <v>49554.735999999997</v>
      </c>
      <c r="I977" s="114">
        <f>F977/F977</f>
        <v>1</v>
      </c>
      <c r="J977" s="117">
        <f t="shared" si="31"/>
        <v>5.5999999999999994E-2</v>
      </c>
    </row>
    <row r="978" spans="1:10" x14ac:dyDescent="0.25">
      <c r="A978" s="121" t="s">
        <v>83</v>
      </c>
      <c r="B978" s="121" t="s">
        <v>80</v>
      </c>
      <c r="C978" s="120" t="s">
        <v>4</v>
      </c>
      <c r="D978" s="120" t="s">
        <v>32</v>
      </c>
      <c r="E978" s="120" t="s">
        <v>1</v>
      </c>
      <c r="F978" s="119">
        <v>133945</v>
      </c>
      <c r="G978" s="115">
        <v>7.1</v>
      </c>
      <c r="H978" s="118">
        <f t="shared" si="30"/>
        <v>19020.189999999999</v>
      </c>
      <c r="I978" s="114">
        <f>F978/F981</f>
        <v>0.28650356351440376</v>
      </c>
      <c r="J978" s="117">
        <f t="shared" si="31"/>
        <v>4.0683506019045329E-2</v>
      </c>
    </row>
    <row r="979" spans="1:10" x14ac:dyDescent="0.25">
      <c r="A979" s="121" t="s">
        <v>83</v>
      </c>
      <c r="B979" s="121" t="s">
        <v>80</v>
      </c>
      <c r="C979" s="120" t="s">
        <v>4</v>
      </c>
      <c r="D979" s="120" t="s">
        <v>32</v>
      </c>
      <c r="E979" s="120" t="s">
        <v>77</v>
      </c>
      <c r="F979" s="119">
        <v>162584</v>
      </c>
      <c r="G979" s="115">
        <v>6.5</v>
      </c>
      <c r="H979" s="118">
        <f t="shared" si="30"/>
        <v>21135.919999999998</v>
      </c>
      <c r="I979" s="114">
        <f>F979/F981</f>
        <v>0.3477613600390147</v>
      </c>
      <c r="J979" s="117">
        <f t="shared" si="31"/>
        <v>4.520897680507191E-2</v>
      </c>
    </row>
    <row r="980" spans="1:10" x14ac:dyDescent="0.25">
      <c r="A980" s="121" t="s">
        <v>83</v>
      </c>
      <c r="B980" s="121" t="s">
        <v>80</v>
      </c>
      <c r="C980" s="120" t="s">
        <v>4</v>
      </c>
      <c r="D980" s="120" t="s">
        <v>32</v>
      </c>
      <c r="E980" s="120" t="s">
        <v>76</v>
      </c>
      <c r="F980" s="119">
        <v>170991</v>
      </c>
      <c r="G980" s="115">
        <v>6.5</v>
      </c>
      <c r="H980" s="118">
        <f t="shared" si="30"/>
        <v>22228.83</v>
      </c>
      <c r="I980" s="114">
        <f>F980/F981</f>
        <v>0.36574363230349338</v>
      </c>
      <c r="J980" s="117">
        <f t="shared" si="31"/>
        <v>4.7546672199454146E-2</v>
      </c>
    </row>
    <row r="981" spans="1:10" x14ac:dyDescent="0.25">
      <c r="A981" s="121" t="s">
        <v>83</v>
      </c>
      <c r="B981" s="121" t="s">
        <v>80</v>
      </c>
      <c r="C981" s="120" t="s">
        <v>4</v>
      </c>
      <c r="D981" s="120" t="s">
        <v>32</v>
      </c>
      <c r="E981" s="120" t="s">
        <v>72</v>
      </c>
      <c r="F981" s="119">
        <v>467516</v>
      </c>
      <c r="G981" s="115">
        <v>3.6</v>
      </c>
      <c r="H981" s="118">
        <f t="shared" si="30"/>
        <v>33661.152000000002</v>
      </c>
      <c r="I981" s="114">
        <f>F981/F981</f>
        <v>1</v>
      </c>
      <c r="J981" s="117">
        <f t="shared" si="31"/>
        <v>7.2000000000000008E-2</v>
      </c>
    </row>
    <row r="982" spans="1:10" x14ac:dyDescent="0.25">
      <c r="A982" s="121" t="s">
        <v>83</v>
      </c>
      <c r="B982" s="121" t="s">
        <v>80</v>
      </c>
      <c r="C982" s="120" t="s">
        <v>4</v>
      </c>
      <c r="D982" s="120" t="s">
        <v>11</v>
      </c>
      <c r="E982" s="120" t="s">
        <v>1</v>
      </c>
      <c r="F982" s="119">
        <v>150045</v>
      </c>
      <c r="G982" s="115">
        <v>6.5</v>
      </c>
      <c r="H982" s="118">
        <f t="shared" si="30"/>
        <v>19505.849999999999</v>
      </c>
      <c r="I982" s="114">
        <f>F982/F985</f>
        <v>0.35948221336297775</v>
      </c>
      <c r="J982" s="117">
        <f t="shared" si="31"/>
        <v>4.6732687737187105E-2</v>
      </c>
    </row>
    <row r="983" spans="1:10" x14ac:dyDescent="0.25">
      <c r="A983" s="121" t="s">
        <v>83</v>
      </c>
      <c r="B983" s="121" t="s">
        <v>80</v>
      </c>
      <c r="C983" s="120" t="s">
        <v>4</v>
      </c>
      <c r="D983" s="120" t="s">
        <v>11</v>
      </c>
      <c r="E983" s="120" t="s">
        <v>77</v>
      </c>
      <c r="F983" s="119">
        <v>209080</v>
      </c>
      <c r="G983" s="115">
        <v>5.6</v>
      </c>
      <c r="H983" s="118">
        <f t="shared" si="30"/>
        <v>23416.959999999999</v>
      </c>
      <c r="I983" s="114">
        <f>F983/F985</f>
        <v>0.50091999846666924</v>
      </c>
      <c r="J983" s="117">
        <f t="shared" si="31"/>
        <v>5.6103039828266948E-2</v>
      </c>
    </row>
    <row r="984" spans="1:10" x14ac:dyDescent="0.25">
      <c r="A984" s="121" t="s">
        <v>83</v>
      </c>
      <c r="B984" s="121" t="s">
        <v>80</v>
      </c>
      <c r="C984" s="120" t="s">
        <v>4</v>
      </c>
      <c r="D984" s="120" t="s">
        <v>11</v>
      </c>
      <c r="E984" s="120" t="s">
        <v>76</v>
      </c>
      <c r="F984" s="119">
        <v>58271</v>
      </c>
      <c r="G984" s="115">
        <v>10.8</v>
      </c>
      <c r="H984" s="118">
        <f t="shared" si="30"/>
        <v>12586.536</v>
      </c>
      <c r="I984" s="114">
        <f>F984/F985</f>
        <v>0.13960737148771418</v>
      </c>
      <c r="J984" s="117">
        <f t="shared" si="31"/>
        <v>3.0155192241346267E-2</v>
      </c>
    </row>
    <row r="985" spans="1:10" x14ac:dyDescent="0.25">
      <c r="A985" s="121" t="s">
        <v>83</v>
      </c>
      <c r="B985" s="121" t="s">
        <v>80</v>
      </c>
      <c r="C985" s="120" t="s">
        <v>4</v>
      </c>
      <c r="D985" s="120" t="s">
        <v>11</v>
      </c>
      <c r="E985" s="120" t="s">
        <v>72</v>
      </c>
      <c r="F985" s="119">
        <v>417392</v>
      </c>
      <c r="G985" s="115">
        <v>3.9</v>
      </c>
      <c r="H985" s="118">
        <f t="shared" si="30"/>
        <v>32556.576000000001</v>
      </c>
      <c r="I985" s="114">
        <f>F985/F985</f>
        <v>1</v>
      </c>
      <c r="J985" s="117">
        <f t="shared" si="31"/>
        <v>7.8E-2</v>
      </c>
    </row>
    <row r="986" spans="1:10" x14ac:dyDescent="0.25">
      <c r="A986" s="121" t="s">
        <v>83</v>
      </c>
      <c r="B986" s="121" t="s">
        <v>80</v>
      </c>
      <c r="C986" s="120" t="s">
        <v>78</v>
      </c>
      <c r="D986" s="120" t="s">
        <v>107</v>
      </c>
      <c r="E986" s="120" t="s">
        <v>1</v>
      </c>
      <c r="F986" s="119">
        <v>95161</v>
      </c>
      <c r="G986" s="115">
        <v>6.2</v>
      </c>
      <c r="H986" s="118">
        <f t="shared" si="30"/>
        <v>11799.964000000002</v>
      </c>
      <c r="I986" s="114">
        <f>F986/F989</f>
        <v>0.1268654328657475</v>
      </c>
      <c r="J986" s="117">
        <f t="shared" si="31"/>
        <v>1.5731313675352691E-2</v>
      </c>
    </row>
    <row r="987" spans="1:10" x14ac:dyDescent="0.25">
      <c r="A987" s="121" t="s">
        <v>83</v>
      </c>
      <c r="B987" s="121" t="s">
        <v>80</v>
      </c>
      <c r="C987" s="120" t="s">
        <v>78</v>
      </c>
      <c r="D987" s="120" t="s">
        <v>107</v>
      </c>
      <c r="E987" s="120" t="s">
        <v>77</v>
      </c>
      <c r="F987" s="119">
        <v>392438</v>
      </c>
      <c r="G987" s="115">
        <v>3.1</v>
      </c>
      <c r="H987" s="118">
        <f t="shared" si="30"/>
        <v>24331.156000000003</v>
      </c>
      <c r="I987" s="114">
        <f>F987/F989</f>
        <v>0.52318509413486847</v>
      </c>
      <c r="J987" s="117">
        <f t="shared" si="31"/>
        <v>3.2437475836361848E-2</v>
      </c>
    </row>
    <row r="988" spans="1:10" x14ac:dyDescent="0.25">
      <c r="A988" s="121" t="s">
        <v>83</v>
      </c>
      <c r="B988" s="121" t="s">
        <v>80</v>
      </c>
      <c r="C988" s="120" t="s">
        <v>78</v>
      </c>
      <c r="D988" s="120" t="s">
        <v>107</v>
      </c>
      <c r="E988" s="120" t="s">
        <v>76</v>
      </c>
      <c r="F988" s="119">
        <v>262499</v>
      </c>
      <c r="G988" s="115">
        <v>3.6</v>
      </c>
      <c r="H988" s="118">
        <f t="shared" si="30"/>
        <v>18899.928</v>
      </c>
      <c r="I988" s="114">
        <f>F988/F989</f>
        <v>0.34995480566435672</v>
      </c>
      <c r="J988" s="117">
        <f t="shared" si="31"/>
        <v>2.5196746007833684E-2</v>
      </c>
    </row>
    <row r="989" spans="1:10" x14ac:dyDescent="0.25">
      <c r="A989" s="121" t="s">
        <v>83</v>
      </c>
      <c r="B989" s="121" t="s">
        <v>80</v>
      </c>
      <c r="C989" s="120" t="s">
        <v>78</v>
      </c>
      <c r="D989" s="120" t="s">
        <v>107</v>
      </c>
      <c r="E989" s="120" t="s">
        <v>72</v>
      </c>
      <c r="F989" s="119">
        <v>750094</v>
      </c>
      <c r="G989" s="115">
        <v>2</v>
      </c>
      <c r="H989" s="118">
        <f t="shared" si="30"/>
        <v>30003.759999999998</v>
      </c>
      <c r="I989" s="114">
        <f>F989/F989</f>
        <v>1</v>
      </c>
      <c r="J989" s="117">
        <f t="shared" si="31"/>
        <v>0.04</v>
      </c>
    </row>
    <row r="990" spans="1:10" x14ac:dyDescent="0.25">
      <c r="A990" s="121" t="s">
        <v>83</v>
      </c>
      <c r="B990" s="121" t="s">
        <v>80</v>
      </c>
      <c r="C990" s="120" t="s">
        <v>78</v>
      </c>
      <c r="D990" s="120" t="s">
        <v>32</v>
      </c>
      <c r="E990" s="120" t="s">
        <v>1</v>
      </c>
      <c r="F990" s="119">
        <v>45151</v>
      </c>
      <c r="G990" s="115">
        <v>8.9</v>
      </c>
      <c r="H990" s="118">
        <f t="shared" si="30"/>
        <v>8036.8780000000006</v>
      </c>
      <c r="I990" s="114">
        <f>F990/F993</f>
        <v>0.1094742201801496</v>
      </c>
      <c r="J990" s="117">
        <f t="shared" si="31"/>
        <v>1.9486411192066632E-2</v>
      </c>
    </row>
    <row r="991" spans="1:10" x14ac:dyDescent="0.25">
      <c r="A991" s="121" t="s">
        <v>83</v>
      </c>
      <c r="B991" s="121" t="s">
        <v>80</v>
      </c>
      <c r="C991" s="120" t="s">
        <v>78</v>
      </c>
      <c r="D991" s="120" t="s">
        <v>32</v>
      </c>
      <c r="E991" s="120" t="s">
        <v>77</v>
      </c>
      <c r="F991" s="119">
        <v>159939</v>
      </c>
      <c r="G991" s="115">
        <v>4.8</v>
      </c>
      <c r="H991" s="118">
        <f t="shared" si="30"/>
        <v>15354.143999999998</v>
      </c>
      <c r="I991" s="114">
        <f>F991/F993</f>
        <v>0.38779201571156668</v>
      </c>
      <c r="J991" s="117">
        <f t="shared" si="31"/>
        <v>3.7228033508310401E-2</v>
      </c>
    </row>
    <row r="992" spans="1:10" x14ac:dyDescent="0.25">
      <c r="A992" s="121" t="s">
        <v>83</v>
      </c>
      <c r="B992" s="121" t="s">
        <v>80</v>
      </c>
      <c r="C992" s="120" t="s">
        <v>78</v>
      </c>
      <c r="D992" s="120" t="s">
        <v>32</v>
      </c>
      <c r="E992" s="120" t="s">
        <v>76</v>
      </c>
      <c r="F992" s="119">
        <v>207349</v>
      </c>
      <c r="G992" s="115">
        <v>4.0999999999999996</v>
      </c>
      <c r="H992" s="118">
        <f t="shared" si="30"/>
        <v>17002.617999999999</v>
      </c>
      <c r="I992" s="114">
        <f>F992/F993</f>
        <v>0.50274346260622882</v>
      </c>
      <c r="J992" s="117">
        <f t="shared" si="31"/>
        <v>4.1224963933710758E-2</v>
      </c>
    </row>
    <row r="993" spans="1:10" x14ac:dyDescent="0.25">
      <c r="A993" s="121" t="s">
        <v>83</v>
      </c>
      <c r="B993" s="121" t="s">
        <v>80</v>
      </c>
      <c r="C993" s="120" t="s">
        <v>78</v>
      </c>
      <c r="D993" s="120" t="s">
        <v>32</v>
      </c>
      <c r="E993" s="120" t="s">
        <v>72</v>
      </c>
      <c r="F993" s="119">
        <v>412435</v>
      </c>
      <c r="G993" s="115">
        <v>2.9</v>
      </c>
      <c r="H993" s="118">
        <f t="shared" si="30"/>
        <v>23921.23</v>
      </c>
      <c r="I993" s="114">
        <f>F993/F993</f>
        <v>1</v>
      </c>
      <c r="J993" s="117">
        <f t="shared" si="31"/>
        <v>5.7999999999999996E-2</v>
      </c>
    </row>
    <row r="994" spans="1:10" x14ac:dyDescent="0.25">
      <c r="A994" s="121" t="s">
        <v>83</v>
      </c>
      <c r="B994" s="121" t="s">
        <v>80</v>
      </c>
      <c r="C994" s="120" t="s">
        <v>78</v>
      </c>
      <c r="D994" s="120" t="s">
        <v>11</v>
      </c>
      <c r="E994" s="120" t="s">
        <v>1</v>
      </c>
      <c r="F994" s="119">
        <v>50012</v>
      </c>
      <c r="G994" s="115">
        <v>8.4</v>
      </c>
      <c r="H994" s="118">
        <f t="shared" si="30"/>
        <v>8402.0160000000014</v>
      </c>
      <c r="I994" s="114">
        <f>F994/F997</f>
        <v>0.14811304829399902</v>
      </c>
      <c r="J994" s="117">
        <f t="shared" si="31"/>
        <v>2.4882992113391834E-2</v>
      </c>
    </row>
    <row r="995" spans="1:10" x14ac:dyDescent="0.25">
      <c r="A995" s="121" t="s">
        <v>83</v>
      </c>
      <c r="B995" s="121" t="s">
        <v>80</v>
      </c>
      <c r="C995" s="120" t="s">
        <v>78</v>
      </c>
      <c r="D995" s="120" t="s">
        <v>11</v>
      </c>
      <c r="E995" s="120" t="s">
        <v>77</v>
      </c>
      <c r="F995" s="119">
        <v>232501</v>
      </c>
      <c r="G995" s="115">
        <v>4.0999999999999996</v>
      </c>
      <c r="H995" s="118">
        <f t="shared" si="30"/>
        <v>19065.081999999999</v>
      </c>
      <c r="I995" s="114">
        <f>F995/F997</f>
        <v>0.68856338161647335</v>
      </c>
      <c r="J995" s="117">
        <f t="shared" si="31"/>
        <v>5.6462197292550809E-2</v>
      </c>
    </row>
    <row r="996" spans="1:10" x14ac:dyDescent="0.25">
      <c r="A996" s="121" t="s">
        <v>83</v>
      </c>
      <c r="B996" s="121" t="s">
        <v>80</v>
      </c>
      <c r="C996" s="120" t="s">
        <v>78</v>
      </c>
      <c r="D996" s="120" t="s">
        <v>11</v>
      </c>
      <c r="E996" s="120" t="s">
        <v>76</v>
      </c>
      <c r="F996" s="119">
        <v>55152</v>
      </c>
      <c r="G996" s="115">
        <v>8.4</v>
      </c>
      <c r="H996" s="118">
        <f t="shared" si="30"/>
        <v>9265.5360000000001</v>
      </c>
      <c r="I996" s="114">
        <f>F996/F997</f>
        <v>0.16333541629030299</v>
      </c>
      <c r="J996" s="117">
        <f t="shared" si="31"/>
        <v>2.7440349936770903E-2</v>
      </c>
    </row>
    <row r="997" spans="1:10" x14ac:dyDescent="0.25">
      <c r="A997" s="121" t="s">
        <v>83</v>
      </c>
      <c r="B997" s="121" t="s">
        <v>80</v>
      </c>
      <c r="C997" s="120" t="s">
        <v>78</v>
      </c>
      <c r="D997" s="120" t="s">
        <v>11</v>
      </c>
      <c r="E997" s="120" t="s">
        <v>72</v>
      </c>
      <c r="F997" s="119">
        <v>337661</v>
      </c>
      <c r="G997" s="115">
        <v>3.3</v>
      </c>
      <c r="H997" s="118">
        <f t="shared" si="30"/>
        <v>22285.626</v>
      </c>
      <c r="I997" s="114">
        <f>F997/F997</f>
        <v>1</v>
      </c>
      <c r="J997" s="117">
        <f t="shared" si="31"/>
        <v>6.6000000000000003E-2</v>
      </c>
    </row>
    <row r="998" spans="1:10" x14ac:dyDescent="0.25">
      <c r="A998" s="121" t="s">
        <v>83</v>
      </c>
      <c r="B998" s="121" t="s">
        <v>80</v>
      </c>
      <c r="C998" s="120" t="s">
        <v>73</v>
      </c>
      <c r="D998" s="120" t="s">
        <v>107</v>
      </c>
      <c r="E998" s="120" t="s">
        <v>1</v>
      </c>
      <c r="F998" s="119">
        <v>659286</v>
      </c>
      <c r="G998" s="115">
        <v>3.4</v>
      </c>
      <c r="H998" s="118">
        <f t="shared" si="30"/>
        <v>44831.447999999997</v>
      </c>
      <c r="I998" s="114">
        <f>F998/F1001</f>
        <v>0.27855197219237693</v>
      </c>
      <c r="J998" s="117">
        <f t="shared" si="31"/>
        <v>1.8941534109081629E-2</v>
      </c>
    </row>
    <row r="999" spans="1:10" x14ac:dyDescent="0.25">
      <c r="A999" s="121" t="s">
        <v>83</v>
      </c>
      <c r="B999" s="121" t="s">
        <v>80</v>
      </c>
      <c r="C999" s="120" t="s">
        <v>73</v>
      </c>
      <c r="D999" s="120" t="s">
        <v>107</v>
      </c>
      <c r="E999" s="120" t="s">
        <v>77</v>
      </c>
      <c r="F999" s="119">
        <v>936960</v>
      </c>
      <c r="G999" s="115">
        <v>2.7</v>
      </c>
      <c r="H999" s="118">
        <f t="shared" si="30"/>
        <v>50595.839999999997</v>
      </c>
      <c r="I999" s="114">
        <f>F999/F1001</f>
        <v>0.3958707690825673</v>
      </c>
      <c r="J999" s="117">
        <f t="shared" si="31"/>
        <v>2.1377021530458635E-2</v>
      </c>
    </row>
    <row r="1000" spans="1:10" x14ac:dyDescent="0.25">
      <c r="A1000" s="121" t="s">
        <v>83</v>
      </c>
      <c r="B1000" s="121" t="s">
        <v>80</v>
      </c>
      <c r="C1000" s="120" t="s">
        <v>73</v>
      </c>
      <c r="D1000" s="120" t="s">
        <v>107</v>
      </c>
      <c r="E1000" s="120" t="s">
        <v>76</v>
      </c>
      <c r="F1000" s="119">
        <v>770591</v>
      </c>
      <c r="G1000" s="115">
        <v>2.7</v>
      </c>
      <c r="H1000" s="118">
        <f t="shared" si="30"/>
        <v>41611.914000000004</v>
      </c>
      <c r="I1000" s="114">
        <f>F1000/F1001</f>
        <v>0.32557894874712329</v>
      </c>
      <c r="J1000" s="117">
        <f t="shared" si="31"/>
        <v>1.7581263232344661E-2</v>
      </c>
    </row>
    <row r="1001" spans="1:10" x14ac:dyDescent="0.25">
      <c r="A1001" s="121" t="s">
        <v>83</v>
      </c>
      <c r="B1001" s="121" t="s">
        <v>80</v>
      </c>
      <c r="C1001" s="120" t="s">
        <v>73</v>
      </c>
      <c r="D1001" s="120" t="s">
        <v>107</v>
      </c>
      <c r="E1001" s="120" t="s">
        <v>72</v>
      </c>
      <c r="F1001" s="119">
        <v>2366833</v>
      </c>
      <c r="G1001" s="115">
        <v>1.6</v>
      </c>
      <c r="H1001" s="118">
        <f t="shared" si="30"/>
        <v>75738.656000000003</v>
      </c>
      <c r="I1001" s="114">
        <f>F1001/F1001</f>
        <v>1</v>
      </c>
      <c r="J1001" s="117">
        <f t="shared" si="31"/>
        <v>3.2000000000000001E-2</v>
      </c>
    </row>
    <row r="1002" spans="1:10" x14ac:dyDescent="0.25">
      <c r="A1002" s="121" t="s">
        <v>83</v>
      </c>
      <c r="B1002" s="121" t="s">
        <v>80</v>
      </c>
      <c r="C1002" s="120" t="s">
        <v>73</v>
      </c>
      <c r="D1002" s="120" t="s">
        <v>32</v>
      </c>
      <c r="E1002" s="120" t="s">
        <v>1</v>
      </c>
      <c r="F1002" s="119">
        <v>311658</v>
      </c>
      <c r="G1002" s="115">
        <v>4.4000000000000004</v>
      </c>
      <c r="H1002" s="118">
        <f t="shared" si="30"/>
        <v>27425.904000000002</v>
      </c>
      <c r="I1002" s="114">
        <f>F1002/F1005</f>
        <v>0.24929209740739675</v>
      </c>
      <c r="J1002" s="117">
        <f t="shared" si="31"/>
        <v>2.1937704571850913E-2</v>
      </c>
    </row>
    <row r="1003" spans="1:10" x14ac:dyDescent="0.25">
      <c r="A1003" s="121" t="s">
        <v>83</v>
      </c>
      <c r="B1003" s="121" t="s">
        <v>80</v>
      </c>
      <c r="C1003" s="120" t="s">
        <v>73</v>
      </c>
      <c r="D1003" s="120" t="s">
        <v>32</v>
      </c>
      <c r="E1003" s="120" t="s">
        <v>77</v>
      </c>
      <c r="F1003" s="119">
        <v>407042</v>
      </c>
      <c r="G1003" s="115">
        <v>3.8</v>
      </c>
      <c r="H1003" s="118">
        <f t="shared" si="30"/>
        <v>30935.191999999995</v>
      </c>
      <c r="I1003" s="114">
        <f>F1003/F1005</f>
        <v>0.3255887989812602</v>
      </c>
      <c r="J1003" s="117">
        <f t="shared" si="31"/>
        <v>2.4744748722575774E-2</v>
      </c>
    </row>
    <row r="1004" spans="1:10" x14ac:dyDescent="0.25">
      <c r="A1004" s="121" t="s">
        <v>83</v>
      </c>
      <c r="B1004" s="121" t="s">
        <v>80</v>
      </c>
      <c r="C1004" s="120" t="s">
        <v>73</v>
      </c>
      <c r="D1004" s="120" t="s">
        <v>32</v>
      </c>
      <c r="E1004" s="120" t="s">
        <v>76</v>
      </c>
      <c r="F1004" s="119">
        <v>531476</v>
      </c>
      <c r="G1004" s="115">
        <v>3.4</v>
      </c>
      <c r="H1004" s="118">
        <f t="shared" si="30"/>
        <v>36140.367999999995</v>
      </c>
      <c r="I1004" s="114">
        <f>F1004/F1005</f>
        <v>0.42512230317108368</v>
      </c>
      <c r="J1004" s="117">
        <f t="shared" si="31"/>
        <v>2.890831661563369E-2</v>
      </c>
    </row>
    <row r="1005" spans="1:10" x14ac:dyDescent="0.25">
      <c r="A1005" s="121" t="s">
        <v>83</v>
      </c>
      <c r="B1005" s="121" t="s">
        <v>80</v>
      </c>
      <c r="C1005" s="120" t="s">
        <v>73</v>
      </c>
      <c r="D1005" s="120" t="s">
        <v>32</v>
      </c>
      <c r="E1005" s="120" t="s">
        <v>72</v>
      </c>
      <c r="F1005" s="119">
        <v>1250172</v>
      </c>
      <c r="G1005" s="115">
        <v>2.4</v>
      </c>
      <c r="H1005" s="118">
        <f t="shared" si="30"/>
        <v>60008.255999999994</v>
      </c>
      <c r="I1005" s="114">
        <f>F1005/F1005</f>
        <v>1</v>
      </c>
      <c r="J1005" s="117">
        <f t="shared" si="31"/>
        <v>4.8000000000000001E-2</v>
      </c>
    </row>
    <row r="1006" spans="1:10" x14ac:dyDescent="0.25">
      <c r="A1006" s="121" t="s">
        <v>83</v>
      </c>
      <c r="B1006" s="121" t="s">
        <v>80</v>
      </c>
      <c r="C1006" s="120" t="s">
        <v>73</v>
      </c>
      <c r="D1006" s="120" t="s">
        <v>11</v>
      </c>
      <c r="E1006" s="120" t="s">
        <v>1</v>
      </c>
      <c r="F1006" s="119">
        <v>347630</v>
      </c>
      <c r="G1006" s="115">
        <v>4.4000000000000004</v>
      </c>
      <c r="H1006" s="118">
        <f t="shared" si="30"/>
        <v>30591.440000000006</v>
      </c>
      <c r="I1006" s="114">
        <f>F1006/F1009</f>
        <v>0.31131146997796111</v>
      </c>
      <c r="J1006" s="117">
        <f t="shared" si="31"/>
        <v>2.7395409358060577E-2</v>
      </c>
    </row>
    <row r="1007" spans="1:10" x14ac:dyDescent="0.25">
      <c r="A1007" s="121" t="s">
        <v>83</v>
      </c>
      <c r="B1007" s="121" t="s">
        <v>80</v>
      </c>
      <c r="C1007" s="120" t="s">
        <v>73</v>
      </c>
      <c r="D1007" s="120" t="s">
        <v>11</v>
      </c>
      <c r="E1007" s="120" t="s">
        <v>77</v>
      </c>
      <c r="F1007" s="119">
        <v>529920</v>
      </c>
      <c r="G1007" s="115">
        <v>3.4</v>
      </c>
      <c r="H1007" s="118">
        <f t="shared" si="30"/>
        <v>36034.559999999998</v>
      </c>
      <c r="I1007" s="114">
        <f>F1007/F1009</f>
        <v>0.47455678212674729</v>
      </c>
      <c r="J1007" s="117">
        <f t="shared" si="31"/>
        <v>3.226986118461881E-2</v>
      </c>
    </row>
    <row r="1008" spans="1:10" x14ac:dyDescent="0.25">
      <c r="A1008" s="121" t="s">
        <v>83</v>
      </c>
      <c r="B1008" s="121" t="s">
        <v>80</v>
      </c>
      <c r="C1008" s="120" t="s">
        <v>73</v>
      </c>
      <c r="D1008" s="120" t="s">
        <v>11</v>
      </c>
      <c r="E1008" s="120" t="s">
        <v>76</v>
      </c>
      <c r="F1008" s="119">
        <v>239117</v>
      </c>
      <c r="G1008" s="115">
        <v>5.4</v>
      </c>
      <c r="H1008" s="118">
        <f t="shared" si="30"/>
        <v>25824.636000000002</v>
      </c>
      <c r="I1008" s="114">
        <f>F1008/F1009</f>
        <v>0.21413532999660595</v>
      </c>
      <c r="J1008" s="117">
        <f t="shared" si="31"/>
        <v>2.3126615639633443E-2</v>
      </c>
    </row>
    <row r="1009" spans="1:10" x14ac:dyDescent="0.25">
      <c r="A1009" s="121" t="s">
        <v>83</v>
      </c>
      <c r="B1009" s="121" t="s">
        <v>80</v>
      </c>
      <c r="C1009" s="120" t="s">
        <v>73</v>
      </c>
      <c r="D1009" s="120" t="s">
        <v>11</v>
      </c>
      <c r="E1009" s="120" t="s">
        <v>72</v>
      </c>
      <c r="F1009" s="119">
        <v>1116663</v>
      </c>
      <c r="G1009" s="115">
        <v>2.4</v>
      </c>
      <c r="H1009" s="118">
        <f t="shared" si="30"/>
        <v>53599.823999999993</v>
      </c>
      <c r="I1009" s="114">
        <f>F1009/F1009</f>
        <v>1</v>
      </c>
      <c r="J1009" s="117">
        <f t="shared" si="31"/>
        <v>4.8000000000000001E-2</v>
      </c>
    </row>
    <row r="1010" spans="1:10" x14ac:dyDescent="0.25">
      <c r="A1010" s="121" t="s">
        <v>83</v>
      </c>
      <c r="B1010" s="121" t="s">
        <v>79</v>
      </c>
      <c r="C1010" s="120" t="s">
        <v>0</v>
      </c>
      <c r="D1010" s="120" t="s">
        <v>107</v>
      </c>
      <c r="E1010" s="120" t="s">
        <v>1</v>
      </c>
      <c r="F1010" s="119">
        <v>142259</v>
      </c>
      <c r="G1010" s="115">
        <v>6.3</v>
      </c>
      <c r="H1010" s="118">
        <f t="shared" si="30"/>
        <v>17924.633999999998</v>
      </c>
      <c r="I1010" s="114">
        <f>F1010/F1013</f>
        <v>0.16031820445955053</v>
      </c>
      <c r="J1010" s="117">
        <f t="shared" si="31"/>
        <v>2.0200093761903366E-2</v>
      </c>
    </row>
    <row r="1011" spans="1:10" x14ac:dyDescent="0.25">
      <c r="A1011" s="121" t="s">
        <v>83</v>
      </c>
      <c r="B1011" s="121" t="s">
        <v>79</v>
      </c>
      <c r="C1011" s="120" t="s">
        <v>0</v>
      </c>
      <c r="D1011" s="120" t="s">
        <v>107</v>
      </c>
      <c r="E1011" s="120" t="s">
        <v>77</v>
      </c>
      <c r="F1011" s="119">
        <v>107544</v>
      </c>
      <c r="G1011" s="115">
        <v>7.1</v>
      </c>
      <c r="H1011" s="118">
        <f t="shared" si="30"/>
        <v>15271.247999999998</v>
      </c>
      <c r="I1011" s="114">
        <f>F1011/F1013</f>
        <v>0.12119627566901146</v>
      </c>
      <c r="J1011" s="117">
        <f t="shared" si="31"/>
        <v>1.7209871144999625E-2</v>
      </c>
    </row>
    <row r="1012" spans="1:10" x14ac:dyDescent="0.25">
      <c r="A1012" s="121" t="s">
        <v>83</v>
      </c>
      <c r="B1012" s="121" t="s">
        <v>79</v>
      </c>
      <c r="C1012" s="120" t="s">
        <v>0</v>
      </c>
      <c r="D1012" s="120" t="s">
        <v>107</v>
      </c>
      <c r="E1012" s="120" t="s">
        <v>76</v>
      </c>
      <c r="F1012" s="119">
        <v>637551</v>
      </c>
      <c r="G1012" s="115">
        <v>3</v>
      </c>
      <c r="H1012" s="118">
        <f t="shared" si="30"/>
        <v>38253.06</v>
      </c>
      <c r="I1012" s="114">
        <f>F1012/F1013</f>
        <v>0.71848551987143805</v>
      </c>
      <c r="J1012" s="117">
        <f t="shared" si="31"/>
        <v>4.3109131192286279E-2</v>
      </c>
    </row>
    <row r="1013" spans="1:10" x14ac:dyDescent="0.25">
      <c r="A1013" s="121" t="s">
        <v>83</v>
      </c>
      <c r="B1013" s="121" t="s">
        <v>79</v>
      </c>
      <c r="C1013" s="120" t="s">
        <v>0</v>
      </c>
      <c r="D1013" s="120" t="s">
        <v>107</v>
      </c>
      <c r="E1013" s="120" t="s">
        <v>72</v>
      </c>
      <c r="F1013" s="119">
        <v>887354</v>
      </c>
      <c r="G1013" s="115">
        <v>2.2999999999999998</v>
      </c>
      <c r="H1013" s="118">
        <f t="shared" si="30"/>
        <v>40818.284</v>
      </c>
      <c r="I1013" s="114">
        <f>F1013/F1013</f>
        <v>1</v>
      </c>
      <c r="J1013" s="117">
        <f t="shared" si="31"/>
        <v>4.5999999999999999E-2</v>
      </c>
    </row>
    <row r="1014" spans="1:10" x14ac:dyDescent="0.25">
      <c r="A1014" s="121" t="s">
        <v>83</v>
      </c>
      <c r="B1014" s="121" t="s">
        <v>79</v>
      </c>
      <c r="C1014" s="120" t="s">
        <v>0</v>
      </c>
      <c r="D1014" s="120" t="s">
        <v>32</v>
      </c>
      <c r="E1014" s="120" t="s">
        <v>1</v>
      </c>
      <c r="F1014" s="119">
        <v>67379</v>
      </c>
      <c r="G1014" s="115">
        <v>8.9</v>
      </c>
      <c r="H1014" s="118">
        <f t="shared" si="30"/>
        <v>11993.462</v>
      </c>
      <c r="I1014" s="114">
        <f>F1014/F1017</f>
        <v>0.14547044345610777</v>
      </c>
      <c r="J1014" s="117">
        <f t="shared" si="31"/>
        <v>2.5893738935187184E-2</v>
      </c>
    </row>
    <row r="1015" spans="1:10" x14ac:dyDescent="0.25">
      <c r="A1015" s="121" t="s">
        <v>83</v>
      </c>
      <c r="B1015" s="121" t="s">
        <v>79</v>
      </c>
      <c r="C1015" s="120" t="s">
        <v>0</v>
      </c>
      <c r="D1015" s="120" t="s">
        <v>32</v>
      </c>
      <c r="E1015" s="120" t="s">
        <v>77</v>
      </c>
      <c r="F1015" s="119">
        <v>61483</v>
      </c>
      <c r="G1015" s="115">
        <v>9.3000000000000007</v>
      </c>
      <c r="H1015" s="118">
        <f t="shared" si="30"/>
        <v>11435.838</v>
      </c>
      <c r="I1015" s="114">
        <f>F1015/F1017</f>
        <v>0.1327410509952934</v>
      </c>
      <c r="J1015" s="117">
        <f t="shared" si="31"/>
        <v>2.4689835485124573E-2</v>
      </c>
    </row>
    <row r="1016" spans="1:10" x14ac:dyDescent="0.25">
      <c r="A1016" s="121" t="s">
        <v>83</v>
      </c>
      <c r="B1016" s="121" t="s">
        <v>79</v>
      </c>
      <c r="C1016" s="120" t="s">
        <v>0</v>
      </c>
      <c r="D1016" s="120" t="s">
        <v>32</v>
      </c>
      <c r="E1016" s="120" t="s">
        <v>76</v>
      </c>
      <c r="F1016" s="119">
        <v>334318</v>
      </c>
      <c r="G1016" s="115">
        <v>4</v>
      </c>
      <c r="H1016" s="118">
        <f t="shared" si="30"/>
        <v>26745.439999999999</v>
      </c>
      <c r="I1016" s="114">
        <f>F1016/F1017</f>
        <v>0.72178850554859886</v>
      </c>
      <c r="J1016" s="117">
        <f t="shared" si="31"/>
        <v>5.7743080443887908E-2</v>
      </c>
    </row>
    <row r="1017" spans="1:10" x14ac:dyDescent="0.25">
      <c r="A1017" s="121" t="s">
        <v>83</v>
      </c>
      <c r="B1017" s="121" t="s">
        <v>79</v>
      </c>
      <c r="C1017" s="120" t="s">
        <v>0</v>
      </c>
      <c r="D1017" s="120" t="s">
        <v>32</v>
      </c>
      <c r="E1017" s="120" t="s">
        <v>72</v>
      </c>
      <c r="F1017" s="119">
        <v>463180</v>
      </c>
      <c r="G1017" s="115">
        <v>3.3</v>
      </c>
      <c r="H1017" s="118">
        <f t="shared" si="30"/>
        <v>30569.88</v>
      </c>
      <c r="I1017" s="114">
        <f>F1017/F1017</f>
        <v>1</v>
      </c>
      <c r="J1017" s="117">
        <f t="shared" si="31"/>
        <v>6.6000000000000003E-2</v>
      </c>
    </row>
    <row r="1018" spans="1:10" x14ac:dyDescent="0.25">
      <c r="A1018" s="121" t="s">
        <v>83</v>
      </c>
      <c r="B1018" s="121" t="s">
        <v>79</v>
      </c>
      <c r="C1018" s="120" t="s">
        <v>0</v>
      </c>
      <c r="D1018" s="120" t="s">
        <v>11</v>
      </c>
      <c r="E1018" s="120" t="s">
        <v>1</v>
      </c>
      <c r="F1018" s="119">
        <v>74880</v>
      </c>
      <c r="G1018" s="115">
        <v>8.4</v>
      </c>
      <c r="H1018" s="118">
        <f t="shared" si="30"/>
        <v>12579.84</v>
      </c>
      <c r="I1018" s="114">
        <f>F1018/F1021</f>
        <v>0.17653132912436878</v>
      </c>
      <c r="J1018" s="117">
        <f t="shared" si="31"/>
        <v>2.9657263292893959E-2</v>
      </c>
    </row>
    <row r="1019" spans="1:10" x14ac:dyDescent="0.25">
      <c r="A1019" s="121" t="s">
        <v>83</v>
      </c>
      <c r="B1019" s="121" t="s">
        <v>79</v>
      </c>
      <c r="C1019" s="120" t="s">
        <v>0</v>
      </c>
      <c r="D1019" s="120" t="s">
        <v>11</v>
      </c>
      <c r="E1019" s="120" t="s">
        <v>77</v>
      </c>
      <c r="F1019" s="119">
        <v>46061</v>
      </c>
      <c r="G1019" s="115">
        <v>10.7</v>
      </c>
      <c r="H1019" s="118">
        <f t="shared" si="30"/>
        <v>9857.0539999999983</v>
      </c>
      <c r="I1019" s="114">
        <f>F1019/F1021</f>
        <v>0.1085898711377878</v>
      </c>
      <c r="J1019" s="117">
        <f t="shared" si="31"/>
        <v>2.3238232423486591E-2</v>
      </c>
    </row>
    <row r="1020" spans="1:10" x14ac:dyDescent="0.25">
      <c r="A1020" s="121" t="s">
        <v>83</v>
      </c>
      <c r="B1020" s="121" t="s">
        <v>79</v>
      </c>
      <c r="C1020" s="120" t="s">
        <v>0</v>
      </c>
      <c r="D1020" s="120" t="s">
        <v>11</v>
      </c>
      <c r="E1020" s="120" t="s">
        <v>76</v>
      </c>
      <c r="F1020" s="119">
        <v>303233</v>
      </c>
      <c r="G1020" s="115">
        <v>4</v>
      </c>
      <c r="H1020" s="118">
        <f t="shared" si="30"/>
        <v>24258.639999999999</v>
      </c>
      <c r="I1020" s="114">
        <f>F1020/F1021</f>
        <v>0.71487879973784341</v>
      </c>
      <c r="J1020" s="117">
        <f t="shared" si="31"/>
        <v>5.7190303979027475E-2</v>
      </c>
    </row>
    <row r="1021" spans="1:10" x14ac:dyDescent="0.25">
      <c r="A1021" s="121" t="s">
        <v>83</v>
      </c>
      <c r="B1021" s="121" t="s">
        <v>79</v>
      </c>
      <c r="C1021" s="120" t="s">
        <v>0</v>
      </c>
      <c r="D1021" s="120" t="s">
        <v>11</v>
      </c>
      <c r="E1021" s="120" t="s">
        <v>72</v>
      </c>
      <c r="F1021" s="119">
        <v>424174</v>
      </c>
      <c r="G1021" s="115">
        <v>3.3</v>
      </c>
      <c r="H1021" s="118">
        <f t="shared" si="30"/>
        <v>27995.484</v>
      </c>
      <c r="I1021" s="114">
        <f>F1021/F1021</f>
        <v>1</v>
      </c>
      <c r="J1021" s="117">
        <f t="shared" si="31"/>
        <v>6.6000000000000003E-2</v>
      </c>
    </row>
    <row r="1022" spans="1:10" x14ac:dyDescent="0.25">
      <c r="A1022" s="121" t="s">
        <v>83</v>
      </c>
      <c r="B1022" s="121" t="s">
        <v>79</v>
      </c>
      <c r="C1022" s="120" t="s">
        <v>2</v>
      </c>
      <c r="D1022" s="120" t="s">
        <v>107</v>
      </c>
      <c r="E1022" s="120" t="s">
        <v>1</v>
      </c>
      <c r="F1022" s="119">
        <v>453752</v>
      </c>
      <c r="G1022" s="115">
        <v>3.6</v>
      </c>
      <c r="H1022" s="118">
        <f t="shared" si="30"/>
        <v>32670.144</v>
      </c>
      <c r="I1022" s="114">
        <f>F1022/F1025</f>
        <v>0.37952997876314337</v>
      </c>
      <c r="J1022" s="117">
        <f t="shared" si="31"/>
        <v>2.7326158470946323E-2</v>
      </c>
    </row>
    <row r="1023" spans="1:10" x14ac:dyDescent="0.25">
      <c r="A1023" s="121" t="s">
        <v>83</v>
      </c>
      <c r="B1023" s="121" t="s">
        <v>79</v>
      </c>
      <c r="C1023" s="120" t="s">
        <v>2</v>
      </c>
      <c r="D1023" s="120" t="s">
        <v>107</v>
      </c>
      <c r="E1023" s="120" t="s">
        <v>77</v>
      </c>
      <c r="F1023" s="119">
        <v>316258</v>
      </c>
      <c r="G1023" s="115">
        <v>4.5</v>
      </c>
      <c r="H1023" s="118">
        <f t="shared" si="30"/>
        <v>28463.22</v>
      </c>
      <c r="I1023" s="114">
        <f>F1023/F1025</f>
        <v>0.26452641977043451</v>
      </c>
      <c r="J1023" s="117">
        <f t="shared" si="31"/>
        <v>2.3807377779339105E-2</v>
      </c>
    </row>
    <row r="1024" spans="1:10" x14ac:dyDescent="0.25">
      <c r="A1024" s="121" t="s">
        <v>83</v>
      </c>
      <c r="B1024" s="121" t="s">
        <v>79</v>
      </c>
      <c r="C1024" s="120" t="s">
        <v>2</v>
      </c>
      <c r="D1024" s="120" t="s">
        <v>107</v>
      </c>
      <c r="E1024" s="120" t="s">
        <v>76</v>
      </c>
      <c r="F1024" s="119">
        <v>425553</v>
      </c>
      <c r="G1024" s="115">
        <v>3.9</v>
      </c>
      <c r="H1024" s="118">
        <f t="shared" si="30"/>
        <v>33193.133999999998</v>
      </c>
      <c r="I1024" s="114">
        <f>F1024/F1025</f>
        <v>0.35594360146642212</v>
      </c>
      <c r="J1024" s="117">
        <f t="shared" si="31"/>
        <v>2.7763600914380925E-2</v>
      </c>
    </row>
    <row r="1025" spans="1:10" x14ac:dyDescent="0.25">
      <c r="A1025" s="121" t="s">
        <v>83</v>
      </c>
      <c r="B1025" s="121" t="s">
        <v>79</v>
      </c>
      <c r="C1025" s="120" t="s">
        <v>2</v>
      </c>
      <c r="D1025" s="120" t="s">
        <v>107</v>
      </c>
      <c r="E1025" s="120" t="s">
        <v>72</v>
      </c>
      <c r="F1025" s="119">
        <v>1195563</v>
      </c>
      <c r="G1025" s="115">
        <v>2.2999999999999998</v>
      </c>
      <c r="H1025" s="118">
        <f t="shared" si="30"/>
        <v>54995.898000000001</v>
      </c>
      <c r="I1025" s="114">
        <f>F1025/F1025</f>
        <v>1</v>
      </c>
      <c r="J1025" s="117">
        <f t="shared" si="31"/>
        <v>4.5999999999999999E-2</v>
      </c>
    </row>
    <row r="1026" spans="1:10" x14ac:dyDescent="0.25">
      <c r="A1026" s="121" t="s">
        <v>83</v>
      </c>
      <c r="B1026" s="121" t="s">
        <v>79</v>
      </c>
      <c r="C1026" s="120" t="s">
        <v>2</v>
      </c>
      <c r="D1026" s="120" t="s">
        <v>32</v>
      </c>
      <c r="E1026" s="120" t="s">
        <v>1</v>
      </c>
      <c r="F1026" s="119">
        <v>201063</v>
      </c>
      <c r="G1026" s="115">
        <v>5.7</v>
      </c>
      <c r="H1026" s="118">
        <f t="shared" ref="H1026:H1089" si="32">2*(G1026*F1026/100)</f>
        <v>22921.182000000001</v>
      </c>
      <c r="I1026" s="114">
        <f>F1026/F1029</f>
        <v>0.33727197242281659</v>
      </c>
      <c r="J1026" s="117">
        <f t="shared" ref="J1026:J1089" si="33">2*(I1026*G1026/100)</f>
        <v>3.8449004856201091E-2</v>
      </c>
    </row>
    <row r="1027" spans="1:10" x14ac:dyDescent="0.25">
      <c r="A1027" s="121" t="s">
        <v>83</v>
      </c>
      <c r="B1027" s="121" t="s">
        <v>79</v>
      </c>
      <c r="C1027" s="120" t="s">
        <v>2</v>
      </c>
      <c r="D1027" s="120" t="s">
        <v>32</v>
      </c>
      <c r="E1027" s="120" t="s">
        <v>77</v>
      </c>
      <c r="F1027" s="119">
        <v>158157</v>
      </c>
      <c r="G1027" s="115">
        <v>6.6</v>
      </c>
      <c r="H1027" s="118">
        <f t="shared" si="32"/>
        <v>20876.723999999998</v>
      </c>
      <c r="I1027" s="114">
        <f>F1027/F1029</f>
        <v>0.26529954960621999</v>
      </c>
      <c r="J1027" s="117">
        <f t="shared" si="33"/>
        <v>3.501954054802104E-2</v>
      </c>
    </row>
    <row r="1028" spans="1:10" x14ac:dyDescent="0.25">
      <c r="A1028" s="121" t="s">
        <v>83</v>
      </c>
      <c r="B1028" s="121" t="s">
        <v>79</v>
      </c>
      <c r="C1028" s="120" t="s">
        <v>2</v>
      </c>
      <c r="D1028" s="120" t="s">
        <v>32</v>
      </c>
      <c r="E1028" s="120" t="s">
        <v>76</v>
      </c>
      <c r="F1028" s="119">
        <v>236925</v>
      </c>
      <c r="G1028" s="115">
        <v>5.7</v>
      </c>
      <c r="H1028" s="118">
        <f t="shared" si="32"/>
        <v>27009.45</v>
      </c>
      <c r="I1028" s="114">
        <f>F1028/F1029</f>
        <v>0.39742847797096342</v>
      </c>
      <c r="J1028" s="117">
        <f t="shared" si="33"/>
        <v>4.5306846488689836E-2</v>
      </c>
    </row>
    <row r="1029" spans="1:10" x14ac:dyDescent="0.25">
      <c r="A1029" s="121" t="s">
        <v>83</v>
      </c>
      <c r="B1029" s="121" t="s">
        <v>79</v>
      </c>
      <c r="C1029" s="120" t="s">
        <v>2</v>
      </c>
      <c r="D1029" s="120" t="s">
        <v>32</v>
      </c>
      <c r="E1029" s="120" t="s">
        <v>72</v>
      </c>
      <c r="F1029" s="119">
        <v>596145</v>
      </c>
      <c r="G1029" s="115">
        <v>3.4</v>
      </c>
      <c r="H1029" s="118">
        <f t="shared" si="32"/>
        <v>40537.86</v>
      </c>
      <c r="I1029" s="114">
        <f>F1029/F1029</f>
        <v>1</v>
      </c>
      <c r="J1029" s="117">
        <f t="shared" si="33"/>
        <v>6.8000000000000005E-2</v>
      </c>
    </row>
    <row r="1030" spans="1:10" x14ac:dyDescent="0.25">
      <c r="A1030" s="121" t="s">
        <v>83</v>
      </c>
      <c r="B1030" s="121" t="s">
        <v>79</v>
      </c>
      <c r="C1030" s="120" t="s">
        <v>2</v>
      </c>
      <c r="D1030" s="120" t="s">
        <v>11</v>
      </c>
      <c r="E1030" s="120" t="s">
        <v>1</v>
      </c>
      <c r="F1030" s="119">
        <v>252689</v>
      </c>
      <c r="G1030" s="115">
        <v>5.7</v>
      </c>
      <c r="H1030" s="118">
        <f t="shared" si="32"/>
        <v>28806.546000000002</v>
      </c>
      <c r="I1030" s="114">
        <f>F1030/F1033</f>
        <v>0.42155724385987742</v>
      </c>
      <c r="J1030" s="117">
        <f t="shared" si="33"/>
        <v>4.8057525800026021E-2</v>
      </c>
    </row>
    <row r="1031" spans="1:10" x14ac:dyDescent="0.25">
      <c r="A1031" s="121" t="s">
        <v>83</v>
      </c>
      <c r="B1031" s="121" t="s">
        <v>79</v>
      </c>
      <c r="C1031" s="120" t="s">
        <v>2</v>
      </c>
      <c r="D1031" s="120" t="s">
        <v>11</v>
      </c>
      <c r="E1031" s="120" t="s">
        <v>77</v>
      </c>
      <c r="F1031" s="119">
        <v>158101</v>
      </c>
      <c r="G1031" s="115">
        <v>6.6</v>
      </c>
      <c r="H1031" s="118">
        <f t="shared" si="32"/>
        <v>20869.331999999999</v>
      </c>
      <c r="I1031" s="114">
        <f>F1031/F1033</f>
        <v>0.26375751145277587</v>
      </c>
      <c r="J1031" s="117">
        <f t="shared" si="33"/>
        <v>3.4815991511766418E-2</v>
      </c>
    </row>
    <row r="1032" spans="1:10" x14ac:dyDescent="0.25">
      <c r="A1032" s="121" t="s">
        <v>83</v>
      </c>
      <c r="B1032" s="121" t="s">
        <v>79</v>
      </c>
      <c r="C1032" s="120" t="s">
        <v>2</v>
      </c>
      <c r="D1032" s="120" t="s">
        <v>11</v>
      </c>
      <c r="E1032" s="120" t="s">
        <v>76</v>
      </c>
      <c r="F1032" s="119">
        <v>188628</v>
      </c>
      <c r="G1032" s="115">
        <v>6.6</v>
      </c>
      <c r="H1032" s="118">
        <f t="shared" si="32"/>
        <v>24898.896000000001</v>
      </c>
      <c r="I1032" s="114">
        <f>F1032/F1033</f>
        <v>0.31468524468734671</v>
      </c>
      <c r="J1032" s="117">
        <f t="shared" si="33"/>
        <v>4.153845229872976E-2</v>
      </c>
    </row>
    <row r="1033" spans="1:10" x14ac:dyDescent="0.25">
      <c r="A1033" s="121" t="s">
        <v>83</v>
      </c>
      <c r="B1033" s="121" t="s">
        <v>79</v>
      </c>
      <c r="C1033" s="120" t="s">
        <v>2</v>
      </c>
      <c r="D1033" s="120" t="s">
        <v>11</v>
      </c>
      <c r="E1033" s="120" t="s">
        <v>72</v>
      </c>
      <c r="F1033" s="119">
        <v>599418</v>
      </c>
      <c r="G1033" s="115">
        <v>3.4</v>
      </c>
      <c r="H1033" s="118">
        <f t="shared" si="32"/>
        <v>40760.423999999999</v>
      </c>
      <c r="I1033" s="114">
        <f>F1033/F1033</f>
        <v>1</v>
      </c>
      <c r="J1033" s="117">
        <f t="shared" si="33"/>
        <v>6.8000000000000005E-2</v>
      </c>
    </row>
    <row r="1034" spans="1:10" x14ac:dyDescent="0.25">
      <c r="A1034" s="121" t="s">
        <v>83</v>
      </c>
      <c r="B1034" s="121" t="s">
        <v>79</v>
      </c>
      <c r="C1034" s="120" t="s">
        <v>3</v>
      </c>
      <c r="D1034" s="120" t="s">
        <v>107</v>
      </c>
      <c r="E1034" s="120" t="s">
        <v>1</v>
      </c>
      <c r="F1034" s="119">
        <v>575464</v>
      </c>
      <c r="G1034" s="115">
        <v>3.3</v>
      </c>
      <c r="H1034" s="118">
        <f t="shared" si="32"/>
        <v>37980.623999999996</v>
      </c>
      <c r="I1034" s="114">
        <f>F1034/F1037</f>
        <v>0.30935215831650292</v>
      </c>
      <c r="J1034" s="117">
        <f t="shared" si="33"/>
        <v>2.0417242448889192E-2</v>
      </c>
    </row>
    <row r="1035" spans="1:10" x14ac:dyDescent="0.25">
      <c r="A1035" s="121" t="s">
        <v>83</v>
      </c>
      <c r="B1035" s="121" t="s">
        <v>79</v>
      </c>
      <c r="C1035" s="120" t="s">
        <v>3</v>
      </c>
      <c r="D1035" s="120" t="s">
        <v>107</v>
      </c>
      <c r="E1035" s="120" t="s">
        <v>77</v>
      </c>
      <c r="F1035" s="119">
        <v>599651</v>
      </c>
      <c r="G1035" s="115">
        <v>3.3</v>
      </c>
      <c r="H1035" s="118">
        <f t="shared" si="32"/>
        <v>39576.965999999993</v>
      </c>
      <c r="I1035" s="114">
        <f>F1035/F1037</f>
        <v>0.32235436289090069</v>
      </c>
      <c r="J1035" s="117">
        <f t="shared" si="33"/>
        <v>2.1275387950799446E-2</v>
      </c>
    </row>
    <row r="1036" spans="1:10" x14ac:dyDescent="0.25">
      <c r="A1036" s="121" t="s">
        <v>83</v>
      </c>
      <c r="B1036" s="121" t="s">
        <v>79</v>
      </c>
      <c r="C1036" s="120" t="s">
        <v>3</v>
      </c>
      <c r="D1036" s="120" t="s">
        <v>107</v>
      </c>
      <c r="E1036" s="120" t="s">
        <v>76</v>
      </c>
      <c r="F1036" s="119">
        <v>685108</v>
      </c>
      <c r="G1036" s="115">
        <v>3.3</v>
      </c>
      <c r="H1036" s="118">
        <f t="shared" si="32"/>
        <v>45217.127999999997</v>
      </c>
      <c r="I1036" s="114">
        <f>F1036/F1037</f>
        <v>0.36829347879259638</v>
      </c>
      <c r="J1036" s="117">
        <f t="shared" si="33"/>
        <v>2.4307369600311358E-2</v>
      </c>
    </row>
    <row r="1037" spans="1:10" x14ac:dyDescent="0.25">
      <c r="A1037" s="121" t="s">
        <v>83</v>
      </c>
      <c r="B1037" s="121" t="s">
        <v>79</v>
      </c>
      <c r="C1037" s="120" t="s">
        <v>3</v>
      </c>
      <c r="D1037" s="120" t="s">
        <v>107</v>
      </c>
      <c r="E1037" s="120" t="s">
        <v>72</v>
      </c>
      <c r="F1037" s="119">
        <v>1860223</v>
      </c>
      <c r="G1037" s="115">
        <v>1.8</v>
      </c>
      <c r="H1037" s="118">
        <f t="shared" si="32"/>
        <v>66968.027999999991</v>
      </c>
      <c r="I1037" s="114">
        <f>F1037/F1037</f>
        <v>1</v>
      </c>
      <c r="J1037" s="117">
        <f t="shared" si="33"/>
        <v>3.6000000000000004E-2</v>
      </c>
    </row>
    <row r="1038" spans="1:10" x14ac:dyDescent="0.25">
      <c r="A1038" s="121" t="s">
        <v>83</v>
      </c>
      <c r="B1038" s="121" t="s">
        <v>79</v>
      </c>
      <c r="C1038" s="120" t="s">
        <v>3</v>
      </c>
      <c r="D1038" s="120" t="s">
        <v>32</v>
      </c>
      <c r="E1038" s="120" t="s">
        <v>1</v>
      </c>
      <c r="F1038" s="119">
        <v>227171</v>
      </c>
      <c r="G1038" s="115">
        <v>5.4</v>
      </c>
      <c r="H1038" s="118">
        <f t="shared" si="32"/>
        <v>24534.468000000004</v>
      </c>
      <c r="I1038" s="114">
        <f>F1038/F1041</f>
        <v>0.24643881906890211</v>
      </c>
      <c r="J1038" s="117">
        <f t="shared" si="33"/>
        <v>2.6615392459441431E-2</v>
      </c>
    </row>
    <row r="1039" spans="1:10" x14ac:dyDescent="0.25">
      <c r="A1039" s="121" t="s">
        <v>83</v>
      </c>
      <c r="B1039" s="121" t="s">
        <v>79</v>
      </c>
      <c r="C1039" s="120" t="s">
        <v>3</v>
      </c>
      <c r="D1039" s="120" t="s">
        <v>32</v>
      </c>
      <c r="E1039" s="120" t="s">
        <v>77</v>
      </c>
      <c r="F1039" s="119">
        <v>282187</v>
      </c>
      <c r="G1039" s="115">
        <v>4.9000000000000004</v>
      </c>
      <c r="H1039" s="118">
        <f t="shared" si="32"/>
        <v>27654.326000000001</v>
      </c>
      <c r="I1039" s="114">
        <f>F1039/F1041</f>
        <v>0.30612107635480001</v>
      </c>
      <c r="J1039" s="117">
        <f t="shared" si="33"/>
        <v>2.9999865482770404E-2</v>
      </c>
    </row>
    <row r="1040" spans="1:10" x14ac:dyDescent="0.25">
      <c r="A1040" s="121" t="s">
        <v>83</v>
      </c>
      <c r="B1040" s="121" t="s">
        <v>79</v>
      </c>
      <c r="C1040" s="120" t="s">
        <v>3</v>
      </c>
      <c r="D1040" s="120" t="s">
        <v>32</v>
      </c>
      <c r="E1040" s="120" t="s">
        <v>76</v>
      </c>
      <c r="F1040" s="119">
        <v>412457</v>
      </c>
      <c r="G1040" s="115">
        <v>3.7</v>
      </c>
      <c r="H1040" s="118">
        <f t="shared" si="32"/>
        <v>30521.818000000003</v>
      </c>
      <c r="I1040" s="114">
        <f>F1040/F1041</f>
        <v>0.44744010457629785</v>
      </c>
      <c r="J1040" s="117">
        <f t="shared" si="33"/>
        <v>3.3110567738646041E-2</v>
      </c>
    </row>
    <row r="1041" spans="1:10" x14ac:dyDescent="0.25">
      <c r="A1041" s="121" t="s">
        <v>83</v>
      </c>
      <c r="B1041" s="121" t="s">
        <v>79</v>
      </c>
      <c r="C1041" s="120" t="s">
        <v>3</v>
      </c>
      <c r="D1041" s="120" t="s">
        <v>32</v>
      </c>
      <c r="E1041" s="120" t="s">
        <v>72</v>
      </c>
      <c r="F1041" s="119">
        <v>921815</v>
      </c>
      <c r="G1041" s="115">
        <v>2.7</v>
      </c>
      <c r="H1041" s="118">
        <f t="shared" si="32"/>
        <v>49778.01</v>
      </c>
      <c r="I1041" s="114">
        <f>F1041/F1041</f>
        <v>1</v>
      </c>
      <c r="J1041" s="117">
        <f t="shared" si="33"/>
        <v>5.4000000000000006E-2</v>
      </c>
    </row>
    <row r="1042" spans="1:10" x14ac:dyDescent="0.25">
      <c r="A1042" s="121" t="s">
        <v>83</v>
      </c>
      <c r="B1042" s="121" t="s">
        <v>79</v>
      </c>
      <c r="C1042" s="120" t="s">
        <v>3</v>
      </c>
      <c r="D1042" s="120" t="s">
        <v>11</v>
      </c>
      <c r="E1042" s="120" t="s">
        <v>1</v>
      </c>
      <c r="F1042" s="119">
        <v>348293</v>
      </c>
      <c r="G1042" s="115">
        <v>4.4000000000000004</v>
      </c>
      <c r="H1042" s="118">
        <f t="shared" si="32"/>
        <v>30649.784000000003</v>
      </c>
      <c r="I1042" s="114">
        <f>F1042/F1045</f>
        <v>0.37115305922370651</v>
      </c>
      <c r="J1042" s="117">
        <f t="shared" si="33"/>
        <v>3.2661469211686174E-2</v>
      </c>
    </row>
    <row r="1043" spans="1:10" x14ac:dyDescent="0.25">
      <c r="A1043" s="121" t="s">
        <v>83</v>
      </c>
      <c r="B1043" s="121" t="s">
        <v>79</v>
      </c>
      <c r="C1043" s="120" t="s">
        <v>3</v>
      </c>
      <c r="D1043" s="120" t="s">
        <v>11</v>
      </c>
      <c r="E1043" s="120" t="s">
        <v>77</v>
      </c>
      <c r="F1043" s="119">
        <v>317464</v>
      </c>
      <c r="G1043" s="115">
        <v>4.4000000000000004</v>
      </c>
      <c r="H1043" s="118">
        <f t="shared" si="32"/>
        <v>27936.832000000002</v>
      </c>
      <c r="I1043" s="114">
        <f>F1043/F1045</f>
        <v>0.33830061124798594</v>
      </c>
      <c r="J1043" s="117">
        <f t="shared" si="33"/>
        <v>2.9770453789822765E-2</v>
      </c>
    </row>
    <row r="1044" spans="1:10" x14ac:dyDescent="0.25">
      <c r="A1044" s="121" t="s">
        <v>83</v>
      </c>
      <c r="B1044" s="121" t="s">
        <v>79</v>
      </c>
      <c r="C1044" s="120" t="s">
        <v>3</v>
      </c>
      <c r="D1044" s="120" t="s">
        <v>11</v>
      </c>
      <c r="E1044" s="120" t="s">
        <v>76</v>
      </c>
      <c r="F1044" s="119">
        <v>272651</v>
      </c>
      <c r="G1044" s="115">
        <v>4.9000000000000004</v>
      </c>
      <c r="H1044" s="118">
        <f t="shared" si="32"/>
        <v>26719.798000000003</v>
      </c>
      <c r="I1044" s="114">
        <f>F1044/F1045</f>
        <v>0.2905463295283075</v>
      </c>
      <c r="J1044" s="117">
        <f t="shared" si="33"/>
        <v>2.8473540293774136E-2</v>
      </c>
    </row>
    <row r="1045" spans="1:10" x14ac:dyDescent="0.25">
      <c r="A1045" s="121" t="s">
        <v>83</v>
      </c>
      <c r="B1045" s="121" t="s">
        <v>79</v>
      </c>
      <c r="C1045" s="120" t="s">
        <v>3</v>
      </c>
      <c r="D1045" s="120" t="s">
        <v>11</v>
      </c>
      <c r="E1045" s="120" t="s">
        <v>72</v>
      </c>
      <c r="F1045" s="119">
        <v>938408</v>
      </c>
      <c r="G1045" s="115">
        <v>2.7</v>
      </c>
      <c r="H1045" s="118">
        <f t="shared" si="32"/>
        <v>50674.031999999999</v>
      </c>
      <c r="I1045" s="114">
        <f>F1045/F1045</f>
        <v>1</v>
      </c>
      <c r="J1045" s="117">
        <f t="shared" si="33"/>
        <v>5.4000000000000006E-2</v>
      </c>
    </row>
    <row r="1046" spans="1:10" x14ac:dyDescent="0.25">
      <c r="A1046" s="121" t="s">
        <v>83</v>
      </c>
      <c r="B1046" s="121" t="s">
        <v>79</v>
      </c>
      <c r="C1046" s="120" t="s">
        <v>4</v>
      </c>
      <c r="D1046" s="120" t="s">
        <v>107</v>
      </c>
      <c r="E1046" s="120" t="s">
        <v>1</v>
      </c>
      <c r="F1046" s="119">
        <v>736234</v>
      </c>
      <c r="G1046" s="115">
        <v>3.4</v>
      </c>
      <c r="H1046" s="118">
        <f t="shared" si="32"/>
        <v>50063.912000000004</v>
      </c>
      <c r="I1046" s="114">
        <f>F1046/F1049</f>
        <v>0.26868549811268283</v>
      </c>
      <c r="J1046" s="117">
        <f t="shared" si="33"/>
        <v>1.8270613871662431E-2</v>
      </c>
    </row>
    <row r="1047" spans="1:10" x14ac:dyDescent="0.25">
      <c r="A1047" s="121" t="s">
        <v>83</v>
      </c>
      <c r="B1047" s="121" t="s">
        <v>79</v>
      </c>
      <c r="C1047" s="120" t="s">
        <v>4</v>
      </c>
      <c r="D1047" s="120" t="s">
        <v>107</v>
      </c>
      <c r="E1047" s="120" t="s">
        <v>77</v>
      </c>
      <c r="F1047" s="119">
        <v>1184933</v>
      </c>
      <c r="G1047" s="115">
        <v>2.2999999999999998</v>
      </c>
      <c r="H1047" s="118">
        <f t="shared" si="32"/>
        <v>54506.917999999998</v>
      </c>
      <c r="I1047" s="114">
        <f>F1047/F1049</f>
        <v>0.43243630874851696</v>
      </c>
      <c r="J1047" s="117">
        <f t="shared" si="33"/>
        <v>1.9892070202431781E-2</v>
      </c>
    </row>
    <row r="1048" spans="1:10" x14ac:dyDescent="0.25">
      <c r="A1048" s="121" t="s">
        <v>83</v>
      </c>
      <c r="B1048" s="121" t="s">
        <v>79</v>
      </c>
      <c r="C1048" s="120" t="s">
        <v>4</v>
      </c>
      <c r="D1048" s="120" t="s">
        <v>107</v>
      </c>
      <c r="E1048" s="120" t="s">
        <v>76</v>
      </c>
      <c r="F1048" s="119">
        <v>818966</v>
      </c>
      <c r="G1048" s="115">
        <v>2.8</v>
      </c>
      <c r="H1048" s="118">
        <f t="shared" si="32"/>
        <v>45862.095999999998</v>
      </c>
      <c r="I1048" s="114">
        <f>F1048/F1049</f>
        <v>0.29887819313880021</v>
      </c>
      <c r="J1048" s="117">
        <f t="shared" si="33"/>
        <v>1.6737178815772812E-2</v>
      </c>
    </row>
    <row r="1049" spans="1:10" x14ac:dyDescent="0.25">
      <c r="A1049" s="121" t="s">
        <v>83</v>
      </c>
      <c r="B1049" s="121" t="s">
        <v>79</v>
      </c>
      <c r="C1049" s="120" t="s">
        <v>4</v>
      </c>
      <c r="D1049" s="120" t="s">
        <v>107</v>
      </c>
      <c r="E1049" s="120" t="s">
        <v>72</v>
      </c>
      <c r="F1049" s="119">
        <v>2740133</v>
      </c>
      <c r="G1049" s="115">
        <v>1.6</v>
      </c>
      <c r="H1049" s="118">
        <f t="shared" si="32"/>
        <v>87684.255999999994</v>
      </c>
      <c r="I1049" s="114">
        <f>F1049/F1049</f>
        <v>1</v>
      </c>
      <c r="J1049" s="117">
        <f t="shared" si="33"/>
        <v>3.2000000000000001E-2</v>
      </c>
    </row>
    <row r="1050" spans="1:10" x14ac:dyDescent="0.25">
      <c r="A1050" s="121" t="s">
        <v>83</v>
      </c>
      <c r="B1050" s="121" t="s">
        <v>79</v>
      </c>
      <c r="C1050" s="120" t="s">
        <v>4</v>
      </c>
      <c r="D1050" s="120" t="s">
        <v>32</v>
      </c>
      <c r="E1050" s="120" t="s">
        <v>1</v>
      </c>
      <c r="F1050" s="119">
        <v>336197</v>
      </c>
      <c r="G1050" s="115">
        <v>4.5</v>
      </c>
      <c r="H1050" s="118">
        <f t="shared" si="32"/>
        <v>30257.73</v>
      </c>
      <c r="I1050" s="114">
        <f>F1050/F1053</f>
        <v>0.25042140742258057</v>
      </c>
      <c r="J1050" s="117">
        <f t="shared" si="33"/>
        <v>2.2537926668032247E-2</v>
      </c>
    </row>
    <row r="1051" spans="1:10" x14ac:dyDescent="0.25">
      <c r="A1051" s="121" t="s">
        <v>83</v>
      </c>
      <c r="B1051" s="121" t="s">
        <v>79</v>
      </c>
      <c r="C1051" s="120" t="s">
        <v>4</v>
      </c>
      <c r="D1051" s="120" t="s">
        <v>32</v>
      </c>
      <c r="E1051" s="120" t="s">
        <v>77</v>
      </c>
      <c r="F1051" s="119">
        <v>495390</v>
      </c>
      <c r="G1051" s="115">
        <v>3.6</v>
      </c>
      <c r="H1051" s="118">
        <f t="shared" si="32"/>
        <v>35668.080000000002</v>
      </c>
      <c r="I1051" s="114">
        <f>F1051/F1053</f>
        <v>0.36899871510772614</v>
      </c>
      <c r="J1051" s="117">
        <f t="shared" si="33"/>
        <v>2.6567907487756282E-2</v>
      </c>
    </row>
    <row r="1052" spans="1:10" x14ac:dyDescent="0.25">
      <c r="A1052" s="121" t="s">
        <v>83</v>
      </c>
      <c r="B1052" s="121" t="s">
        <v>79</v>
      </c>
      <c r="C1052" s="120" t="s">
        <v>4</v>
      </c>
      <c r="D1052" s="120" t="s">
        <v>32</v>
      </c>
      <c r="E1052" s="120" t="s">
        <v>76</v>
      </c>
      <c r="F1052" s="119">
        <v>510938</v>
      </c>
      <c r="G1052" s="115">
        <v>3.4</v>
      </c>
      <c r="H1052" s="118">
        <f t="shared" si="32"/>
        <v>34743.784</v>
      </c>
      <c r="I1052" s="114">
        <f>F1052/F1053</f>
        <v>0.3805798774696933</v>
      </c>
      <c r="J1052" s="117">
        <f t="shared" si="33"/>
        <v>2.5879431667939143E-2</v>
      </c>
    </row>
    <row r="1053" spans="1:10" x14ac:dyDescent="0.25">
      <c r="A1053" s="121" t="s">
        <v>83</v>
      </c>
      <c r="B1053" s="121" t="s">
        <v>79</v>
      </c>
      <c r="C1053" s="120" t="s">
        <v>4</v>
      </c>
      <c r="D1053" s="120" t="s">
        <v>32</v>
      </c>
      <c r="E1053" s="120" t="s">
        <v>72</v>
      </c>
      <c r="F1053" s="119">
        <v>1342525</v>
      </c>
      <c r="G1053" s="115">
        <v>2.2999999999999998</v>
      </c>
      <c r="H1053" s="118">
        <f t="shared" si="32"/>
        <v>61756.149999999994</v>
      </c>
      <c r="I1053" s="114">
        <f>F1053/F1053</f>
        <v>1</v>
      </c>
      <c r="J1053" s="117">
        <f t="shared" si="33"/>
        <v>4.5999999999999999E-2</v>
      </c>
    </row>
    <row r="1054" spans="1:10" x14ac:dyDescent="0.25">
      <c r="A1054" s="121" t="s">
        <v>83</v>
      </c>
      <c r="B1054" s="121" t="s">
        <v>79</v>
      </c>
      <c r="C1054" s="120" t="s">
        <v>4</v>
      </c>
      <c r="D1054" s="120" t="s">
        <v>11</v>
      </c>
      <c r="E1054" s="120" t="s">
        <v>1</v>
      </c>
      <c r="F1054" s="119">
        <v>400037</v>
      </c>
      <c r="G1054" s="115">
        <v>3.9</v>
      </c>
      <c r="H1054" s="118">
        <f t="shared" si="32"/>
        <v>31202.886000000002</v>
      </c>
      <c r="I1054" s="114">
        <f>F1054/F1057</f>
        <v>0.28622975827270591</v>
      </c>
      <c r="J1054" s="117">
        <f t="shared" si="33"/>
        <v>2.2325921145271058E-2</v>
      </c>
    </row>
    <row r="1055" spans="1:10" x14ac:dyDescent="0.25">
      <c r="A1055" s="121" t="s">
        <v>83</v>
      </c>
      <c r="B1055" s="121" t="s">
        <v>79</v>
      </c>
      <c r="C1055" s="120" t="s">
        <v>4</v>
      </c>
      <c r="D1055" s="120" t="s">
        <v>11</v>
      </c>
      <c r="E1055" s="120" t="s">
        <v>77</v>
      </c>
      <c r="F1055" s="119">
        <v>689543</v>
      </c>
      <c r="G1055" s="115">
        <v>3.4</v>
      </c>
      <c r="H1055" s="118">
        <f t="shared" si="32"/>
        <v>46888.923999999992</v>
      </c>
      <c r="I1055" s="114">
        <f>F1055/F1057</f>
        <v>0.49337367845633395</v>
      </c>
      <c r="J1055" s="117">
        <f t="shared" si="33"/>
        <v>3.3549410135030711E-2</v>
      </c>
    </row>
    <row r="1056" spans="1:10" x14ac:dyDescent="0.25">
      <c r="A1056" s="121" t="s">
        <v>83</v>
      </c>
      <c r="B1056" s="121" t="s">
        <v>79</v>
      </c>
      <c r="C1056" s="120" t="s">
        <v>4</v>
      </c>
      <c r="D1056" s="120" t="s">
        <v>11</v>
      </c>
      <c r="E1056" s="120" t="s">
        <v>76</v>
      </c>
      <c r="F1056" s="119">
        <v>308028</v>
      </c>
      <c r="G1056" s="115">
        <v>4.5</v>
      </c>
      <c r="H1056" s="118">
        <f t="shared" si="32"/>
        <v>27722.52</v>
      </c>
      <c r="I1056" s="114">
        <f>F1056/F1057</f>
        <v>0.22039656327096011</v>
      </c>
      <c r="J1056" s="117">
        <f t="shared" si="33"/>
        <v>1.9835690694386409E-2</v>
      </c>
    </row>
    <row r="1057" spans="1:10" x14ac:dyDescent="0.25">
      <c r="A1057" s="121" t="s">
        <v>83</v>
      </c>
      <c r="B1057" s="121" t="s">
        <v>79</v>
      </c>
      <c r="C1057" s="120" t="s">
        <v>4</v>
      </c>
      <c r="D1057" s="120" t="s">
        <v>11</v>
      </c>
      <c r="E1057" s="120" t="s">
        <v>72</v>
      </c>
      <c r="F1057" s="119">
        <v>1397608</v>
      </c>
      <c r="G1057" s="115">
        <v>2.2999999999999998</v>
      </c>
      <c r="H1057" s="118">
        <f t="shared" si="32"/>
        <v>64289.968000000001</v>
      </c>
      <c r="I1057" s="114">
        <f>F1057/F1057</f>
        <v>1</v>
      </c>
      <c r="J1057" s="117">
        <f t="shared" si="33"/>
        <v>4.5999999999999999E-2</v>
      </c>
    </row>
    <row r="1058" spans="1:10" x14ac:dyDescent="0.25">
      <c r="A1058" s="121" t="s">
        <v>83</v>
      </c>
      <c r="B1058" s="121" t="s">
        <v>79</v>
      </c>
      <c r="C1058" s="120" t="s">
        <v>78</v>
      </c>
      <c r="D1058" s="120" t="s">
        <v>107</v>
      </c>
      <c r="E1058" s="120" t="s">
        <v>1</v>
      </c>
      <c r="F1058" s="119">
        <v>156409</v>
      </c>
      <c r="G1058" s="115">
        <v>4.8</v>
      </c>
      <c r="H1058" s="118">
        <f t="shared" si="32"/>
        <v>15015.263999999999</v>
      </c>
      <c r="I1058" s="114">
        <f>F1058/F1061</f>
        <v>0.1051573201486371</v>
      </c>
      <c r="J1058" s="117">
        <f t="shared" si="33"/>
        <v>1.0095102734269161E-2</v>
      </c>
    </row>
    <row r="1059" spans="1:10" x14ac:dyDescent="0.25">
      <c r="A1059" s="121" t="s">
        <v>83</v>
      </c>
      <c r="B1059" s="121" t="s">
        <v>79</v>
      </c>
      <c r="C1059" s="120" t="s">
        <v>78</v>
      </c>
      <c r="D1059" s="120" t="s">
        <v>107</v>
      </c>
      <c r="E1059" s="120" t="s">
        <v>77</v>
      </c>
      <c r="F1059" s="119">
        <v>775145</v>
      </c>
      <c r="G1059" s="115">
        <v>2</v>
      </c>
      <c r="H1059" s="118">
        <f t="shared" si="32"/>
        <v>31005.8</v>
      </c>
      <c r="I1059" s="114">
        <f>F1059/F1061</f>
        <v>0.52114757415887392</v>
      </c>
      <c r="J1059" s="117">
        <f t="shared" si="33"/>
        <v>2.0845902966354957E-2</v>
      </c>
    </row>
    <row r="1060" spans="1:10" x14ac:dyDescent="0.25">
      <c r="A1060" s="121" t="s">
        <v>83</v>
      </c>
      <c r="B1060" s="121" t="s">
        <v>79</v>
      </c>
      <c r="C1060" s="120" t="s">
        <v>78</v>
      </c>
      <c r="D1060" s="120" t="s">
        <v>107</v>
      </c>
      <c r="E1060" s="120" t="s">
        <v>76</v>
      </c>
      <c r="F1060" s="119">
        <v>555827</v>
      </c>
      <c r="G1060" s="115">
        <v>2.5</v>
      </c>
      <c r="H1060" s="118">
        <f t="shared" si="32"/>
        <v>27791.35</v>
      </c>
      <c r="I1060" s="114">
        <f>F1060/F1061</f>
        <v>0.37369510569248904</v>
      </c>
      <c r="J1060" s="117">
        <f t="shared" si="33"/>
        <v>1.8684755284624453E-2</v>
      </c>
    </row>
    <row r="1061" spans="1:10" x14ac:dyDescent="0.25">
      <c r="A1061" s="121" t="s">
        <v>83</v>
      </c>
      <c r="B1061" s="121" t="s">
        <v>79</v>
      </c>
      <c r="C1061" s="120" t="s">
        <v>78</v>
      </c>
      <c r="D1061" s="120" t="s">
        <v>107</v>
      </c>
      <c r="E1061" s="120" t="s">
        <v>72</v>
      </c>
      <c r="F1061" s="119">
        <v>1487381</v>
      </c>
      <c r="G1061" s="115">
        <v>1.6</v>
      </c>
      <c r="H1061" s="118">
        <f t="shared" si="32"/>
        <v>47596.192000000003</v>
      </c>
      <c r="I1061" s="114">
        <f>F1061/F1061</f>
        <v>1</v>
      </c>
      <c r="J1061" s="117">
        <f t="shared" si="33"/>
        <v>3.2000000000000001E-2</v>
      </c>
    </row>
    <row r="1062" spans="1:10" x14ac:dyDescent="0.25">
      <c r="A1062" s="121" t="s">
        <v>83</v>
      </c>
      <c r="B1062" s="121" t="s">
        <v>79</v>
      </c>
      <c r="C1062" s="120" t="s">
        <v>78</v>
      </c>
      <c r="D1062" s="120" t="s">
        <v>32</v>
      </c>
      <c r="E1062" s="120" t="s">
        <v>1</v>
      </c>
      <c r="F1062" s="119">
        <v>78890</v>
      </c>
      <c r="G1062" s="115">
        <v>6.9</v>
      </c>
      <c r="H1062" s="118">
        <f t="shared" si="32"/>
        <v>10886.82</v>
      </c>
      <c r="I1062" s="114">
        <f>F1062/F1065</f>
        <v>9.5008357941489596E-2</v>
      </c>
      <c r="J1062" s="117">
        <f t="shared" si="33"/>
        <v>1.3111153395925565E-2</v>
      </c>
    </row>
    <row r="1063" spans="1:10" x14ac:dyDescent="0.25">
      <c r="A1063" s="121" t="s">
        <v>83</v>
      </c>
      <c r="B1063" s="121" t="s">
        <v>79</v>
      </c>
      <c r="C1063" s="120" t="s">
        <v>78</v>
      </c>
      <c r="D1063" s="120" t="s">
        <v>32</v>
      </c>
      <c r="E1063" s="120" t="s">
        <v>77</v>
      </c>
      <c r="F1063" s="119">
        <v>330888</v>
      </c>
      <c r="G1063" s="115">
        <v>3.3</v>
      </c>
      <c r="H1063" s="118">
        <f t="shared" si="32"/>
        <v>21838.607999999997</v>
      </c>
      <c r="I1063" s="114">
        <f>F1063/F1065</f>
        <v>0.39849316190320205</v>
      </c>
      <c r="J1063" s="117">
        <f t="shared" si="33"/>
        <v>2.6300548685611335E-2</v>
      </c>
    </row>
    <row r="1064" spans="1:10" x14ac:dyDescent="0.25">
      <c r="A1064" s="121" t="s">
        <v>83</v>
      </c>
      <c r="B1064" s="121" t="s">
        <v>79</v>
      </c>
      <c r="C1064" s="120" t="s">
        <v>78</v>
      </c>
      <c r="D1064" s="120" t="s">
        <v>32</v>
      </c>
      <c r="E1064" s="120" t="s">
        <v>76</v>
      </c>
      <c r="F1064" s="119">
        <v>420570</v>
      </c>
      <c r="G1064" s="115">
        <v>2.9</v>
      </c>
      <c r="H1064" s="118">
        <f t="shared" si="32"/>
        <v>24393.06</v>
      </c>
      <c r="I1064" s="114">
        <f>F1064/F1065</f>
        <v>0.50649848015530841</v>
      </c>
      <c r="J1064" s="117">
        <f t="shared" si="33"/>
        <v>2.9376911849007883E-2</v>
      </c>
    </row>
    <row r="1065" spans="1:10" x14ac:dyDescent="0.25">
      <c r="A1065" s="121" t="s">
        <v>83</v>
      </c>
      <c r="B1065" s="121" t="s">
        <v>79</v>
      </c>
      <c r="C1065" s="120" t="s">
        <v>78</v>
      </c>
      <c r="D1065" s="120" t="s">
        <v>32</v>
      </c>
      <c r="E1065" s="120" t="s">
        <v>72</v>
      </c>
      <c r="F1065" s="119">
        <v>830348</v>
      </c>
      <c r="G1065" s="115">
        <v>2</v>
      </c>
      <c r="H1065" s="118">
        <f t="shared" si="32"/>
        <v>33213.919999999998</v>
      </c>
      <c r="I1065" s="114">
        <f>F1065/F1065</f>
        <v>1</v>
      </c>
      <c r="J1065" s="117">
        <f t="shared" si="33"/>
        <v>0.04</v>
      </c>
    </row>
    <row r="1066" spans="1:10" x14ac:dyDescent="0.25">
      <c r="A1066" s="121" t="s">
        <v>83</v>
      </c>
      <c r="B1066" s="121" t="s">
        <v>79</v>
      </c>
      <c r="C1066" s="120" t="s">
        <v>78</v>
      </c>
      <c r="D1066" s="120" t="s">
        <v>11</v>
      </c>
      <c r="E1066" s="120" t="s">
        <v>1</v>
      </c>
      <c r="F1066" s="119">
        <v>77519</v>
      </c>
      <c r="G1066" s="115">
        <v>6.9</v>
      </c>
      <c r="H1066" s="118">
        <f t="shared" si="32"/>
        <v>10697.621999999999</v>
      </c>
      <c r="I1066" s="114">
        <f>F1066/F1069</f>
        <v>0.11798341940206961</v>
      </c>
      <c r="J1066" s="117">
        <f t="shared" si="33"/>
        <v>1.6281711877485606E-2</v>
      </c>
    </row>
    <row r="1067" spans="1:10" x14ac:dyDescent="0.25">
      <c r="A1067" s="121" t="s">
        <v>83</v>
      </c>
      <c r="B1067" s="121" t="s">
        <v>79</v>
      </c>
      <c r="C1067" s="120" t="s">
        <v>78</v>
      </c>
      <c r="D1067" s="120" t="s">
        <v>11</v>
      </c>
      <c r="E1067" s="120" t="s">
        <v>77</v>
      </c>
      <c r="F1067" s="119">
        <v>444257</v>
      </c>
      <c r="G1067" s="115">
        <v>2.9</v>
      </c>
      <c r="H1067" s="118">
        <f t="shared" si="32"/>
        <v>25766.906000000003</v>
      </c>
      <c r="I1067" s="114">
        <f>F1067/F1069</f>
        <v>0.67615629656349074</v>
      </c>
      <c r="J1067" s="117">
        <f t="shared" si="33"/>
        <v>3.9217065200682459E-2</v>
      </c>
    </row>
    <row r="1068" spans="1:10" x14ac:dyDescent="0.25">
      <c r="A1068" s="121" t="s">
        <v>83</v>
      </c>
      <c r="B1068" s="121" t="s">
        <v>79</v>
      </c>
      <c r="C1068" s="120" t="s">
        <v>78</v>
      </c>
      <c r="D1068" s="120" t="s">
        <v>11</v>
      </c>
      <c r="E1068" s="120" t="s">
        <v>76</v>
      </c>
      <c r="F1068" s="119">
        <v>135257</v>
      </c>
      <c r="G1068" s="115">
        <v>5.2</v>
      </c>
      <c r="H1068" s="118">
        <f t="shared" si="32"/>
        <v>14066.728000000001</v>
      </c>
      <c r="I1068" s="114">
        <f>F1068/F1069</f>
        <v>0.20586028403443968</v>
      </c>
      <c r="J1068" s="117">
        <f t="shared" si="33"/>
        <v>2.140946953958173E-2</v>
      </c>
    </row>
    <row r="1069" spans="1:10" x14ac:dyDescent="0.25">
      <c r="A1069" s="121" t="s">
        <v>83</v>
      </c>
      <c r="B1069" s="121" t="s">
        <v>79</v>
      </c>
      <c r="C1069" s="120" t="s">
        <v>78</v>
      </c>
      <c r="D1069" s="120" t="s">
        <v>11</v>
      </c>
      <c r="E1069" s="120" t="s">
        <v>72</v>
      </c>
      <c r="F1069" s="119">
        <v>657033</v>
      </c>
      <c r="G1069" s="115">
        <v>2.5</v>
      </c>
      <c r="H1069" s="118">
        <f t="shared" si="32"/>
        <v>32851.65</v>
      </c>
      <c r="I1069" s="114">
        <f>F1069/F1069</f>
        <v>1</v>
      </c>
      <c r="J1069" s="117">
        <f t="shared" si="33"/>
        <v>0.05</v>
      </c>
    </row>
    <row r="1070" spans="1:10" x14ac:dyDescent="0.25">
      <c r="A1070" s="121" t="s">
        <v>83</v>
      </c>
      <c r="B1070" s="121" t="s">
        <v>79</v>
      </c>
      <c r="C1070" s="120" t="s">
        <v>73</v>
      </c>
      <c r="D1070" s="120" t="s">
        <v>107</v>
      </c>
      <c r="E1070" s="120" t="s">
        <v>1</v>
      </c>
      <c r="F1070" s="119">
        <v>2064118</v>
      </c>
      <c r="G1070" s="115">
        <v>1.6</v>
      </c>
      <c r="H1070" s="118">
        <f t="shared" si="32"/>
        <v>66051.776000000013</v>
      </c>
      <c r="I1070" s="114">
        <f>F1070/F1073</f>
        <v>0.25262579959939557</v>
      </c>
      <c r="J1070" s="117">
        <f t="shared" si="33"/>
        <v>8.0840255871806582E-3</v>
      </c>
    </row>
    <row r="1071" spans="1:10" x14ac:dyDescent="0.25">
      <c r="A1071" s="121" t="s">
        <v>83</v>
      </c>
      <c r="B1071" s="121" t="s">
        <v>79</v>
      </c>
      <c r="C1071" s="120" t="s">
        <v>73</v>
      </c>
      <c r="D1071" s="120" t="s">
        <v>107</v>
      </c>
      <c r="E1071" s="120" t="s">
        <v>77</v>
      </c>
      <c r="F1071" s="119">
        <v>2983531</v>
      </c>
      <c r="G1071" s="115">
        <v>1.6</v>
      </c>
      <c r="H1071" s="118">
        <f t="shared" si="32"/>
        <v>95472.992000000013</v>
      </c>
      <c r="I1071" s="114">
        <f>F1071/F1073</f>
        <v>0.36515204290868269</v>
      </c>
      <c r="J1071" s="117">
        <f t="shared" si="33"/>
        <v>1.1684865373077846E-2</v>
      </c>
    </row>
    <row r="1072" spans="1:10" x14ac:dyDescent="0.25">
      <c r="A1072" s="121" t="s">
        <v>83</v>
      </c>
      <c r="B1072" s="121" t="s">
        <v>79</v>
      </c>
      <c r="C1072" s="120" t="s">
        <v>73</v>
      </c>
      <c r="D1072" s="120" t="s">
        <v>107</v>
      </c>
      <c r="E1072" s="120" t="s">
        <v>76</v>
      </c>
      <c r="F1072" s="119">
        <v>3123005</v>
      </c>
      <c r="G1072" s="115">
        <v>1.3</v>
      </c>
      <c r="H1072" s="118">
        <f t="shared" si="32"/>
        <v>81198.13</v>
      </c>
      <c r="I1072" s="114">
        <f>F1072/F1073</f>
        <v>0.38222215749192168</v>
      </c>
      <c r="J1072" s="117">
        <f t="shared" si="33"/>
        <v>9.9377760947899647E-3</v>
      </c>
    </row>
    <row r="1073" spans="1:10" x14ac:dyDescent="0.25">
      <c r="A1073" s="121" t="s">
        <v>83</v>
      </c>
      <c r="B1073" s="121" t="s">
        <v>79</v>
      </c>
      <c r="C1073" s="120" t="s">
        <v>73</v>
      </c>
      <c r="D1073" s="120" t="s">
        <v>107</v>
      </c>
      <c r="E1073" s="120" t="s">
        <v>72</v>
      </c>
      <c r="F1073" s="119">
        <v>8170654</v>
      </c>
      <c r="G1073" s="115">
        <v>0.8</v>
      </c>
      <c r="H1073" s="118">
        <f t="shared" si="32"/>
        <v>130730.46400000001</v>
      </c>
      <c r="I1073" s="114">
        <f>F1073/F1073</f>
        <v>1</v>
      </c>
      <c r="J1073" s="117">
        <f t="shared" si="33"/>
        <v>1.6E-2</v>
      </c>
    </row>
    <row r="1074" spans="1:10" x14ac:dyDescent="0.25">
      <c r="A1074" s="121" t="s">
        <v>83</v>
      </c>
      <c r="B1074" s="121" t="s">
        <v>79</v>
      </c>
      <c r="C1074" s="120" t="s">
        <v>73</v>
      </c>
      <c r="D1074" s="120" t="s">
        <v>32</v>
      </c>
      <c r="E1074" s="120" t="s">
        <v>1</v>
      </c>
      <c r="F1074" s="119">
        <v>910700</v>
      </c>
      <c r="G1074" s="115">
        <v>2.7</v>
      </c>
      <c r="H1074" s="118">
        <f t="shared" si="32"/>
        <v>49177.8</v>
      </c>
      <c r="I1074" s="114">
        <f>F1074/F1077</f>
        <v>0.21923378670216007</v>
      </c>
      <c r="J1074" s="117">
        <f t="shared" si="33"/>
        <v>1.1838624481916644E-2</v>
      </c>
    </row>
    <row r="1075" spans="1:10" x14ac:dyDescent="0.25">
      <c r="A1075" s="121" t="s">
        <v>83</v>
      </c>
      <c r="B1075" s="121" t="s">
        <v>79</v>
      </c>
      <c r="C1075" s="120" t="s">
        <v>73</v>
      </c>
      <c r="D1075" s="120" t="s">
        <v>32</v>
      </c>
      <c r="E1075" s="120" t="s">
        <v>77</v>
      </c>
      <c r="F1075" s="119">
        <v>1328105</v>
      </c>
      <c r="G1075" s="115">
        <v>2.4</v>
      </c>
      <c r="H1075" s="118">
        <f t="shared" si="32"/>
        <v>63749.04</v>
      </c>
      <c r="I1075" s="114">
        <f>F1075/F1077</f>
        <v>0.31971613954987621</v>
      </c>
      <c r="J1075" s="117">
        <f t="shared" si="33"/>
        <v>1.5346374698394059E-2</v>
      </c>
    </row>
    <row r="1076" spans="1:10" x14ac:dyDescent="0.25">
      <c r="A1076" s="121" t="s">
        <v>83</v>
      </c>
      <c r="B1076" s="121" t="s">
        <v>79</v>
      </c>
      <c r="C1076" s="120" t="s">
        <v>73</v>
      </c>
      <c r="D1076" s="120" t="s">
        <v>32</v>
      </c>
      <c r="E1076" s="120" t="s">
        <v>76</v>
      </c>
      <c r="F1076" s="119">
        <v>1915208</v>
      </c>
      <c r="G1076" s="115">
        <v>1.9</v>
      </c>
      <c r="H1076" s="118">
        <f t="shared" si="32"/>
        <v>72777.903999999995</v>
      </c>
      <c r="I1076" s="114">
        <f>F1076/F1077</f>
        <v>0.4610500737479637</v>
      </c>
      <c r="J1076" s="117">
        <f t="shared" si="33"/>
        <v>1.7519902802422618E-2</v>
      </c>
    </row>
    <row r="1077" spans="1:10" x14ac:dyDescent="0.25">
      <c r="A1077" s="121" t="s">
        <v>83</v>
      </c>
      <c r="B1077" s="121" t="s">
        <v>79</v>
      </c>
      <c r="C1077" s="120" t="s">
        <v>73</v>
      </c>
      <c r="D1077" s="120" t="s">
        <v>32</v>
      </c>
      <c r="E1077" s="120" t="s">
        <v>72</v>
      </c>
      <c r="F1077" s="119">
        <v>4154013</v>
      </c>
      <c r="G1077" s="115">
        <v>1.1000000000000001</v>
      </c>
      <c r="H1077" s="118">
        <f t="shared" si="32"/>
        <v>91388.286000000022</v>
      </c>
      <c r="I1077" s="114">
        <f>F1077/F1077</f>
        <v>1</v>
      </c>
      <c r="J1077" s="117">
        <f t="shared" si="33"/>
        <v>2.2000000000000002E-2</v>
      </c>
    </row>
    <row r="1078" spans="1:10" x14ac:dyDescent="0.25">
      <c r="A1078" s="121" t="s">
        <v>83</v>
      </c>
      <c r="B1078" s="121" t="s">
        <v>79</v>
      </c>
      <c r="C1078" s="120" t="s">
        <v>73</v>
      </c>
      <c r="D1078" s="120" t="s">
        <v>11</v>
      </c>
      <c r="E1078" s="120" t="s">
        <v>1</v>
      </c>
      <c r="F1078" s="119">
        <v>1153418</v>
      </c>
      <c r="G1078" s="115">
        <v>2.4</v>
      </c>
      <c r="H1078" s="118">
        <f t="shared" si="32"/>
        <v>55364.063999999991</v>
      </c>
      <c r="I1078" s="114">
        <f>F1078/F1081</f>
        <v>0.287159843262069</v>
      </c>
      <c r="J1078" s="117">
        <f t="shared" si="33"/>
        <v>1.3783672476579311E-2</v>
      </c>
    </row>
    <row r="1079" spans="1:10" x14ac:dyDescent="0.25">
      <c r="A1079" s="121" t="s">
        <v>83</v>
      </c>
      <c r="B1079" s="121" t="s">
        <v>79</v>
      </c>
      <c r="C1079" s="120" t="s">
        <v>73</v>
      </c>
      <c r="D1079" s="120" t="s">
        <v>11</v>
      </c>
      <c r="E1079" s="120" t="s">
        <v>77</v>
      </c>
      <c r="F1079" s="119">
        <v>1655426</v>
      </c>
      <c r="G1079" s="115">
        <v>1.9</v>
      </c>
      <c r="H1079" s="118">
        <f t="shared" si="32"/>
        <v>62906.187999999995</v>
      </c>
      <c r="I1079" s="114">
        <f>F1079/F1081</f>
        <v>0.41214188671579061</v>
      </c>
      <c r="J1079" s="117">
        <f t="shared" si="33"/>
        <v>1.5661391695200044E-2</v>
      </c>
    </row>
    <row r="1080" spans="1:10" x14ac:dyDescent="0.25">
      <c r="A1080" s="121" t="s">
        <v>83</v>
      </c>
      <c r="B1080" s="121" t="s">
        <v>79</v>
      </c>
      <c r="C1080" s="120" t="s">
        <v>73</v>
      </c>
      <c r="D1080" s="120" t="s">
        <v>11</v>
      </c>
      <c r="E1080" s="120" t="s">
        <v>76</v>
      </c>
      <c r="F1080" s="119">
        <v>1207797</v>
      </c>
      <c r="G1080" s="115">
        <v>2.4</v>
      </c>
      <c r="H1080" s="118">
        <f t="shared" si="32"/>
        <v>57974.255999999994</v>
      </c>
      <c r="I1080" s="114">
        <f>F1080/F1081</f>
        <v>0.30069827002214039</v>
      </c>
      <c r="J1080" s="117">
        <f t="shared" si="33"/>
        <v>1.4433516961062738E-2</v>
      </c>
    </row>
    <row r="1081" spans="1:10" x14ac:dyDescent="0.25">
      <c r="A1081" s="121" t="s">
        <v>83</v>
      </c>
      <c r="B1081" s="121" t="s">
        <v>79</v>
      </c>
      <c r="C1081" s="120" t="s">
        <v>73</v>
      </c>
      <c r="D1081" s="120" t="s">
        <v>11</v>
      </c>
      <c r="E1081" s="120" t="s">
        <v>72</v>
      </c>
      <c r="F1081" s="119">
        <v>4016641</v>
      </c>
      <c r="G1081" s="115">
        <v>1.1000000000000001</v>
      </c>
      <c r="H1081" s="118">
        <f t="shared" si="32"/>
        <v>88366.102000000014</v>
      </c>
      <c r="I1081" s="114">
        <f>F1081/F1081</f>
        <v>1</v>
      </c>
      <c r="J1081" s="117">
        <f t="shared" si="33"/>
        <v>2.2000000000000002E-2</v>
      </c>
    </row>
    <row r="1082" spans="1:10" x14ac:dyDescent="0.25">
      <c r="A1082" s="121" t="s">
        <v>83</v>
      </c>
      <c r="B1082" s="121" t="s">
        <v>74</v>
      </c>
      <c r="C1082" s="120" t="s">
        <v>0</v>
      </c>
      <c r="D1082" s="120" t="s">
        <v>107</v>
      </c>
      <c r="E1082" s="120" t="s">
        <v>1</v>
      </c>
      <c r="F1082" s="119">
        <v>146967</v>
      </c>
      <c r="G1082" s="115">
        <v>6.3</v>
      </c>
      <c r="H1082" s="118">
        <f t="shared" si="32"/>
        <v>18517.842000000001</v>
      </c>
      <c r="I1082" s="114">
        <f>F1082/F1085</f>
        <v>0.10100206928923249</v>
      </c>
      <c r="J1082" s="117">
        <f t="shared" si="33"/>
        <v>1.2726260730443292E-2</v>
      </c>
    </row>
    <row r="1083" spans="1:10" x14ac:dyDescent="0.25">
      <c r="A1083" s="121" t="s">
        <v>83</v>
      </c>
      <c r="B1083" s="121" t="s">
        <v>74</v>
      </c>
      <c r="C1083" s="120" t="s">
        <v>0</v>
      </c>
      <c r="D1083" s="120" t="s">
        <v>107</v>
      </c>
      <c r="E1083" s="120" t="s">
        <v>77</v>
      </c>
      <c r="F1083" s="119">
        <v>140901</v>
      </c>
      <c r="G1083" s="115">
        <v>6.3</v>
      </c>
      <c r="H1083" s="118">
        <f t="shared" si="32"/>
        <v>17753.525999999998</v>
      </c>
      <c r="I1083" s="114">
        <f>F1083/F1085</f>
        <v>9.683325212409688E-2</v>
      </c>
      <c r="J1083" s="117">
        <f t="shared" si="33"/>
        <v>1.2200989767636205E-2</v>
      </c>
    </row>
    <row r="1084" spans="1:10" x14ac:dyDescent="0.25">
      <c r="A1084" s="121" t="s">
        <v>83</v>
      </c>
      <c r="B1084" s="121" t="s">
        <v>74</v>
      </c>
      <c r="C1084" s="120" t="s">
        <v>0</v>
      </c>
      <c r="D1084" s="120" t="s">
        <v>107</v>
      </c>
      <c r="E1084" s="120" t="s">
        <v>76</v>
      </c>
      <c r="F1084" s="119">
        <v>1167221</v>
      </c>
      <c r="G1084" s="115">
        <v>1.9</v>
      </c>
      <c r="H1084" s="118">
        <f t="shared" si="32"/>
        <v>44354.398000000001</v>
      </c>
      <c r="I1084" s="114">
        <f>F1084/F1085</f>
        <v>0.80216467858667062</v>
      </c>
      <c r="J1084" s="117">
        <f t="shared" si="33"/>
        <v>3.048225778629348E-2</v>
      </c>
    </row>
    <row r="1085" spans="1:10" x14ac:dyDescent="0.25">
      <c r="A1085" s="121" t="s">
        <v>83</v>
      </c>
      <c r="B1085" s="121" t="s">
        <v>74</v>
      </c>
      <c r="C1085" s="120" t="s">
        <v>0</v>
      </c>
      <c r="D1085" s="120" t="s">
        <v>107</v>
      </c>
      <c r="E1085" s="120" t="s">
        <v>72</v>
      </c>
      <c r="F1085" s="119">
        <v>1455089</v>
      </c>
      <c r="G1085" s="115">
        <v>1.9</v>
      </c>
      <c r="H1085" s="118">
        <f t="shared" si="32"/>
        <v>55293.382000000005</v>
      </c>
      <c r="I1085" s="114">
        <f>F1085/F1085</f>
        <v>1</v>
      </c>
      <c r="J1085" s="117">
        <f t="shared" si="33"/>
        <v>3.7999999999999999E-2</v>
      </c>
    </row>
    <row r="1086" spans="1:10" x14ac:dyDescent="0.25">
      <c r="A1086" s="121" t="s">
        <v>83</v>
      </c>
      <c r="B1086" s="121" t="s">
        <v>74</v>
      </c>
      <c r="C1086" s="120" t="s">
        <v>0</v>
      </c>
      <c r="D1086" s="120" t="s">
        <v>32</v>
      </c>
      <c r="E1086" s="120" t="s">
        <v>1</v>
      </c>
      <c r="F1086" s="119">
        <v>63879</v>
      </c>
      <c r="G1086" s="115">
        <v>9.3000000000000007</v>
      </c>
      <c r="H1086" s="118">
        <f t="shared" si="32"/>
        <v>11881.494000000001</v>
      </c>
      <c r="I1086" s="114">
        <f>F1086/F1089</f>
        <v>8.8095234811677622E-2</v>
      </c>
      <c r="J1086" s="117">
        <f t="shared" si="33"/>
        <v>1.638571367497204E-2</v>
      </c>
    </row>
    <row r="1087" spans="1:10" x14ac:dyDescent="0.25">
      <c r="A1087" s="121" t="s">
        <v>83</v>
      </c>
      <c r="B1087" s="121" t="s">
        <v>74</v>
      </c>
      <c r="C1087" s="120" t="s">
        <v>0</v>
      </c>
      <c r="D1087" s="120" t="s">
        <v>32</v>
      </c>
      <c r="E1087" s="120" t="s">
        <v>77</v>
      </c>
      <c r="F1087" s="119">
        <v>66695</v>
      </c>
      <c r="G1087" s="115">
        <v>8.9</v>
      </c>
      <c r="H1087" s="118">
        <f t="shared" si="32"/>
        <v>11871.71</v>
      </c>
      <c r="I1087" s="114">
        <f>F1087/F1089</f>
        <v>9.1978767447280632E-2</v>
      </c>
      <c r="J1087" s="117">
        <f t="shared" si="33"/>
        <v>1.6372220605615953E-2</v>
      </c>
    </row>
    <row r="1088" spans="1:10" x14ac:dyDescent="0.25">
      <c r="A1088" s="121" t="s">
        <v>83</v>
      </c>
      <c r="B1088" s="121" t="s">
        <v>74</v>
      </c>
      <c r="C1088" s="120" t="s">
        <v>0</v>
      </c>
      <c r="D1088" s="120" t="s">
        <v>32</v>
      </c>
      <c r="E1088" s="120" t="s">
        <v>76</v>
      </c>
      <c r="F1088" s="119">
        <v>594539</v>
      </c>
      <c r="G1088" s="115">
        <v>3</v>
      </c>
      <c r="H1088" s="118">
        <f t="shared" si="32"/>
        <v>35672.339999999997</v>
      </c>
      <c r="I1088" s="114">
        <f>F1088/F1089</f>
        <v>0.81992599774104169</v>
      </c>
      <c r="J1088" s="117">
        <f t="shared" si="33"/>
        <v>4.9195559864462501E-2</v>
      </c>
    </row>
    <row r="1089" spans="1:10" x14ac:dyDescent="0.25">
      <c r="A1089" s="121" t="s">
        <v>83</v>
      </c>
      <c r="B1089" s="121" t="s">
        <v>74</v>
      </c>
      <c r="C1089" s="120" t="s">
        <v>0</v>
      </c>
      <c r="D1089" s="120" t="s">
        <v>32</v>
      </c>
      <c r="E1089" s="120" t="s">
        <v>72</v>
      </c>
      <c r="F1089" s="119">
        <v>725113</v>
      </c>
      <c r="G1089" s="115">
        <v>3</v>
      </c>
      <c r="H1089" s="118">
        <f t="shared" si="32"/>
        <v>43506.78</v>
      </c>
      <c r="I1089" s="114">
        <f>F1089/F1089</f>
        <v>1</v>
      </c>
      <c r="J1089" s="117">
        <f t="shared" si="33"/>
        <v>0.06</v>
      </c>
    </row>
    <row r="1090" spans="1:10" x14ac:dyDescent="0.25">
      <c r="A1090" s="121" t="s">
        <v>83</v>
      </c>
      <c r="B1090" s="121" t="s">
        <v>74</v>
      </c>
      <c r="C1090" s="120" t="s">
        <v>0</v>
      </c>
      <c r="D1090" s="120" t="s">
        <v>11</v>
      </c>
      <c r="E1090" s="120" t="s">
        <v>1</v>
      </c>
      <c r="F1090" s="119">
        <v>83088</v>
      </c>
      <c r="G1090" s="115">
        <v>7.9</v>
      </c>
      <c r="H1090" s="118">
        <f t="shared" ref="H1090:H1153" si="34">2*(G1090*F1090/100)</f>
        <v>13127.904000000002</v>
      </c>
      <c r="I1090" s="114">
        <f>F1090/F1093</f>
        <v>0.1138229202055958</v>
      </c>
      <c r="J1090" s="117">
        <f t="shared" ref="J1090:J1153" si="35">2*(I1090*G1090/100)</f>
        <v>1.7984021392484138E-2</v>
      </c>
    </row>
    <row r="1091" spans="1:10" x14ac:dyDescent="0.25">
      <c r="A1091" s="121" t="s">
        <v>83</v>
      </c>
      <c r="B1091" s="121" t="s">
        <v>74</v>
      </c>
      <c r="C1091" s="120" t="s">
        <v>0</v>
      </c>
      <c r="D1091" s="120" t="s">
        <v>11</v>
      </c>
      <c r="E1091" s="120" t="s">
        <v>77</v>
      </c>
      <c r="F1091" s="119">
        <v>74206</v>
      </c>
      <c r="G1091" s="115">
        <v>8.4</v>
      </c>
      <c r="H1091" s="118">
        <f t="shared" si="34"/>
        <v>12466.608</v>
      </c>
      <c r="I1091" s="114">
        <f>F1091/F1093</f>
        <v>0.10165539688976076</v>
      </c>
      <c r="J1091" s="117">
        <f t="shared" si="35"/>
        <v>1.7078106677479808E-2</v>
      </c>
    </row>
    <row r="1092" spans="1:10" x14ac:dyDescent="0.25">
      <c r="A1092" s="121" t="s">
        <v>83</v>
      </c>
      <c r="B1092" s="121" t="s">
        <v>74</v>
      </c>
      <c r="C1092" s="120" t="s">
        <v>0</v>
      </c>
      <c r="D1092" s="120" t="s">
        <v>11</v>
      </c>
      <c r="E1092" s="120" t="s">
        <v>76</v>
      </c>
      <c r="F1092" s="119">
        <v>572682</v>
      </c>
      <c r="G1092" s="115">
        <v>3</v>
      </c>
      <c r="H1092" s="118">
        <f t="shared" si="34"/>
        <v>34360.92</v>
      </c>
      <c r="I1092" s="114">
        <f>F1092/F1093</f>
        <v>0.78452168290464341</v>
      </c>
      <c r="J1092" s="117">
        <f t="shared" si="35"/>
        <v>4.7071300974278606E-2</v>
      </c>
    </row>
    <row r="1093" spans="1:10" x14ac:dyDescent="0.25">
      <c r="A1093" s="121" t="s">
        <v>83</v>
      </c>
      <c r="B1093" s="121" t="s">
        <v>74</v>
      </c>
      <c r="C1093" s="120" t="s">
        <v>0</v>
      </c>
      <c r="D1093" s="120" t="s">
        <v>11</v>
      </c>
      <c r="E1093" s="120" t="s">
        <v>72</v>
      </c>
      <c r="F1093" s="119">
        <v>729976</v>
      </c>
      <c r="G1093" s="115">
        <v>3</v>
      </c>
      <c r="H1093" s="118">
        <f t="shared" si="34"/>
        <v>43798.559999999998</v>
      </c>
      <c r="I1093" s="114">
        <f>F1093/F1093</f>
        <v>1</v>
      </c>
      <c r="J1093" s="117">
        <f t="shared" si="35"/>
        <v>0.06</v>
      </c>
    </row>
    <row r="1094" spans="1:10" x14ac:dyDescent="0.25">
      <c r="A1094" s="121" t="s">
        <v>83</v>
      </c>
      <c r="B1094" s="121" t="s">
        <v>74</v>
      </c>
      <c r="C1094" s="120" t="s">
        <v>2</v>
      </c>
      <c r="D1094" s="120" t="s">
        <v>107</v>
      </c>
      <c r="E1094" s="120" t="s">
        <v>1</v>
      </c>
      <c r="F1094" s="119">
        <v>531504</v>
      </c>
      <c r="G1094" s="115">
        <v>3.4</v>
      </c>
      <c r="H1094" s="118">
        <f t="shared" si="34"/>
        <v>36142.271999999997</v>
      </c>
      <c r="I1094" s="114">
        <f>F1094/F1097</f>
        <v>0.2921038573906391</v>
      </c>
      <c r="J1094" s="117">
        <f t="shared" si="35"/>
        <v>1.9863062302563458E-2</v>
      </c>
    </row>
    <row r="1095" spans="1:10" x14ac:dyDescent="0.25">
      <c r="A1095" s="121" t="s">
        <v>83</v>
      </c>
      <c r="B1095" s="121" t="s">
        <v>74</v>
      </c>
      <c r="C1095" s="120" t="s">
        <v>2</v>
      </c>
      <c r="D1095" s="120" t="s">
        <v>107</v>
      </c>
      <c r="E1095" s="120" t="s">
        <v>77</v>
      </c>
      <c r="F1095" s="119">
        <v>506473</v>
      </c>
      <c r="G1095" s="115">
        <v>3.4</v>
      </c>
      <c r="H1095" s="118">
        <f t="shared" si="34"/>
        <v>34440.163999999997</v>
      </c>
      <c r="I1095" s="114">
        <f>F1095/F1097</f>
        <v>0.27834732563481962</v>
      </c>
      <c r="J1095" s="117">
        <f t="shared" si="35"/>
        <v>1.8927618143167731E-2</v>
      </c>
    </row>
    <row r="1096" spans="1:10" x14ac:dyDescent="0.25">
      <c r="A1096" s="121" t="s">
        <v>83</v>
      </c>
      <c r="B1096" s="121" t="s">
        <v>74</v>
      </c>
      <c r="C1096" s="120" t="s">
        <v>2</v>
      </c>
      <c r="D1096" s="120" t="s">
        <v>107</v>
      </c>
      <c r="E1096" s="120" t="s">
        <v>76</v>
      </c>
      <c r="F1096" s="119">
        <v>781595</v>
      </c>
      <c r="G1096" s="115">
        <v>2.7</v>
      </c>
      <c r="H1096" s="118">
        <f t="shared" si="34"/>
        <v>42206.13</v>
      </c>
      <c r="I1096" s="114">
        <f>F1096/F1097</f>
        <v>0.42954881697454128</v>
      </c>
      <c r="J1096" s="117">
        <f t="shared" si="35"/>
        <v>2.3195636116625229E-2</v>
      </c>
    </row>
    <row r="1097" spans="1:10" x14ac:dyDescent="0.25">
      <c r="A1097" s="121" t="s">
        <v>83</v>
      </c>
      <c r="B1097" s="121" t="s">
        <v>74</v>
      </c>
      <c r="C1097" s="120" t="s">
        <v>2</v>
      </c>
      <c r="D1097" s="120" t="s">
        <v>107</v>
      </c>
      <c r="E1097" s="120" t="s">
        <v>72</v>
      </c>
      <c r="F1097" s="119">
        <v>1819572</v>
      </c>
      <c r="G1097" s="115">
        <v>2.2999999999999998</v>
      </c>
      <c r="H1097" s="118">
        <f t="shared" si="34"/>
        <v>83700.311999999991</v>
      </c>
      <c r="I1097" s="114">
        <f>F1097/F1097</f>
        <v>1</v>
      </c>
      <c r="J1097" s="117">
        <f t="shared" si="35"/>
        <v>4.5999999999999999E-2</v>
      </c>
    </row>
    <row r="1098" spans="1:10" x14ac:dyDescent="0.25">
      <c r="A1098" s="121" t="s">
        <v>83</v>
      </c>
      <c r="B1098" s="121" t="s">
        <v>74</v>
      </c>
      <c r="C1098" s="120" t="s">
        <v>2</v>
      </c>
      <c r="D1098" s="120" t="s">
        <v>32</v>
      </c>
      <c r="E1098" s="120" t="s">
        <v>1</v>
      </c>
      <c r="F1098" s="119">
        <v>230431</v>
      </c>
      <c r="G1098" s="115">
        <v>5.7</v>
      </c>
      <c r="H1098" s="118">
        <f t="shared" si="34"/>
        <v>26269.133999999998</v>
      </c>
      <c r="I1098" s="114">
        <f>F1098/F1101</f>
        <v>0.2477792652569665</v>
      </c>
      <c r="J1098" s="117">
        <f t="shared" si="35"/>
        <v>2.8246836239294183E-2</v>
      </c>
    </row>
    <row r="1099" spans="1:10" x14ac:dyDescent="0.25">
      <c r="A1099" s="121" t="s">
        <v>83</v>
      </c>
      <c r="B1099" s="121" t="s">
        <v>74</v>
      </c>
      <c r="C1099" s="120" t="s">
        <v>2</v>
      </c>
      <c r="D1099" s="120" t="s">
        <v>32</v>
      </c>
      <c r="E1099" s="120" t="s">
        <v>77</v>
      </c>
      <c r="F1099" s="119">
        <v>271591</v>
      </c>
      <c r="G1099" s="115">
        <v>5</v>
      </c>
      <c r="H1099" s="118">
        <f t="shared" si="34"/>
        <v>27159.1</v>
      </c>
      <c r="I1099" s="114">
        <f>F1099/F1101</f>
        <v>0.29203804362435953</v>
      </c>
      <c r="J1099" s="117">
        <f t="shared" si="35"/>
        <v>2.9203804362435953E-2</v>
      </c>
    </row>
    <row r="1100" spans="1:10" x14ac:dyDescent="0.25">
      <c r="A1100" s="121" t="s">
        <v>83</v>
      </c>
      <c r="B1100" s="121" t="s">
        <v>74</v>
      </c>
      <c r="C1100" s="120" t="s">
        <v>2</v>
      </c>
      <c r="D1100" s="120" t="s">
        <v>32</v>
      </c>
      <c r="E1100" s="120" t="s">
        <v>76</v>
      </c>
      <c r="F1100" s="119">
        <v>427963</v>
      </c>
      <c r="G1100" s="115">
        <v>3.9</v>
      </c>
      <c r="H1100" s="118">
        <f t="shared" si="34"/>
        <v>33381.114000000001</v>
      </c>
      <c r="I1100" s="114">
        <f>F1100/F1101</f>
        <v>0.46018269111867394</v>
      </c>
      <c r="J1100" s="117">
        <f t="shared" si="35"/>
        <v>3.5894249907256565E-2</v>
      </c>
    </row>
    <row r="1101" spans="1:10" x14ac:dyDescent="0.25">
      <c r="A1101" s="121" t="s">
        <v>83</v>
      </c>
      <c r="B1101" s="121" t="s">
        <v>74</v>
      </c>
      <c r="C1101" s="120" t="s">
        <v>2</v>
      </c>
      <c r="D1101" s="120" t="s">
        <v>32</v>
      </c>
      <c r="E1101" s="120" t="s">
        <v>72</v>
      </c>
      <c r="F1101" s="119">
        <v>929985</v>
      </c>
      <c r="G1101" s="115">
        <v>2.7</v>
      </c>
      <c r="H1101" s="118">
        <f t="shared" si="34"/>
        <v>50219.19</v>
      </c>
      <c r="I1101" s="114">
        <f>F1101/F1101</f>
        <v>1</v>
      </c>
      <c r="J1101" s="117">
        <f t="shared" si="35"/>
        <v>5.4000000000000006E-2</v>
      </c>
    </row>
    <row r="1102" spans="1:10" x14ac:dyDescent="0.25">
      <c r="A1102" s="121" t="s">
        <v>83</v>
      </c>
      <c r="B1102" s="121" t="s">
        <v>74</v>
      </c>
      <c r="C1102" s="120" t="s">
        <v>2</v>
      </c>
      <c r="D1102" s="120" t="s">
        <v>11</v>
      </c>
      <c r="E1102" s="120" t="s">
        <v>1</v>
      </c>
      <c r="F1102" s="119">
        <v>301073</v>
      </c>
      <c r="G1102" s="115">
        <v>4.5</v>
      </c>
      <c r="H1102" s="118">
        <f t="shared" si="34"/>
        <v>27096.57</v>
      </c>
      <c r="I1102" s="114">
        <f>F1102/F1105</f>
        <v>0.33844132164701146</v>
      </c>
      <c r="J1102" s="117">
        <f t="shared" si="35"/>
        <v>3.0459718948231032E-2</v>
      </c>
    </row>
    <row r="1103" spans="1:10" x14ac:dyDescent="0.25">
      <c r="A1103" s="121" t="s">
        <v>83</v>
      </c>
      <c r="B1103" s="121" t="s">
        <v>74</v>
      </c>
      <c r="C1103" s="120" t="s">
        <v>2</v>
      </c>
      <c r="D1103" s="120" t="s">
        <v>11</v>
      </c>
      <c r="E1103" s="120" t="s">
        <v>77</v>
      </c>
      <c r="F1103" s="119">
        <v>234882</v>
      </c>
      <c r="G1103" s="115">
        <v>5.7</v>
      </c>
      <c r="H1103" s="118">
        <f t="shared" si="34"/>
        <v>26776.548000000003</v>
      </c>
      <c r="I1103" s="114">
        <f>F1103/F1105</f>
        <v>0.26403488360329008</v>
      </c>
      <c r="J1103" s="117">
        <f t="shared" si="35"/>
        <v>3.0099976730775069E-2</v>
      </c>
    </row>
    <row r="1104" spans="1:10" x14ac:dyDescent="0.25">
      <c r="A1104" s="121" t="s">
        <v>83</v>
      </c>
      <c r="B1104" s="121" t="s">
        <v>74</v>
      </c>
      <c r="C1104" s="120" t="s">
        <v>2</v>
      </c>
      <c r="D1104" s="120" t="s">
        <v>11</v>
      </c>
      <c r="E1104" s="120" t="s">
        <v>76</v>
      </c>
      <c r="F1104" s="119">
        <v>353632</v>
      </c>
      <c r="G1104" s="115">
        <v>4.2</v>
      </c>
      <c r="H1104" s="118">
        <f t="shared" si="34"/>
        <v>29705.088000000003</v>
      </c>
      <c r="I1104" s="114">
        <f>F1104/F1105</f>
        <v>0.39752379474969846</v>
      </c>
      <c r="J1104" s="117">
        <f t="shared" si="35"/>
        <v>3.3391998758974674E-2</v>
      </c>
    </row>
    <row r="1105" spans="1:10" x14ac:dyDescent="0.25">
      <c r="A1105" s="121" t="s">
        <v>83</v>
      </c>
      <c r="B1105" s="121" t="s">
        <v>74</v>
      </c>
      <c r="C1105" s="120" t="s">
        <v>2</v>
      </c>
      <c r="D1105" s="120" t="s">
        <v>11</v>
      </c>
      <c r="E1105" s="120" t="s">
        <v>72</v>
      </c>
      <c r="F1105" s="119">
        <v>889587</v>
      </c>
      <c r="G1105" s="115">
        <v>2.7</v>
      </c>
      <c r="H1105" s="118">
        <f t="shared" si="34"/>
        <v>48037.698000000004</v>
      </c>
      <c r="I1105" s="114">
        <f>F1105/F1105</f>
        <v>1</v>
      </c>
      <c r="J1105" s="117">
        <f t="shared" si="35"/>
        <v>5.4000000000000006E-2</v>
      </c>
    </row>
    <row r="1106" spans="1:10" x14ac:dyDescent="0.25">
      <c r="A1106" s="121" t="s">
        <v>83</v>
      </c>
      <c r="B1106" s="121" t="s">
        <v>74</v>
      </c>
      <c r="C1106" s="120" t="s">
        <v>3</v>
      </c>
      <c r="D1106" s="120" t="s">
        <v>107</v>
      </c>
      <c r="E1106" s="120" t="s">
        <v>1</v>
      </c>
      <c r="F1106" s="119">
        <v>712427</v>
      </c>
      <c r="G1106" s="115">
        <v>3.3</v>
      </c>
      <c r="H1106" s="118">
        <f t="shared" si="34"/>
        <v>47020.182000000001</v>
      </c>
      <c r="I1106" s="114">
        <f>F1106/F1109</f>
        <v>0.2432237741204554</v>
      </c>
      <c r="J1106" s="117">
        <f t="shared" si="35"/>
        <v>1.6052769091950057E-2</v>
      </c>
    </row>
    <row r="1107" spans="1:10" x14ac:dyDescent="0.25">
      <c r="A1107" s="121" t="s">
        <v>83</v>
      </c>
      <c r="B1107" s="121" t="s">
        <v>74</v>
      </c>
      <c r="C1107" s="120" t="s">
        <v>3</v>
      </c>
      <c r="D1107" s="120" t="s">
        <v>107</v>
      </c>
      <c r="E1107" s="120" t="s">
        <v>77</v>
      </c>
      <c r="F1107" s="119">
        <v>1080247</v>
      </c>
      <c r="G1107" s="115">
        <v>2.2999999999999998</v>
      </c>
      <c r="H1107" s="118">
        <f t="shared" si="34"/>
        <v>49691.361999999994</v>
      </c>
      <c r="I1107" s="114">
        <f>F1107/F1109</f>
        <v>0.36879813977053028</v>
      </c>
      <c r="J1107" s="117">
        <f t="shared" si="35"/>
        <v>1.6964714429444392E-2</v>
      </c>
    </row>
    <row r="1108" spans="1:10" x14ac:dyDescent="0.25">
      <c r="A1108" s="121" t="s">
        <v>83</v>
      </c>
      <c r="B1108" s="121" t="s">
        <v>74</v>
      </c>
      <c r="C1108" s="120" t="s">
        <v>3</v>
      </c>
      <c r="D1108" s="120" t="s">
        <v>107</v>
      </c>
      <c r="E1108" s="120" t="s">
        <v>76</v>
      </c>
      <c r="F1108" s="119">
        <v>1136427</v>
      </c>
      <c r="G1108" s="115">
        <v>2.2999999999999998</v>
      </c>
      <c r="H1108" s="118">
        <f t="shared" si="34"/>
        <v>52275.641999999993</v>
      </c>
      <c r="I1108" s="114">
        <f>F1108/F1109</f>
        <v>0.38797808610901435</v>
      </c>
      <c r="J1108" s="117">
        <f t="shared" si="35"/>
        <v>1.784699196101466E-2</v>
      </c>
    </row>
    <row r="1109" spans="1:10" x14ac:dyDescent="0.25">
      <c r="A1109" s="121" t="s">
        <v>83</v>
      </c>
      <c r="B1109" s="121" t="s">
        <v>74</v>
      </c>
      <c r="C1109" s="120" t="s">
        <v>3</v>
      </c>
      <c r="D1109" s="120" t="s">
        <v>107</v>
      </c>
      <c r="E1109" s="120" t="s">
        <v>72</v>
      </c>
      <c r="F1109" s="119">
        <v>2929101</v>
      </c>
      <c r="G1109" s="115">
        <v>1.5</v>
      </c>
      <c r="H1109" s="118">
        <f t="shared" si="34"/>
        <v>87873.03</v>
      </c>
      <c r="I1109" s="114">
        <f>F1109/F1109</f>
        <v>1</v>
      </c>
      <c r="J1109" s="117">
        <f t="shared" si="35"/>
        <v>0.03</v>
      </c>
    </row>
    <row r="1110" spans="1:10" x14ac:dyDescent="0.25">
      <c r="A1110" s="121" t="s">
        <v>83</v>
      </c>
      <c r="B1110" s="121" t="s">
        <v>74</v>
      </c>
      <c r="C1110" s="120" t="s">
        <v>3</v>
      </c>
      <c r="D1110" s="120" t="s">
        <v>32</v>
      </c>
      <c r="E1110" s="120" t="s">
        <v>1</v>
      </c>
      <c r="F1110" s="119">
        <v>300168</v>
      </c>
      <c r="G1110" s="115">
        <v>4.4000000000000004</v>
      </c>
      <c r="H1110" s="118">
        <f t="shared" si="34"/>
        <v>26414.784000000003</v>
      </c>
      <c r="I1110" s="114">
        <f>F1110/F1113</f>
        <v>0.20839790052486878</v>
      </c>
      <c r="J1110" s="117">
        <f t="shared" si="35"/>
        <v>1.8339015246188455E-2</v>
      </c>
    </row>
    <row r="1111" spans="1:10" x14ac:dyDescent="0.25">
      <c r="A1111" s="121" t="s">
        <v>83</v>
      </c>
      <c r="B1111" s="121" t="s">
        <v>74</v>
      </c>
      <c r="C1111" s="120" t="s">
        <v>3</v>
      </c>
      <c r="D1111" s="120" t="s">
        <v>32</v>
      </c>
      <c r="E1111" s="120" t="s">
        <v>77</v>
      </c>
      <c r="F1111" s="119">
        <v>501285</v>
      </c>
      <c r="G1111" s="115">
        <v>3.3</v>
      </c>
      <c r="H1111" s="118">
        <f t="shared" si="34"/>
        <v>33084.81</v>
      </c>
      <c r="I1111" s="114">
        <f>F1111/F1113</f>
        <v>0.34802757643922355</v>
      </c>
      <c r="J1111" s="117">
        <f t="shared" si="35"/>
        <v>2.2969820044988754E-2</v>
      </c>
    </row>
    <row r="1112" spans="1:10" x14ac:dyDescent="0.25">
      <c r="A1112" s="121" t="s">
        <v>83</v>
      </c>
      <c r="B1112" s="121" t="s">
        <v>74</v>
      </c>
      <c r="C1112" s="120" t="s">
        <v>3</v>
      </c>
      <c r="D1112" s="120" t="s">
        <v>32</v>
      </c>
      <c r="E1112" s="120" t="s">
        <v>76</v>
      </c>
      <c r="F1112" s="119">
        <v>638907</v>
      </c>
      <c r="G1112" s="115">
        <v>3.3</v>
      </c>
      <c r="H1112" s="118">
        <f t="shared" si="34"/>
        <v>42167.862000000001</v>
      </c>
      <c r="I1112" s="114">
        <f>F1112/F1113</f>
        <v>0.44357452303590766</v>
      </c>
      <c r="J1112" s="117">
        <f t="shared" si="35"/>
        <v>2.9275918520369905E-2</v>
      </c>
    </row>
    <row r="1113" spans="1:10" x14ac:dyDescent="0.25">
      <c r="A1113" s="121" t="s">
        <v>83</v>
      </c>
      <c r="B1113" s="121" t="s">
        <v>74</v>
      </c>
      <c r="C1113" s="120" t="s">
        <v>3</v>
      </c>
      <c r="D1113" s="120" t="s">
        <v>32</v>
      </c>
      <c r="E1113" s="120" t="s">
        <v>72</v>
      </c>
      <c r="F1113" s="119">
        <v>1440360</v>
      </c>
      <c r="G1113" s="115">
        <v>2.2999999999999998</v>
      </c>
      <c r="H1113" s="118">
        <f t="shared" si="34"/>
        <v>66256.56</v>
      </c>
      <c r="I1113" s="114">
        <f>F1113/F1113</f>
        <v>1</v>
      </c>
      <c r="J1113" s="117">
        <f t="shared" si="35"/>
        <v>4.5999999999999999E-2</v>
      </c>
    </row>
    <row r="1114" spans="1:10" x14ac:dyDescent="0.25">
      <c r="A1114" s="121" t="s">
        <v>83</v>
      </c>
      <c r="B1114" s="121" t="s">
        <v>74</v>
      </c>
      <c r="C1114" s="120" t="s">
        <v>3</v>
      </c>
      <c r="D1114" s="120" t="s">
        <v>11</v>
      </c>
      <c r="E1114" s="120" t="s">
        <v>1</v>
      </c>
      <c r="F1114" s="119">
        <v>412259</v>
      </c>
      <c r="G1114" s="115">
        <v>3.7</v>
      </c>
      <c r="H1114" s="118">
        <f t="shared" si="34"/>
        <v>30507.166000000001</v>
      </c>
      <c r="I1114" s="114">
        <f>F1114/F1117</f>
        <v>0.27691787893260145</v>
      </c>
      <c r="J1114" s="117">
        <f t="shared" si="35"/>
        <v>2.0491923041012508E-2</v>
      </c>
    </row>
    <row r="1115" spans="1:10" x14ac:dyDescent="0.25">
      <c r="A1115" s="121" t="s">
        <v>83</v>
      </c>
      <c r="B1115" s="121" t="s">
        <v>74</v>
      </c>
      <c r="C1115" s="120" t="s">
        <v>3</v>
      </c>
      <c r="D1115" s="120" t="s">
        <v>11</v>
      </c>
      <c r="E1115" s="120" t="s">
        <v>77</v>
      </c>
      <c r="F1115" s="119">
        <v>578962</v>
      </c>
      <c r="G1115" s="115">
        <v>3.3</v>
      </c>
      <c r="H1115" s="118">
        <f t="shared" si="34"/>
        <v>38211.491999999998</v>
      </c>
      <c r="I1115" s="114">
        <f>F1115/F1117</f>
        <v>0.38889370279988261</v>
      </c>
      <c r="J1115" s="117">
        <f t="shared" si="35"/>
        <v>2.566698438479225E-2</v>
      </c>
    </row>
    <row r="1116" spans="1:10" x14ac:dyDescent="0.25">
      <c r="A1116" s="121" t="s">
        <v>83</v>
      </c>
      <c r="B1116" s="121" t="s">
        <v>74</v>
      </c>
      <c r="C1116" s="120" t="s">
        <v>3</v>
      </c>
      <c r="D1116" s="120" t="s">
        <v>11</v>
      </c>
      <c r="E1116" s="120" t="s">
        <v>76</v>
      </c>
      <c r="F1116" s="119">
        <v>497520</v>
      </c>
      <c r="G1116" s="115">
        <v>3.5</v>
      </c>
      <c r="H1116" s="118">
        <f t="shared" si="34"/>
        <v>34826.400000000001</v>
      </c>
      <c r="I1116" s="114">
        <f>F1116/F1117</f>
        <v>0.334188418267516</v>
      </c>
      <c r="J1116" s="117">
        <f t="shared" si="35"/>
        <v>2.339318927872612E-2</v>
      </c>
    </row>
    <row r="1117" spans="1:10" x14ac:dyDescent="0.25">
      <c r="A1117" s="121" t="s">
        <v>83</v>
      </c>
      <c r="B1117" s="121" t="s">
        <v>74</v>
      </c>
      <c r="C1117" s="120" t="s">
        <v>3</v>
      </c>
      <c r="D1117" s="120" t="s">
        <v>11</v>
      </c>
      <c r="E1117" s="120" t="s">
        <v>72</v>
      </c>
      <c r="F1117" s="119">
        <v>1488741</v>
      </c>
      <c r="G1117" s="115">
        <v>2.2999999999999998</v>
      </c>
      <c r="H1117" s="118">
        <f t="shared" si="34"/>
        <v>68482.085999999996</v>
      </c>
      <c r="I1117" s="114">
        <f>F1117/F1117</f>
        <v>1</v>
      </c>
      <c r="J1117" s="117">
        <f t="shared" si="35"/>
        <v>4.5999999999999999E-2</v>
      </c>
    </row>
    <row r="1118" spans="1:10" x14ac:dyDescent="0.25">
      <c r="A1118" s="121" t="s">
        <v>83</v>
      </c>
      <c r="B1118" s="121" t="s">
        <v>74</v>
      </c>
      <c r="C1118" s="120" t="s">
        <v>4</v>
      </c>
      <c r="D1118" s="120" t="s">
        <v>107</v>
      </c>
      <c r="E1118" s="120" t="s">
        <v>1</v>
      </c>
      <c r="F1118" s="119">
        <v>626484</v>
      </c>
      <c r="G1118" s="115">
        <v>3.4</v>
      </c>
      <c r="H1118" s="118">
        <f t="shared" si="34"/>
        <v>42600.912000000004</v>
      </c>
      <c r="I1118" s="114">
        <f>F1118/F1121</f>
        <v>0.19965492119723349</v>
      </c>
      <c r="J1118" s="117">
        <f t="shared" si="35"/>
        <v>1.3576534641411876E-2</v>
      </c>
    </row>
    <row r="1119" spans="1:10" x14ac:dyDescent="0.25">
      <c r="A1119" s="121" t="s">
        <v>83</v>
      </c>
      <c r="B1119" s="121" t="s">
        <v>74</v>
      </c>
      <c r="C1119" s="120" t="s">
        <v>4</v>
      </c>
      <c r="D1119" s="120" t="s">
        <v>107</v>
      </c>
      <c r="E1119" s="120" t="s">
        <v>77</v>
      </c>
      <c r="F1119" s="119">
        <v>1522773</v>
      </c>
      <c r="G1119" s="115">
        <v>1.9</v>
      </c>
      <c r="H1119" s="118">
        <f t="shared" si="34"/>
        <v>57865.373999999996</v>
      </c>
      <c r="I1119" s="114">
        <f>F1119/F1121</f>
        <v>0.48529431448572485</v>
      </c>
      <c r="J1119" s="117">
        <f t="shared" si="35"/>
        <v>1.8441183950457542E-2</v>
      </c>
    </row>
    <row r="1120" spans="1:10" x14ac:dyDescent="0.25">
      <c r="A1120" s="121" t="s">
        <v>83</v>
      </c>
      <c r="B1120" s="121" t="s">
        <v>74</v>
      </c>
      <c r="C1120" s="120" t="s">
        <v>4</v>
      </c>
      <c r="D1120" s="120" t="s">
        <v>107</v>
      </c>
      <c r="E1120" s="120" t="s">
        <v>76</v>
      </c>
      <c r="F1120" s="119">
        <v>988577</v>
      </c>
      <c r="G1120" s="115">
        <v>2.8</v>
      </c>
      <c r="H1120" s="118">
        <f t="shared" si="34"/>
        <v>55360.311999999991</v>
      </c>
      <c r="I1120" s="114">
        <f>F1120/F1121</f>
        <v>0.31505076431704165</v>
      </c>
      <c r="J1120" s="117">
        <f t="shared" si="35"/>
        <v>1.7642842801754332E-2</v>
      </c>
    </row>
    <row r="1121" spans="1:10" x14ac:dyDescent="0.25">
      <c r="A1121" s="121" t="s">
        <v>83</v>
      </c>
      <c r="B1121" s="121" t="s">
        <v>74</v>
      </c>
      <c r="C1121" s="120" t="s">
        <v>4</v>
      </c>
      <c r="D1121" s="120" t="s">
        <v>107</v>
      </c>
      <c r="E1121" s="120" t="s">
        <v>72</v>
      </c>
      <c r="F1121" s="119">
        <v>3137834</v>
      </c>
      <c r="G1121" s="115">
        <v>1.2</v>
      </c>
      <c r="H1121" s="118">
        <f t="shared" si="34"/>
        <v>75308.016000000003</v>
      </c>
      <c r="I1121" s="114">
        <f>F1121/F1121</f>
        <v>1</v>
      </c>
      <c r="J1121" s="117">
        <f t="shared" si="35"/>
        <v>2.4E-2</v>
      </c>
    </row>
    <row r="1122" spans="1:10" x14ac:dyDescent="0.25">
      <c r="A1122" s="121" t="s">
        <v>83</v>
      </c>
      <c r="B1122" s="121" t="s">
        <v>74</v>
      </c>
      <c r="C1122" s="120" t="s">
        <v>4</v>
      </c>
      <c r="D1122" s="120" t="s">
        <v>32</v>
      </c>
      <c r="E1122" s="120" t="s">
        <v>1</v>
      </c>
      <c r="F1122" s="119">
        <v>294564</v>
      </c>
      <c r="G1122" s="115">
        <v>5</v>
      </c>
      <c r="H1122" s="118">
        <f t="shared" si="34"/>
        <v>29456.400000000001</v>
      </c>
      <c r="I1122" s="114">
        <f>F1122/F1125</f>
        <v>0.1840699426288975</v>
      </c>
      <c r="J1122" s="117">
        <f t="shared" si="35"/>
        <v>1.8406994262889751E-2</v>
      </c>
    </row>
    <row r="1123" spans="1:10" x14ac:dyDescent="0.25">
      <c r="A1123" s="121" t="s">
        <v>83</v>
      </c>
      <c r="B1123" s="121" t="s">
        <v>74</v>
      </c>
      <c r="C1123" s="120" t="s">
        <v>4</v>
      </c>
      <c r="D1123" s="120" t="s">
        <v>32</v>
      </c>
      <c r="E1123" s="120" t="s">
        <v>77</v>
      </c>
      <c r="F1123" s="119">
        <v>719561</v>
      </c>
      <c r="G1123" s="115">
        <v>3.4</v>
      </c>
      <c r="H1123" s="118">
        <f t="shared" si="34"/>
        <v>48930.148000000001</v>
      </c>
      <c r="I1123" s="114">
        <f>F1123/F1125</f>
        <v>0.44964609384715076</v>
      </c>
      <c r="J1123" s="117">
        <f t="shared" si="35"/>
        <v>3.0575934381606249E-2</v>
      </c>
    </row>
    <row r="1124" spans="1:10" x14ac:dyDescent="0.25">
      <c r="A1124" s="121" t="s">
        <v>83</v>
      </c>
      <c r="B1124" s="121" t="s">
        <v>74</v>
      </c>
      <c r="C1124" s="120" t="s">
        <v>4</v>
      </c>
      <c r="D1124" s="120" t="s">
        <v>32</v>
      </c>
      <c r="E1124" s="120" t="s">
        <v>76</v>
      </c>
      <c r="F1124" s="119">
        <v>586158</v>
      </c>
      <c r="G1124" s="115">
        <v>3.4</v>
      </c>
      <c r="H1124" s="118">
        <f t="shared" si="34"/>
        <v>39858.743999999999</v>
      </c>
      <c r="I1124" s="114">
        <f>F1124/F1125</f>
        <v>0.36628396352395171</v>
      </c>
      <c r="J1124" s="117">
        <f t="shared" si="35"/>
        <v>2.4907309519628718E-2</v>
      </c>
    </row>
    <row r="1125" spans="1:10" x14ac:dyDescent="0.25">
      <c r="A1125" s="121" t="s">
        <v>83</v>
      </c>
      <c r="B1125" s="121" t="s">
        <v>74</v>
      </c>
      <c r="C1125" s="120" t="s">
        <v>4</v>
      </c>
      <c r="D1125" s="120" t="s">
        <v>32</v>
      </c>
      <c r="E1125" s="120" t="s">
        <v>72</v>
      </c>
      <c r="F1125" s="119">
        <v>1600283</v>
      </c>
      <c r="G1125" s="115">
        <v>1.9</v>
      </c>
      <c r="H1125" s="118">
        <f t="shared" si="34"/>
        <v>60810.753999999994</v>
      </c>
      <c r="I1125" s="114">
        <f>F1125/F1125</f>
        <v>1</v>
      </c>
      <c r="J1125" s="117">
        <f t="shared" si="35"/>
        <v>3.7999999999999999E-2</v>
      </c>
    </row>
    <row r="1126" spans="1:10" x14ac:dyDescent="0.25">
      <c r="A1126" s="121" t="s">
        <v>83</v>
      </c>
      <c r="B1126" s="121" t="s">
        <v>74</v>
      </c>
      <c r="C1126" s="120" t="s">
        <v>4</v>
      </c>
      <c r="D1126" s="120" t="s">
        <v>11</v>
      </c>
      <c r="E1126" s="120" t="s">
        <v>1</v>
      </c>
      <c r="F1126" s="119">
        <v>331920</v>
      </c>
      <c r="G1126" s="115">
        <v>4.5</v>
      </c>
      <c r="H1126" s="118">
        <f t="shared" si="34"/>
        <v>29872.799999999999</v>
      </c>
      <c r="I1126" s="114">
        <f>F1126/F1129</f>
        <v>0.21587576607214981</v>
      </c>
      <c r="J1126" s="117">
        <f t="shared" si="35"/>
        <v>1.9428818946493481E-2</v>
      </c>
    </row>
    <row r="1127" spans="1:10" x14ac:dyDescent="0.25">
      <c r="A1127" s="121" t="s">
        <v>83</v>
      </c>
      <c r="B1127" s="121" t="s">
        <v>74</v>
      </c>
      <c r="C1127" s="120" t="s">
        <v>4</v>
      </c>
      <c r="D1127" s="120" t="s">
        <v>11</v>
      </c>
      <c r="E1127" s="120" t="s">
        <v>77</v>
      </c>
      <c r="F1127" s="119">
        <v>803212</v>
      </c>
      <c r="G1127" s="115">
        <v>2.8</v>
      </c>
      <c r="H1127" s="118">
        <f t="shared" si="34"/>
        <v>44979.871999999996</v>
      </c>
      <c r="I1127" s="114">
        <f>F1127/F1129</f>
        <v>0.52239698065299944</v>
      </c>
      <c r="J1127" s="117">
        <f t="shared" si="35"/>
        <v>2.9254230916567966E-2</v>
      </c>
    </row>
    <row r="1128" spans="1:10" x14ac:dyDescent="0.25">
      <c r="A1128" s="121" t="s">
        <v>83</v>
      </c>
      <c r="B1128" s="121" t="s">
        <v>74</v>
      </c>
      <c r="C1128" s="120" t="s">
        <v>4</v>
      </c>
      <c r="D1128" s="120" t="s">
        <v>11</v>
      </c>
      <c r="E1128" s="120" t="s">
        <v>76</v>
      </c>
      <c r="F1128" s="119">
        <v>402419</v>
      </c>
      <c r="G1128" s="115">
        <v>3.9</v>
      </c>
      <c r="H1128" s="118">
        <f t="shared" si="34"/>
        <v>31388.681999999997</v>
      </c>
      <c r="I1128" s="114">
        <f>F1128/F1129</f>
        <v>0.26172725327485075</v>
      </c>
      <c r="J1128" s="117">
        <f t="shared" si="35"/>
        <v>2.0414725755438359E-2</v>
      </c>
    </row>
    <row r="1129" spans="1:10" x14ac:dyDescent="0.25">
      <c r="A1129" s="121" t="s">
        <v>83</v>
      </c>
      <c r="B1129" s="121" t="s">
        <v>74</v>
      </c>
      <c r="C1129" s="120" t="s">
        <v>4</v>
      </c>
      <c r="D1129" s="120" t="s">
        <v>11</v>
      </c>
      <c r="E1129" s="120" t="s">
        <v>72</v>
      </c>
      <c r="F1129" s="119">
        <v>1537551</v>
      </c>
      <c r="G1129" s="115">
        <v>1.9</v>
      </c>
      <c r="H1129" s="118">
        <f t="shared" si="34"/>
        <v>58426.937999999995</v>
      </c>
      <c r="I1129" s="114">
        <f>F1129/F1129</f>
        <v>1</v>
      </c>
      <c r="J1129" s="117">
        <f t="shared" si="35"/>
        <v>3.7999999999999999E-2</v>
      </c>
    </row>
    <row r="1130" spans="1:10" x14ac:dyDescent="0.25">
      <c r="A1130" s="121" t="s">
        <v>83</v>
      </c>
      <c r="B1130" s="121" t="s">
        <v>74</v>
      </c>
      <c r="C1130" s="120" t="s">
        <v>78</v>
      </c>
      <c r="D1130" s="120" t="s">
        <v>107</v>
      </c>
      <c r="E1130" s="120" t="s">
        <v>1</v>
      </c>
      <c r="F1130" s="119">
        <v>103382</v>
      </c>
      <c r="G1130" s="115">
        <v>5.9</v>
      </c>
      <c r="H1130" s="118">
        <f t="shared" si="34"/>
        <v>12199.076000000001</v>
      </c>
      <c r="I1130" s="114">
        <f>F1130/F1133</f>
        <v>9.2364899515580579E-2</v>
      </c>
      <c r="J1130" s="117">
        <f t="shared" si="35"/>
        <v>1.089905814283851E-2</v>
      </c>
    </row>
    <row r="1131" spans="1:10" x14ac:dyDescent="0.25">
      <c r="A1131" s="121" t="s">
        <v>83</v>
      </c>
      <c r="B1131" s="121" t="s">
        <v>74</v>
      </c>
      <c r="C1131" s="120" t="s">
        <v>78</v>
      </c>
      <c r="D1131" s="120" t="s">
        <v>107</v>
      </c>
      <c r="E1131" s="120" t="s">
        <v>77</v>
      </c>
      <c r="F1131" s="119">
        <v>643031</v>
      </c>
      <c r="G1131" s="115">
        <v>2.5</v>
      </c>
      <c r="H1131" s="118">
        <f t="shared" si="34"/>
        <v>32151.55</v>
      </c>
      <c r="I1131" s="114">
        <f>F1131/F1133</f>
        <v>0.57450517208414709</v>
      </c>
      <c r="J1131" s="117">
        <f t="shared" si="35"/>
        <v>2.8725258604207354E-2</v>
      </c>
    </row>
    <row r="1132" spans="1:10" x14ac:dyDescent="0.25">
      <c r="A1132" s="121" t="s">
        <v>83</v>
      </c>
      <c r="B1132" s="121" t="s">
        <v>74</v>
      </c>
      <c r="C1132" s="120" t="s">
        <v>78</v>
      </c>
      <c r="D1132" s="120" t="s">
        <v>107</v>
      </c>
      <c r="E1132" s="120" t="s">
        <v>76</v>
      </c>
      <c r="F1132" s="119">
        <v>372865</v>
      </c>
      <c r="G1132" s="115">
        <v>3.1</v>
      </c>
      <c r="H1132" s="118">
        <f t="shared" si="34"/>
        <v>23117.63</v>
      </c>
      <c r="I1132" s="114">
        <f>F1132/F1133</f>
        <v>0.33312992840027233</v>
      </c>
      <c r="J1132" s="117">
        <f t="shared" si="35"/>
        <v>2.0654055560816884E-2</v>
      </c>
    </row>
    <row r="1133" spans="1:10" x14ac:dyDescent="0.25">
      <c r="A1133" s="121" t="s">
        <v>83</v>
      </c>
      <c r="B1133" s="121" t="s">
        <v>74</v>
      </c>
      <c r="C1133" s="120" t="s">
        <v>78</v>
      </c>
      <c r="D1133" s="120" t="s">
        <v>107</v>
      </c>
      <c r="E1133" s="120" t="s">
        <v>72</v>
      </c>
      <c r="F1133" s="119">
        <v>1119278</v>
      </c>
      <c r="G1133" s="115">
        <v>1.6</v>
      </c>
      <c r="H1133" s="118">
        <f t="shared" si="34"/>
        <v>35816.896000000001</v>
      </c>
      <c r="I1133" s="114">
        <f>F1133/F1133</f>
        <v>1</v>
      </c>
      <c r="J1133" s="117">
        <f t="shared" si="35"/>
        <v>3.2000000000000001E-2</v>
      </c>
    </row>
    <row r="1134" spans="1:10" x14ac:dyDescent="0.25">
      <c r="A1134" s="121" t="s">
        <v>83</v>
      </c>
      <c r="B1134" s="121" t="s">
        <v>74</v>
      </c>
      <c r="C1134" s="120" t="s">
        <v>78</v>
      </c>
      <c r="D1134" s="120" t="s">
        <v>32</v>
      </c>
      <c r="E1134" s="120" t="s">
        <v>1</v>
      </c>
      <c r="F1134" s="119">
        <v>54398</v>
      </c>
      <c r="G1134" s="115">
        <v>8.4</v>
      </c>
      <c r="H1134" s="118">
        <f t="shared" si="34"/>
        <v>9138.8639999999996</v>
      </c>
      <c r="I1134" s="114">
        <f>F1134/F1137</f>
        <v>8.8868631323750197E-2</v>
      </c>
      <c r="J1134" s="117">
        <f t="shared" si="35"/>
        <v>1.4929930062390033E-2</v>
      </c>
    </row>
    <row r="1135" spans="1:10" x14ac:dyDescent="0.25">
      <c r="A1135" s="121" t="s">
        <v>83</v>
      </c>
      <c r="B1135" s="121" t="s">
        <v>74</v>
      </c>
      <c r="C1135" s="120" t="s">
        <v>78</v>
      </c>
      <c r="D1135" s="120" t="s">
        <v>32</v>
      </c>
      <c r="E1135" s="120" t="s">
        <v>77</v>
      </c>
      <c r="F1135" s="119">
        <v>281655</v>
      </c>
      <c r="G1135" s="115">
        <v>3.6</v>
      </c>
      <c r="H1135" s="118">
        <f t="shared" si="34"/>
        <v>20279.16</v>
      </c>
      <c r="I1135" s="114">
        <f>F1135/F1137</f>
        <v>0.46013262170467412</v>
      </c>
      <c r="J1135" s="117">
        <f t="shared" si="35"/>
        <v>3.3129548762736535E-2</v>
      </c>
    </row>
    <row r="1136" spans="1:10" x14ac:dyDescent="0.25">
      <c r="A1136" s="121" t="s">
        <v>83</v>
      </c>
      <c r="B1136" s="121" t="s">
        <v>74</v>
      </c>
      <c r="C1136" s="120" t="s">
        <v>78</v>
      </c>
      <c r="D1136" s="120" t="s">
        <v>32</v>
      </c>
      <c r="E1136" s="120" t="s">
        <v>76</v>
      </c>
      <c r="F1136" s="119">
        <v>276064</v>
      </c>
      <c r="G1136" s="115">
        <v>3.6</v>
      </c>
      <c r="H1136" s="118">
        <f t="shared" si="34"/>
        <v>19876.608</v>
      </c>
      <c r="I1136" s="114">
        <f>F1136/F1137</f>
        <v>0.45099874697157571</v>
      </c>
      <c r="J1136" s="117">
        <f t="shared" si="35"/>
        <v>3.2471909781953454E-2</v>
      </c>
    </row>
    <row r="1137" spans="1:10" x14ac:dyDescent="0.25">
      <c r="A1137" s="121" t="s">
        <v>83</v>
      </c>
      <c r="B1137" s="121" t="s">
        <v>74</v>
      </c>
      <c r="C1137" s="120" t="s">
        <v>78</v>
      </c>
      <c r="D1137" s="120" t="s">
        <v>32</v>
      </c>
      <c r="E1137" s="120" t="s">
        <v>72</v>
      </c>
      <c r="F1137" s="119">
        <v>612117</v>
      </c>
      <c r="G1137" s="115">
        <v>2.5</v>
      </c>
      <c r="H1137" s="118">
        <f t="shared" si="34"/>
        <v>30605.85</v>
      </c>
      <c r="I1137" s="114">
        <f>F1137/F1137</f>
        <v>1</v>
      </c>
      <c r="J1137" s="117">
        <f t="shared" si="35"/>
        <v>0.05</v>
      </c>
    </row>
    <row r="1138" spans="1:10" x14ac:dyDescent="0.25">
      <c r="A1138" s="121" t="s">
        <v>83</v>
      </c>
      <c r="B1138" s="121" t="s">
        <v>74</v>
      </c>
      <c r="C1138" s="120" t="s">
        <v>78</v>
      </c>
      <c r="D1138" s="120" t="s">
        <v>11</v>
      </c>
      <c r="E1138" s="120" t="s">
        <v>1</v>
      </c>
      <c r="F1138" s="119">
        <v>48984</v>
      </c>
      <c r="G1138" s="115">
        <v>8.9</v>
      </c>
      <c r="H1138" s="118">
        <f t="shared" si="34"/>
        <v>8719.152</v>
      </c>
      <c r="I1138" s="114">
        <f>F1138/F1141</f>
        <v>9.6584713729959526E-2</v>
      </c>
      <c r="J1138" s="117">
        <f t="shared" si="35"/>
        <v>1.7192079043932794E-2</v>
      </c>
    </row>
    <row r="1139" spans="1:10" x14ac:dyDescent="0.25">
      <c r="A1139" s="121" t="s">
        <v>83</v>
      </c>
      <c r="B1139" s="121" t="s">
        <v>74</v>
      </c>
      <c r="C1139" s="120" t="s">
        <v>78</v>
      </c>
      <c r="D1139" s="120" t="s">
        <v>11</v>
      </c>
      <c r="E1139" s="120" t="s">
        <v>77</v>
      </c>
      <c r="F1139" s="119">
        <v>361376</v>
      </c>
      <c r="G1139" s="115">
        <v>3.1</v>
      </c>
      <c r="H1139" s="118">
        <f t="shared" si="34"/>
        <v>22405.312000000002</v>
      </c>
      <c r="I1139" s="114">
        <f>F1139/F1141</f>
        <v>0.71254690325163017</v>
      </c>
      <c r="J1139" s="117">
        <f t="shared" si="35"/>
        <v>4.4177908001601068E-2</v>
      </c>
    </row>
    <row r="1140" spans="1:10" x14ac:dyDescent="0.25">
      <c r="A1140" s="121" t="s">
        <v>83</v>
      </c>
      <c r="B1140" s="121" t="s">
        <v>74</v>
      </c>
      <c r="C1140" s="120" t="s">
        <v>78</v>
      </c>
      <c r="D1140" s="120" t="s">
        <v>11</v>
      </c>
      <c r="E1140" s="120" t="s">
        <v>76</v>
      </c>
      <c r="F1140" s="119">
        <v>96801</v>
      </c>
      <c r="G1140" s="115">
        <v>6.2</v>
      </c>
      <c r="H1140" s="118">
        <f t="shared" si="34"/>
        <v>12003.324000000001</v>
      </c>
      <c r="I1140" s="114">
        <f>F1140/F1141</f>
        <v>0.19086838301841033</v>
      </c>
      <c r="J1140" s="117">
        <f t="shared" si="35"/>
        <v>2.3667679494282882E-2</v>
      </c>
    </row>
    <row r="1141" spans="1:10" x14ac:dyDescent="0.25">
      <c r="A1141" s="121" t="s">
        <v>83</v>
      </c>
      <c r="B1141" s="121" t="s">
        <v>74</v>
      </c>
      <c r="C1141" s="120" t="s">
        <v>78</v>
      </c>
      <c r="D1141" s="120" t="s">
        <v>11</v>
      </c>
      <c r="E1141" s="120" t="s">
        <v>72</v>
      </c>
      <c r="F1141" s="119">
        <v>507161</v>
      </c>
      <c r="G1141" s="115">
        <v>2.5</v>
      </c>
      <c r="H1141" s="118">
        <f t="shared" si="34"/>
        <v>25358.05</v>
      </c>
      <c r="I1141" s="114">
        <f>F1141/F1141</f>
        <v>1</v>
      </c>
      <c r="J1141" s="117">
        <f t="shared" si="35"/>
        <v>0.05</v>
      </c>
    </row>
    <row r="1142" spans="1:10" x14ac:dyDescent="0.25">
      <c r="A1142" s="121" t="s">
        <v>83</v>
      </c>
      <c r="B1142" s="121" t="s">
        <v>74</v>
      </c>
      <c r="C1142" s="120" t="s">
        <v>73</v>
      </c>
      <c r="D1142" s="120" t="s">
        <v>107</v>
      </c>
      <c r="E1142" s="120" t="s">
        <v>1</v>
      </c>
      <c r="F1142" s="119">
        <v>2120764</v>
      </c>
      <c r="G1142" s="115">
        <v>1.6</v>
      </c>
      <c r="H1142" s="118">
        <f t="shared" si="34"/>
        <v>67864.448000000004</v>
      </c>
      <c r="I1142" s="114">
        <f>F1142/F1145</f>
        <v>0.2027329647599235</v>
      </c>
      <c r="J1142" s="117">
        <f t="shared" si="35"/>
        <v>6.4874548723175525E-3</v>
      </c>
    </row>
    <row r="1143" spans="1:10" x14ac:dyDescent="0.25">
      <c r="A1143" s="121" t="s">
        <v>83</v>
      </c>
      <c r="B1143" s="121" t="s">
        <v>74</v>
      </c>
      <c r="C1143" s="120" t="s">
        <v>73</v>
      </c>
      <c r="D1143" s="120" t="s">
        <v>107</v>
      </c>
      <c r="E1143" s="120" t="s">
        <v>77</v>
      </c>
      <c r="F1143" s="119">
        <v>3893425</v>
      </c>
      <c r="G1143" s="115">
        <v>1.3</v>
      </c>
      <c r="H1143" s="118">
        <f t="shared" si="34"/>
        <v>101229.05</v>
      </c>
      <c r="I1143" s="114">
        <f>F1143/F1145</f>
        <v>0.37218926449166678</v>
      </c>
      <c r="J1143" s="117">
        <f t="shared" si="35"/>
        <v>9.6769208767833372E-3</v>
      </c>
    </row>
    <row r="1144" spans="1:10" x14ac:dyDescent="0.25">
      <c r="A1144" s="121" t="s">
        <v>83</v>
      </c>
      <c r="B1144" s="121" t="s">
        <v>74</v>
      </c>
      <c r="C1144" s="120" t="s">
        <v>73</v>
      </c>
      <c r="D1144" s="120" t="s">
        <v>107</v>
      </c>
      <c r="E1144" s="120" t="s">
        <v>76</v>
      </c>
      <c r="F1144" s="119">
        <v>4446685</v>
      </c>
      <c r="G1144" s="115">
        <v>1.1000000000000001</v>
      </c>
      <c r="H1144" s="118">
        <f t="shared" si="34"/>
        <v>97827.07</v>
      </c>
      <c r="I1144" s="114">
        <f>F1144/F1145</f>
        <v>0.42507777074840974</v>
      </c>
      <c r="J1144" s="117">
        <f t="shared" si="35"/>
        <v>9.351710956465014E-3</v>
      </c>
    </row>
    <row r="1145" spans="1:10" x14ac:dyDescent="0.25">
      <c r="A1145" s="121" t="s">
        <v>83</v>
      </c>
      <c r="B1145" s="121" t="s">
        <v>74</v>
      </c>
      <c r="C1145" s="120" t="s">
        <v>73</v>
      </c>
      <c r="D1145" s="120" t="s">
        <v>107</v>
      </c>
      <c r="E1145" s="120" t="s">
        <v>72</v>
      </c>
      <c r="F1145" s="119">
        <v>10460874</v>
      </c>
      <c r="G1145" s="115">
        <v>0.6</v>
      </c>
      <c r="H1145" s="118">
        <f t="shared" si="34"/>
        <v>125530.48799999998</v>
      </c>
      <c r="I1145" s="114">
        <f>F1145/F1145</f>
        <v>1</v>
      </c>
      <c r="J1145" s="117">
        <f t="shared" si="35"/>
        <v>1.2E-2</v>
      </c>
    </row>
    <row r="1146" spans="1:10" x14ac:dyDescent="0.25">
      <c r="A1146" s="121" t="s">
        <v>83</v>
      </c>
      <c r="B1146" s="121" t="s">
        <v>74</v>
      </c>
      <c r="C1146" s="120" t="s">
        <v>73</v>
      </c>
      <c r="D1146" s="120" t="s">
        <v>32</v>
      </c>
      <c r="E1146" s="120" t="s">
        <v>1</v>
      </c>
      <c r="F1146" s="119">
        <v>943440</v>
      </c>
      <c r="G1146" s="115">
        <v>2.7</v>
      </c>
      <c r="H1146" s="118">
        <f t="shared" si="34"/>
        <v>50945.760000000002</v>
      </c>
      <c r="I1146" s="114">
        <f>F1146/F1149</f>
        <v>0.1777440165128758</v>
      </c>
      <c r="J1146" s="117">
        <f t="shared" si="35"/>
        <v>9.5981768916952939E-3</v>
      </c>
    </row>
    <row r="1147" spans="1:10" x14ac:dyDescent="0.25">
      <c r="A1147" s="121" t="s">
        <v>83</v>
      </c>
      <c r="B1147" s="121" t="s">
        <v>74</v>
      </c>
      <c r="C1147" s="120" t="s">
        <v>73</v>
      </c>
      <c r="D1147" s="120" t="s">
        <v>32</v>
      </c>
      <c r="E1147" s="120" t="s">
        <v>77</v>
      </c>
      <c r="F1147" s="119">
        <v>1840787</v>
      </c>
      <c r="G1147" s="115">
        <v>1.9</v>
      </c>
      <c r="H1147" s="118">
        <f t="shared" si="34"/>
        <v>69949.906000000003</v>
      </c>
      <c r="I1147" s="114">
        <f>F1147/F1149</f>
        <v>0.34680411570919945</v>
      </c>
      <c r="J1147" s="117">
        <f t="shared" si="35"/>
        <v>1.3178556396949578E-2</v>
      </c>
    </row>
    <row r="1148" spans="1:10" x14ac:dyDescent="0.25">
      <c r="A1148" s="121" t="s">
        <v>83</v>
      </c>
      <c r="B1148" s="121" t="s">
        <v>74</v>
      </c>
      <c r="C1148" s="120" t="s">
        <v>73</v>
      </c>
      <c r="D1148" s="120" t="s">
        <v>32</v>
      </c>
      <c r="E1148" s="120" t="s">
        <v>76</v>
      </c>
      <c r="F1148" s="119">
        <v>2523631</v>
      </c>
      <c r="G1148" s="115">
        <v>1.6</v>
      </c>
      <c r="H1148" s="118">
        <f t="shared" si="34"/>
        <v>80756.191999999995</v>
      </c>
      <c r="I1148" s="114">
        <f>F1148/F1149</f>
        <v>0.47545186777792475</v>
      </c>
      <c r="J1148" s="117">
        <f t="shared" si="35"/>
        <v>1.5214459768893594E-2</v>
      </c>
    </row>
    <row r="1149" spans="1:10" x14ac:dyDescent="0.25">
      <c r="A1149" s="121" t="s">
        <v>83</v>
      </c>
      <c r="B1149" s="121" t="s">
        <v>74</v>
      </c>
      <c r="C1149" s="120" t="s">
        <v>73</v>
      </c>
      <c r="D1149" s="120" t="s">
        <v>32</v>
      </c>
      <c r="E1149" s="120" t="s">
        <v>72</v>
      </c>
      <c r="F1149" s="119">
        <v>5307858</v>
      </c>
      <c r="G1149" s="115">
        <v>0.9</v>
      </c>
      <c r="H1149" s="118">
        <f t="shared" si="34"/>
        <v>95541.444000000003</v>
      </c>
      <c r="I1149" s="114">
        <f>F1149/F1149</f>
        <v>1</v>
      </c>
      <c r="J1149" s="117">
        <f t="shared" si="35"/>
        <v>1.8000000000000002E-2</v>
      </c>
    </row>
    <row r="1150" spans="1:10" x14ac:dyDescent="0.25">
      <c r="A1150" s="121" t="s">
        <v>83</v>
      </c>
      <c r="B1150" s="121" t="s">
        <v>74</v>
      </c>
      <c r="C1150" s="120" t="s">
        <v>73</v>
      </c>
      <c r="D1150" s="120" t="s">
        <v>11</v>
      </c>
      <c r="E1150" s="120" t="s">
        <v>1</v>
      </c>
      <c r="F1150" s="119">
        <v>1177324</v>
      </c>
      <c r="G1150" s="115">
        <v>2.4</v>
      </c>
      <c r="H1150" s="118">
        <f t="shared" si="34"/>
        <v>56511.552000000003</v>
      </c>
      <c r="I1150" s="114">
        <f>F1150/F1153</f>
        <v>0.22847280117119761</v>
      </c>
      <c r="J1150" s="117">
        <f t="shared" si="35"/>
        <v>1.0966694456217485E-2</v>
      </c>
    </row>
    <row r="1151" spans="1:10" x14ac:dyDescent="0.25">
      <c r="A1151" s="121" t="s">
        <v>83</v>
      </c>
      <c r="B1151" s="121" t="s">
        <v>74</v>
      </c>
      <c r="C1151" s="120" t="s">
        <v>73</v>
      </c>
      <c r="D1151" s="120" t="s">
        <v>11</v>
      </c>
      <c r="E1151" s="120" t="s">
        <v>77</v>
      </c>
      <c r="F1151" s="119">
        <v>2052638</v>
      </c>
      <c r="G1151" s="115">
        <v>1.6</v>
      </c>
      <c r="H1151" s="118">
        <f t="shared" si="34"/>
        <v>65684.416000000012</v>
      </c>
      <c r="I1151" s="114">
        <f>F1151/F1153</f>
        <v>0.39833720679307033</v>
      </c>
      <c r="J1151" s="117">
        <f t="shared" si="35"/>
        <v>1.2746790617378252E-2</v>
      </c>
    </row>
    <row r="1152" spans="1:10" x14ac:dyDescent="0.25">
      <c r="A1152" s="121" t="s">
        <v>83</v>
      </c>
      <c r="B1152" s="121" t="s">
        <v>74</v>
      </c>
      <c r="C1152" s="120" t="s">
        <v>73</v>
      </c>
      <c r="D1152" s="120" t="s">
        <v>11</v>
      </c>
      <c r="E1152" s="120" t="s">
        <v>76</v>
      </c>
      <c r="F1152" s="119">
        <v>1923054</v>
      </c>
      <c r="G1152" s="115">
        <v>1.9</v>
      </c>
      <c r="H1152" s="118">
        <f t="shared" si="34"/>
        <v>73076.051999999996</v>
      </c>
      <c r="I1152" s="114">
        <f>F1152/F1153</f>
        <v>0.37318999203573211</v>
      </c>
      <c r="J1152" s="117">
        <f t="shared" si="35"/>
        <v>1.4181219697357819E-2</v>
      </c>
    </row>
    <row r="1153" spans="1:10" x14ac:dyDescent="0.25">
      <c r="A1153" s="121" t="s">
        <v>83</v>
      </c>
      <c r="B1153" s="121" t="s">
        <v>74</v>
      </c>
      <c r="C1153" s="120" t="s">
        <v>73</v>
      </c>
      <c r="D1153" s="120" t="s">
        <v>11</v>
      </c>
      <c r="E1153" s="120" t="s">
        <v>72</v>
      </c>
      <c r="F1153" s="119">
        <v>5153016</v>
      </c>
      <c r="G1153" s="115">
        <v>0.9</v>
      </c>
      <c r="H1153" s="118">
        <f t="shared" si="34"/>
        <v>92754.288</v>
      </c>
      <c r="I1153" s="114">
        <f>F1153/F1153</f>
        <v>1</v>
      </c>
      <c r="J1153" s="117">
        <f t="shared" si="35"/>
        <v>1.8000000000000002E-2</v>
      </c>
    </row>
    <row r="1154" spans="1:10" x14ac:dyDescent="0.25">
      <c r="A1154" s="121" t="s">
        <v>82</v>
      </c>
      <c r="B1154" s="121" t="s">
        <v>81</v>
      </c>
      <c r="C1154" s="120" t="s">
        <v>0</v>
      </c>
      <c r="D1154" s="120" t="s">
        <v>107</v>
      </c>
      <c r="E1154" s="120" t="s">
        <v>1</v>
      </c>
      <c r="F1154" s="119">
        <v>53742</v>
      </c>
      <c r="G1154" s="115">
        <v>10.7</v>
      </c>
      <c r="H1154" s="118">
        <f t="shared" ref="H1154:H1217" si="36">2*(G1154*F1154/100)</f>
        <v>11500.787999999999</v>
      </c>
      <c r="I1154" s="114">
        <f>F1154/F1157</f>
        <v>6.5871353401245059E-2</v>
      </c>
      <c r="J1154" s="117">
        <f t="shared" ref="J1154:J1217" si="37">2*(I1154*G1154/100)</f>
        <v>1.4096469627866441E-2</v>
      </c>
    </row>
    <row r="1155" spans="1:10" x14ac:dyDescent="0.25">
      <c r="A1155" s="121" t="s">
        <v>82</v>
      </c>
      <c r="B1155" s="121" t="s">
        <v>81</v>
      </c>
      <c r="C1155" s="120" t="s">
        <v>0</v>
      </c>
      <c r="D1155" s="120" t="s">
        <v>107</v>
      </c>
      <c r="E1155" s="120" t="s">
        <v>77</v>
      </c>
      <c r="F1155" s="119">
        <v>59934</v>
      </c>
      <c r="G1155" s="115">
        <v>10.199999999999999</v>
      </c>
      <c r="H1155" s="118">
        <f t="shared" si="36"/>
        <v>12226.535999999998</v>
      </c>
      <c r="I1155" s="114">
        <f>F1155/F1157</f>
        <v>7.3460862914484421E-2</v>
      </c>
      <c r="J1155" s="117">
        <f t="shared" si="37"/>
        <v>1.498601603455482E-2</v>
      </c>
    </row>
    <row r="1156" spans="1:10" x14ac:dyDescent="0.25">
      <c r="A1156" s="121" t="s">
        <v>82</v>
      </c>
      <c r="B1156" s="121" t="s">
        <v>81</v>
      </c>
      <c r="C1156" s="120" t="s">
        <v>0</v>
      </c>
      <c r="D1156" s="120" t="s">
        <v>107</v>
      </c>
      <c r="E1156" s="120" t="s">
        <v>76</v>
      </c>
      <c r="F1156" s="119">
        <v>702187</v>
      </c>
      <c r="G1156" s="115">
        <v>3.1</v>
      </c>
      <c r="H1156" s="118">
        <f t="shared" si="36"/>
        <v>43535.594000000005</v>
      </c>
      <c r="I1156" s="114">
        <f>F1156/F1157</f>
        <v>0.86066778368427055</v>
      </c>
      <c r="J1156" s="117">
        <f t="shared" si="37"/>
        <v>5.3361402588424776E-2</v>
      </c>
    </row>
    <row r="1157" spans="1:10" x14ac:dyDescent="0.25">
      <c r="A1157" s="121" t="s">
        <v>82</v>
      </c>
      <c r="B1157" s="121" t="s">
        <v>81</v>
      </c>
      <c r="C1157" s="120" t="s">
        <v>0</v>
      </c>
      <c r="D1157" s="120" t="s">
        <v>107</v>
      </c>
      <c r="E1157" s="120" t="s">
        <v>72</v>
      </c>
      <c r="F1157" s="119">
        <v>815863</v>
      </c>
      <c r="G1157" s="115">
        <v>2.4</v>
      </c>
      <c r="H1157" s="118">
        <f t="shared" si="36"/>
        <v>39161.423999999999</v>
      </c>
      <c r="I1157" s="114">
        <f>F1157/F1157</f>
        <v>1</v>
      </c>
      <c r="J1157" s="117">
        <f t="shared" si="37"/>
        <v>4.8000000000000001E-2</v>
      </c>
    </row>
    <row r="1158" spans="1:10" x14ac:dyDescent="0.25">
      <c r="A1158" s="121" t="s">
        <v>82</v>
      </c>
      <c r="B1158" s="121" t="s">
        <v>81</v>
      </c>
      <c r="C1158" s="120" t="s">
        <v>0</v>
      </c>
      <c r="D1158" s="120" t="s">
        <v>32</v>
      </c>
      <c r="E1158" s="120" t="s">
        <v>1</v>
      </c>
      <c r="F1158" s="119">
        <v>19021</v>
      </c>
      <c r="G1158" s="115">
        <v>17.399999999999999</v>
      </c>
      <c r="H1158" s="118">
        <f t="shared" si="36"/>
        <v>6619.3079999999991</v>
      </c>
      <c r="I1158" s="114">
        <f>F1158/F1161</f>
        <v>5.1061990614966656E-2</v>
      </c>
      <c r="J1158" s="117">
        <f t="shared" si="37"/>
        <v>1.7769572734008393E-2</v>
      </c>
    </row>
    <row r="1159" spans="1:10" x14ac:dyDescent="0.25">
      <c r="A1159" s="121" t="s">
        <v>82</v>
      </c>
      <c r="B1159" s="121" t="s">
        <v>81</v>
      </c>
      <c r="C1159" s="120" t="s">
        <v>0</v>
      </c>
      <c r="D1159" s="120" t="s">
        <v>32</v>
      </c>
      <c r="E1159" s="120" t="s">
        <v>77</v>
      </c>
      <c r="F1159" s="119">
        <v>22914</v>
      </c>
      <c r="G1159" s="115">
        <v>16.100000000000001</v>
      </c>
      <c r="H1159" s="118">
        <f t="shared" si="36"/>
        <v>7378.3080000000009</v>
      </c>
      <c r="I1159" s="114">
        <f>F1159/F1161</f>
        <v>6.151277288004553E-2</v>
      </c>
      <c r="J1159" s="117">
        <f t="shared" si="37"/>
        <v>1.9807112867374663E-2</v>
      </c>
    </row>
    <row r="1160" spans="1:10" x14ac:dyDescent="0.25">
      <c r="A1160" s="121" t="s">
        <v>82</v>
      </c>
      <c r="B1160" s="121" t="s">
        <v>81</v>
      </c>
      <c r="C1160" s="120" t="s">
        <v>0</v>
      </c>
      <c r="D1160" s="120" t="s">
        <v>32</v>
      </c>
      <c r="E1160" s="120" t="s">
        <v>76</v>
      </c>
      <c r="F1160" s="119">
        <v>330573</v>
      </c>
      <c r="G1160" s="115">
        <v>4.2</v>
      </c>
      <c r="H1160" s="118">
        <f t="shared" si="36"/>
        <v>27768.132000000001</v>
      </c>
      <c r="I1160" s="114">
        <f>F1160/F1161</f>
        <v>0.88742523650498784</v>
      </c>
      <c r="J1160" s="117">
        <f t="shared" si="37"/>
        <v>7.4543719866418987E-2</v>
      </c>
    </row>
    <row r="1161" spans="1:10" x14ac:dyDescent="0.25">
      <c r="A1161" s="121" t="s">
        <v>82</v>
      </c>
      <c r="B1161" s="121" t="s">
        <v>81</v>
      </c>
      <c r="C1161" s="120" t="s">
        <v>0</v>
      </c>
      <c r="D1161" s="120" t="s">
        <v>32</v>
      </c>
      <c r="E1161" s="120" t="s">
        <v>72</v>
      </c>
      <c r="F1161" s="119">
        <v>372508</v>
      </c>
      <c r="G1161" s="115">
        <v>3.8</v>
      </c>
      <c r="H1161" s="118">
        <f t="shared" si="36"/>
        <v>28310.607999999997</v>
      </c>
      <c r="I1161" s="114">
        <f>F1161/F1161</f>
        <v>1</v>
      </c>
      <c r="J1161" s="117">
        <f t="shared" si="37"/>
        <v>7.5999999999999998E-2</v>
      </c>
    </row>
    <row r="1162" spans="1:10" x14ac:dyDescent="0.25">
      <c r="A1162" s="121" t="s">
        <v>82</v>
      </c>
      <c r="B1162" s="121" t="s">
        <v>81</v>
      </c>
      <c r="C1162" s="120" t="s">
        <v>0</v>
      </c>
      <c r="D1162" s="120" t="s">
        <v>11</v>
      </c>
      <c r="E1162" s="120" t="s">
        <v>1</v>
      </c>
      <c r="F1162" s="119">
        <v>34721</v>
      </c>
      <c r="G1162" s="115">
        <v>13.8</v>
      </c>
      <c r="H1162" s="118">
        <f t="shared" si="36"/>
        <v>9582.996000000001</v>
      </c>
      <c r="I1162" s="114">
        <f>F1162/F1165</f>
        <v>7.8314217726201354E-2</v>
      </c>
      <c r="J1162" s="117">
        <f t="shared" si="37"/>
        <v>2.1614724092431575E-2</v>
      </c>
    </row>
    <row r="1163" spans="1:10" x14ac:dyDescent="0.25">
      <c r="A1163" s="121" t="s">
        <v>82</v>
      </c>
      <c r="B1163" s="121" t="s">
        <v>81</v>
      </c>
      <c r="C1163" s="120" t="s">
        <v>0</v>
      </c>
      <c r="D1163" s="120" t="s">
        <v>11</v>
      </c>
      <c r="E1163" s="120" t="s">
        <v>77</v>
      </c>
      <c r="F1163" s="119">
        <v>37020</v>
      </c>
      <c r="G1163" s="115">
        <v>12.7</v>
      </c>
      <c r="H1163" s="118">
        <f t="shared" si="36"/>
        <v>9403.08</v>
      </c>
      <c r="I1163" s="114">
        <f>F1163/F1165</f>
        <v>8.3499678587136722E-2</v>
      </c>
      <c r="J1163" s="117">
        <f t="shared" si="37"/>
        <v>2.1208918361132728E-2</v>
      </c>
    </row>
    <row r="1164" spans="1:10" x14ac:dyDescent="0.25">
      <c r="A1164" s="121" t="s">
        <v>82</v>
      </c>
      <c r="B1164" s="121" t="s">
        <v>81</v>
      </c>
      <c r="C1164" s="120" t="s">
        <v>0</v>
      </c>
      <c r="D1164" s="120" t="s">
        <v>11</v>
      </c>
      <c r="E1164" s="120" t="s">
        <v>76</v>
      </c>
      <c r="F1164" s="119">
        <v>371614</v>
      </c>
      <c r="G1164" s="115">
        <v>3.8</v>
      </c>
      <c r="H1164" s="118">
        <f t="shared" si="36"/>
        <v>28242.664000000001</v>
      </c>
      <c r="I1164" s="114">
        <f>F1164/F1165</f>
        <v>0.83818610368666191</v>
      </c>
      <c r="J1164" s="117">
        <f t="shared" si="37"/>
        <v>6.3702143880186302E-2</v>
      </c>
    </row>
    <row r="1165" spans="1:10" x14ac:dyDescent="0.25">
      <c r="A1165" s="121" t="s">
        <v>82</v>
      </c>
      <c r="B1165" s="121" t="s">
        <v>81</v>
      </c>
      <c r="C1165" s="120" t="s">
        <v>0</v>
      </c>
      <c r="D1165" s="120" t="s">
        <v>11</v>
      </c>
      <c r="E1165" s="120" t="s">
        <v>72</v>
      </c>
      <c r="F1165" s="119">
        <v>443355</v>
      </c>
      <c r="G1165" s="115">
        <v>3.5</v>
      </c>
      <c r="H1165" s="118">
        <f t="shared" si="36"/>
        <v>31034.85</v>
      </c>
      <c r="I1165" s="114">
        <f>F1165/F1165</f>
        <v>1</v>
      </c>
      <c r="J1165" s="117">
        <f t="shared" si="37"/>
        <v>7.0000000000000007E-2</v>
      </c>
    </row>
    <row r="1166" spans="1:10" x14ac:dyDescent="0.25">
      <c r="A1166" s="121" t="s">
        <v>82</v>
      </c>
      <c r="B1166" s="121" t="s">
        <v>81</v>
      </c>
      <c r="C1166" s="120" t="s">
        <v>2</v>
      </c>
      <c r="D1166" s="120" t="s">
        <v>107</v>
      </c>
      <c r="E1166" s="120" t="s">
        <v>1</v>
      </c>
      <c r="F1166" s="119">
        <v>256816</v>
      </c>
      <c r="G1166" s="115">
        <v>5.3</v>
      </c>
      <c r="H1166" s="118">
        <f t="shared" si="36"/>
        <v>27222.495999999999</v>
      </c>
      <c r="I1166" s="114">
        <f>F1166/F1169</f>
        <v>0.19635556799267229</v>
      </c>
      <c r="J1166" s="117">
        <f t="shared" si="37"/>
        <v>2.0813690207223262E-2</v>
      </c>
    </row>
    <row r="1167" spans="1:10" x14ac:dyDescent="0.25">
      <c r="A1167" s="121" t="s">
        <v>82</v>
      </c>
      <c r="B1167" s="121" t="s">
        <v>81</v>
      </c>
      <c r="C1167" s="120" t="s">
        <v>2</v>
      </c>
      <c r="D1167" s="120" t="s">
        <v>107</v>
      </c>
      <c r="E1167" s="120" t="s">
        <v>77</v>
      </c>
      <c r="F1167" s="119">
        <v>349825</v>
      </c>
      <c r="G1167" s="115">
        <v>4.8</v>
      </c>
      <c r="H1167" s="118">
        <f t="shared" si="36"/>
        <v>33583.199999999997</v>
      </c>
      <c r="I1167" s="114">
        <f>F1167/F1169</f>
        <v>0.26746809611954314</v>
      </c>
      <c r="J1167" s="117">
        <f t="shared" si="37"/>
        <v>2.5676937227476139E-2</v>
      </c>
    </row>
    <row r="1168" spans="1:10" x14ac:dyDescent="0.25">
      <c r="A1168" s="121" t="s">
        <v>82</v>
      </c>
      <c r="B1168" s="121" t="s">
        <v>81</v>
      </c>
      <c r="C1168" s="120" t="s">
        <v>2</v>
      </c>
      <c r="D1168" s="120" t="s">
        <v>107</v>
      </c>
      <c r="E1168" s="120" t="s">
        <v>76</v>
      </c>
      <c r="F1168" s="119">
        <v>701272</v>
      </c>
      <c r="G1168" s="115">
        <v>3.6</v>
      </c>
      <c r="H1168" s="118">
        <f t="shared" si="36"/>
        <v>50491.584000000003</v>
      </c>
      <c r="I1168" s="114">
        <f>F1168/F1169</f>
        <v>0.53617633588778457</v>
      </c>
      <c r="J1168" s="117">
        <f t="shared" si="37"/>
        <v>3.8604696183920491E-2</v>
      </c>
    </row>
    <row r="1169" spans="1:10" x14ac:dyDescent="0.25">
      <c r="A1169" s="121" t="s">
        <v>82</v>
      </c>
      <c r="B1169" s="121" t="s">
        <v>81</v>
      </c>
      <c r="C1169" s="120" t="s">
        <v>2</v>
      </c>
      <c r="D1169" s="120" t="s">
        <v>107</v>
      </c>
      <c r="E1169" s="120" t="s">
        <v>72</v>
      </c>
      <c r="F1169" s="119">
        <v>1307913</v>
      </c>
      <c r="G1169" s="115">
        <v>2.4</v>
      </c>
      <c r="H1169" s="118">
        <f t="shared" si="36"/>
        <v>62779.823999999993</v>
      </c>
      <c r="I1169" s="114">
        <f>F1169/F1169</f>
        <v>1</v>
      </c>
      <c r="J1169" s="117">
        <f t="shared" si="37"/>
        <v>4.8000000000000001E-2</v>
      </c>
    </row>
    <row r="1170" spans="1:10" x14ac:dyDescent="0.25">
      <c r="A1170" s="121" t="s">
        <v>82</v>
      </c>
      <c r="B1170" s="121" t="s">
        <v>81</v>
      </c>
      <c r="C1170" s="120" t="s">
        <v>2</v>
      </c>
      <c r="D1170" s="120" t="s">
        <v>32</v>
      </c>
      <c r="E1170" s="120" t="s">
        <v>1</v>
      </c>
      <c r="F1170" s="119">
        <v>88418</v>
      </c>
      <c r="G1170" s="115">
        <v>9.4</v>
      </c>
      <c r="H1170" s="118">
        <f t="shared" si="36"/>
        <v>16622.584000000003</v>
      </c>
      <c r="I1170" s="114">
        <f>F1170/F1173</f>
        <v>0.1492025028518201</v>
      </c>
      <c r="J1170" s="117">
        <f t="shared" si="37"/>
        <v>2.8050070536142183E-2</v>
      </c>
    </row>
    <row r="1171" spans="1:10" x14ac:dyDescent="0.25">
      <c r="A1171" s="121" t="s">
        <v>82</v>
      </c>
      <c r="B1171" s="121" t="s">
        <v>81</v>
      </c>
      <c r="C1171" s="120" t="s">
        <v>2</v>
      </c>
      <c r="D1171" s="120" t="s">
        <v>32</v>
      </c>
      <c r="E1171" s="120" t="s">
        <v>77</v>
      </c>
      <c r="F1171" s="119">
        <v>159073</v>
      </c>
      <c r="G1171" s="115">
        <v>7</v>
      </c>
      <c r="H1171" s="118">
        <f t="shared" si="36"/>
        <v>22270.22</v>
      </c>
      <c r="I1171" s="114">
        <f>F1171/F1173</f>
        <v>0.26843052021248592</v>
      </c>
      <c r="J1171" s="117">
        <f t="shared" si="37"/>
        <v>3.7580272829748032E-2</v>
      </c>
    </row>
    <row r="1172" spans="1:10" x14ac:dyDescent="0.25">
      <c r="A1172" s="121" t="s">
        <v>82</v>
      </c>
      <c r="B1172" s="121" t="s">
        <v>81</v>
      </c>
      <c r="C1172" s="120" t="s">
        <v>2</v>
      </c>
      <c r="D1172" s="120" t="s">
        <v>32</v>
      </c>
      <c r="E1172" s="120" t="s">
        <v>76</v>
      </c>
      <c r="F1172" s="119">
        <v>345113</v>
      </c>
      <c r="G1172" s="115">
        <v>4.8</v>
      </c>
      <c r="H1172" s="118">
        <f t="shared" si="36"/>
        <v>33130.847999999998</v>
      </c>
      <c r="I1172" s="114">
        <f>F1172/F1173</f>
        <v>0.58236697693569395</v>
      </c>
      <c r="J1172" s="117">
        <f t="shared" si="37"/>
        <v>5.5907229785826615E-2</v>
      </c>
    </row>
    <row r="1173" spans="1:10" x14ac:dyDescent="0.25">
      <c r="A1173" s="121" t="s">
        <v>82</v>
      </c>
      <c r="B1173" s="121" t="s">
        <v>81</v>
      </c>
      <c r="C1173" s="120" t="s">
        <v>2</v>
      </c>
      <c r="D1173" s="120" t="s">
        <v>32</v>
      </c>
      <c r="E1173" s="120" t="s">
        <v>72</v>
      </c>
      <c r="F1173" s="119">
        <v>592604</v>
      </c>
      <c r="G1173" s="115">
        <v>3.6</v>
      </c>
      <c r="H1173" s="118">
        <f t="shared" si="36"/>
        <v>42667.487999999998</v>
      </c>
      <c r="I1173" s="114">
        <f>F1173/F1173</f>
        <v>1</v>
      </c>
      <c r="J1173" s="117">
        <f t="shared" si="37"/>
        <v>7.2000000000000008E-2</v>
      </c>
    </row>
    <row r="1174" spans="1:10" x14ac:dyDescent="0.25">
      <c r="A1174" s="121" t="s">
        <v>82</v>
      </c>
      <c r="B1174" s="121" t="s">
        <v>81</v>
      </c>
      <c r="C1174" s="120" t="s">
        <v>2</v>
      </c>
      <c r="D1174" s="120" t="s">
        <v>11</v>
      </c>
      <c r="E1174" s="120" t="s">
        <v>1</v>
      </c>
      <c r="F1174" s="119">
        <v>168398</v>
      </c>
      <c r="G1174" s="115">
        <v>7</v>
      </c>
      <c r="H1174" s="118">
        <f t="shared" si="36"/>
        <v>23575.72</v>
      </c>
      <c r="I1174" s="114">
        <f>F1174/F1177</f>
        <v>0.23541993739768408</v>
      </c>
      <c r="J1174" s="117">
        <f t="shared" si="37"/>
        <v>3.2958791235675772E-2</v>
      </c>
    </row>
    <row r="1175" spans="1:10" x14ac:dyDescent="0.25">
      <c r="A1175" s="121" t="s">
        <v>82</v>
      </c>
      <c r="B1175" s="121" t="s">
        <v>81</v>
      </c>
      <c r="C1175" s="120" t="s">
        <v>2</v>
      </c>
      <c r="D1175" s="120" t="s">
        <v>11</v>
      </c>
      <c r="E1175" s="120" t="s">
        <v>77</v>
      </c>
      <c r="F1175" s="119">
        <v>190752</v>
      </c>
      <c r="G1175" s="115">
        <v>7</v>
      </c>
      <c r="H1175" s="118">
        <f t="shared" si="36"/>
        <v>26705.279999999999</v>
      </c>
      <c r="I1175" s="114">
        <f>F1175/F1177</f>
        <v>0.2666707674585389</v>
      </c>
      <c r="J1175" s="117">
        <f t="shared" si="37"/>
        <v>3.7333907444195444E-2</v>
      </c>
    </row>
    <row r="1176" spans="1:10" x14ac:dyDescent="0.25">
      <c r="A1176" s="121" t="s">
        <v>82</v>
      </c>
      <c r="B1176" s="121" t="s">
        <v>81</v>
      </c>
      <c r="C1176" s="120" t="s">
        <v>2</v>
      </c>
      <c r="D1176" s="120" t="s">
        <v>11</v>
      </c>
      <c r="E1176" s="120" t="s">
        <v>76</v>
      </c>
      <c r="F1176" s="119">
        <v>356159</v>
      </c>
      <c r="G1176" s="115">
        <v>4.5</v>
      </c>
      <c r="H1176" s="118">
        <f t="shared" si="36"/>
        <v>32054.31</v>
      </c>
      <c r="I1176" s="114">
        <f>F1176/F1177</f>
        <v>0.49790929514377702</v>
      </c>
      <c r="J1176" s="117">
        <f t="shared" si="37"/>
        <v>4.4811836562939932E-2</v>
      </c>
    </row>
    <row r="1177" spans="1:10" x14ac:dyDescent="0.25">
      <c r="A1177" s="121" t="s">
        <v>82</v>
      </c>
      <c r="B1177" s="121" t="s">
        <v>81</v>
      </c>
      <c r="C1177" s="120" t="s">
        <v>2</v>
      </c>
      <c r="D1177" s="120" t="s">
        <v>11</v>
      </c>
      <c r="E1177" s="120" t="s">
        <v>72</v>
      </c>
      <c r="F1177" s="119">
        <v>715309</v>
      </c>
      <c r="G1177" s="115">
        <v>3.6</v>
      </c>
      <c r="H1177" s="118">
        <f t="shared" si="36"/>
        <v>51502.248</v>
      </c>
      <c r="I1177" s="114">
        <f>F1177/F1177</f>
        <v>1</v>
      </c>
      <c r="J1177" s="117">
        <f t="shared" si="37"/>
        <v>7.2000000000000008E-2</v>
      </c>
    </row>
    <row r="1178" spans="1:10" x14ac:dyDescent="0.25">
      <c r="A1178" s="121" t="s">
        <v>82</v>
      </c>
      <c r="B1178" s="121" t="s">
        <v>81</v>
      </c>
      <c r="C1178" s="120" t="s">
        <v>3</v>
      </c>
      <c r="D1178" s="120" t="s">
        <v>107</v>
      </c>
      <c r="E1178" s="120" t="s">
        <v>1</v>
      </c>
      <c r="F1178" s="119">
        <v>307246</v>
      </c>
      <c r="G1178" s="115">
        <v>5.0999999999999996</v>
      </c>
      <c r="H1178" s="118">
        <f t="shared" si="36"/>
        <v>31339.091999999997</v>
      </c>
      <c r="I1178" s="114">
        <f>F1178/F1181</f>
        <v>0.16889712725471667</v>
      </c>
      <c r="J1178" s="117">
        <f t="shared" si="37"/>
        <v>1.72275069799811E-2</v>
      </c>
    </row>
    <row r="1179" spans="1:10" x14ac:dyDescent="0.25">
      <c r="A1179" s="121" t="s">
        <v>82</v>
      </c>
      <c r="B1179" s="121" t="s">
        <v>81</v>
      </c>
      <c r="C1179" s="120" t="s">
        <v>3</v>
      </c>
      <c r="D1179" s="120" t="s">
        <v>107</v>
      </c>
      <c r="E1179" s="120" t="s">
        <v>77</v>
      </c>
      <c r="F1179" s="119">
        <v>651978</v>
      </c>
      <c r="G1179" s="115">
        <v>3.8</v>
      </c>
      <c r="H1179" s="118">
        <f t="shared" si="36"/>
        <v>49550.328000000001</v>
      </c>
      <c r="I1179" s="114">
        <f>F1179/F1181</f>
        <v>0.35840079686399717</v>
      </c>
      <c r="J1179" s="117">
        <f t="shared" si="37"/>
        <v>2.7238460561663781E-2</v>
      </c>
    </row>
    <row r="1180" spans="1:10" x14ac:dyDescent="0.25">
      <c r="A1180" s="121" t="s">
        <v>82</v>
      </c>
      <c r="B1180" s="121" t="s">
        <v>81</v>
      </c>
      <c r="C1180" s="120" t="s">
        <v>3</v>
      </c>
      <c r="D1180" s="120" t="s">
        <v>107</v>
      </c>
      <c r="E1180" s="120" t="s">
        <v>76</v>
      </c>
      <c r="F1180" s="119">
        <v>859907</v>
      </c>
      <c r="G1180" s="115">
        <v>3</v>
      </c>
      <c r="H1180" s="118">
        <f t="shared" si="36"/>
        <v>51594.42</v>
      </c>
      <c r="I1180" s="114">
        <f>F1180/F1181</f>
        <v>0.47270207588128615</v>
      </c>
      <c r="J1180" s="117">
        <f t="shared" si="37"/>
        <v>2.836212455287717E-2</v>
      </c>
    </row>
    <row r="1181" spans="1:10" x14ac:dyDescent="0.25">
      <c r="A1181" s="121" t="s">
        <v>82</v>
      </c>
      <c r="B1181" s="121" t="s">
        <v>81</v>
      </c>
      <c r="C1181" s="120" t="s">
        <v>3</v>
      </c>
      <c r="D1181" s="120" t="s">
        <v>107</v>
      </c>
      <c r="E1181" s="120" t="s">
        <v>72</v>
      </c>
      <c r="F1181" s="119">
        <v>1819131</v>
      </c>
      <c r="G1181" s="115">
        <v>2</v>
      </c>
      <c r="H1181" s="118">
        <f t="shared" si="36"/>
        <v>72765.240000000005</v>
      </c>
      <c r="I1181" s="114">
        <f>F1181/F1181</f>
        <v>1</v>
      </c>
      <c r="J1181" s="117">
        <f t="shared" si="37"/>
        <v>0.04</v>
      </c>
    </row>
    <row r="1182" spans="1:10" x14ac:dyDescent="0.25">
      <c r="A1182" s="121" t="s">
        <v>82</v>
      </c>
      <c r="B1182" s="121" t="s">
        <v>81</v>
      </c>
      <c r="C1182" s="120" t="s">
        <v>3</v>
      </c>
      <c r="D1182" s="120" t="s">
        <v>32</v>
      </c>
      <c r="E1182" s="120" t="s">
        <v>1</v>
      </c>
      <c r="F1182" s="119">
        <v>129754</v>
      </c>
      <c r="G1182" s="115">
        <v>8</v>
      </c>
      <c r="H1182" s="118">
        <f t="shared" si="36"/>
        <v>20760.64</v>
      </c>
      <c r="I1182" s="114">
        <f>F1182/F1185</f>
        <v>0.14246689050755079</v>
      </c>
      <c r="J1182" s="117">
        <f t="shared" si="37"/>
        <v>2.2794702481208125E-2</v>
      </c>
    </row>
    <row r="1183" spans="1:10" x14ac:dyDescent="0.25">
      <c r="A1183" s="121" t="s">
        <v>82</v>
      </c>
      <c r="B1183" s="121" t="s">
        <v>81</v>
      </c>
      <c r="C1183" s="120" t="s">
        <v>3</v>
      </c>
      <c r="D1183" s="120" t="s">
        <v>32</v>
      </c>
      <c r="E1183" s="120" t="s">
        <v>77</v>
      </c>
      <c r="F1183" s="119">
        <v>330390</v>
      </c>
      <c r="G1183" s="115">
        <v>5.0999999999999996</v>
      </c>
      <c r="H1183" s="118">
        <f t="shared" si="36"/>
        <v>33699.78</v>
      </c>
      <c r="I1183" s="114">
        <f>F1183/F1185</f>
        <v>0.36276057736015616</v>
      </c>
      <c r="J1183" s="117">
        <f t="shared" si="37"/>
        <v>3.7001578890735923E-2</v>
      </c>
    </row>
    <row r="1184" spans="1:10" x14ac:dyDescent="0.25">
      <c r="A1184" s="121" t="s">
        <v>82</v>
      </c>
      <c r="B1184" s="121" t="s">
        <v>81</v>
      </c>
      <c r="C1184" s="120" t="s">
        <v>3</v>
      </c>
      <c r="D1184" s="120" t="s">
        <v>32</v>
      </c>
      <c r="E1184" s="120" t="s">
        <v>76</v>
      </c>
      <c r="F1184" s="119">
        <v>450622</v>
      </c>
      <c r="G1184" s="115">
        <v>4</v>
      </c>
      <c r="H1184" s="118">
        <f t="shared" si="36"/>
        <v>36049.760000000002</v>
      </c>
      <c r="I1184" s="114">
        <f>F1184/F1185</f>
        <v>0.49477253213229305</v>
      </c>
      <c r="J1184" s="117">
        <f t="shared" si="37"/>
        <v>3.9581802570583441E-2</v>
      </c>
    </row>
    <row r="1185" spans="1:10" x14ac:dyDescent="0.25">
      <c r="A1185" s="121" t="s">
        <v>82</v>
      </c>
      <c r="B1185" s="121" t="s">
        <v>81</v>
      </c>
      <c r="C1185" s="120" t="s">
        <v>3</v>
      </c>
      <c r="D1185" s="120" t="s">
        <v>32</v>
      </c>
      <c r="E1185" s="120" t="s">
        <v>72</v>
      </c>
      <c r="F1185" s="119">
        <v>910766</v>
      </c>
      <c r="G1185" s="115">
        <v>3</v>
      </c>
      <c r="H1185" s="118">
        <f t="shared" si="36"/>
        <v>54645.96</v>
      </c>
      <c r="I1185" s="114">
        <f>F1185/F1185</f>
        <v>1</v>
      </c>
      <c r="J1185" s="117">
        <f t="shared" si="37"/>
        <v>0.06</v>
      </c>
    </row>
    <row r="1186" spans="1:10" x14ac:dyDescent="0.25">
      <c r="A1186" s="121" t="s">
        <v>82</v>
      </c>
      <c r="B1186" s="121" t="s">
        <v>81</v>
      </c>
      <c r="C1186" s="120" t="s">
        <v>3</v>
      </c>
      <c r="D1186" s="120" t="s">
        <v>11</v>
      </c>
      <c r="E1186" s="120" t="s">
        <v>1</v>
      </c>
      <c r="F1186" s="119">
        <v>177492</v>
      </c>
      <c r="G1186" s="115">
        <v>7.2</v>
      </c>
      <c r="H1186" s="118">
        <f t="shared" si="36"/>
        <v>25558.848000000002</v>
      </c>
      <c r="I1186" s="114">
        <f>F1186/F1189</f>
        <v>0.1953972246839101</v>
      </c>
      <c r="J1186" s="117">
        <f t="shared" si="37"/>
        <v>2.8137200354483055E-2</v>
      </c>
    </row>
    <row r="1187" spans="1:10" x14ac:dyDescent="0.25">
      <c r="A1187" s="121" t="s">
        <v>82</v>
      </c>
      <c r="B1187" s="121" t="s">
        <v>81</v>
      </c>
      <c r="C1187" s="120" t="s">
        <v>3</v>
      </c>
      <c r="D1187" s="120" t="s">
        <v>11</v>
      </c>
      <c r="E1187" s="120" t="s">
        <v>77</v>
      </c>
      <c r="F1187" s="119">
        <v>321588</v>
      </c>
      <c r="G1187" s="115">
        <v>5.0999999999999996</v>
      </c>
      <c r="H1187" s="118">
        <f t="shared" si="36"/>
        <v>32801.975999999995</v>
      </c>
      <c r="I1187" s="114">
        <f>F1187/F1189</f>
        <v>0.35402949254980104</v>
      </c>
      <c r="J1187" s="117">
        <f t="shared" si="37"/>
        <v>3.6111008240079706E-2</v>
      </c>
    </row>
    <row r="1188" spans="1:10" x14ac:dyDescent="0.25">
      <c r="A1188" s="121" t="s">
        <v>82</v>
      </c>
      <c r="B1188" s="121" t="s">
        <v>81</v>
      </c>
      <c r="C1188" s="120" t="s">
        <v>3</v>
      </c>
      <c r="D1188" s="120" t="s">
        <v>11</v>
      </c>
      <c r="E1188" s="120" t="s">
        <v>76</v>
      </c>
      <c r="F1188" s="119">
        <v>409285</v>
      </c>
      <c r="G1188" s="115">
        <v>4.3</v>
      </c>
      <c r="H1188" s="118">
        <f t="shared" si="36"/>
        <v>35198.51</v>
      </c>
      <c r="I1188" s="114">
        <f>F1188/F1189</f>
        <v>0.45057328276628889</v>
      </c>
      <c r="J1188" s="117">
        <f t="shared" si="37"/>
        <v>3.8749302317900844E-2</v>
      </c>
    </row>
    <row r="1189" spans="1:10" x14ac:dyDescent="0.25">
      <c r="A1189" s="121" t="s">
        <v>82</v>
      </c>
      <c r="B1189" s="121" t="s">
        <v>81</v>
      </c>
      <c r="C1189" s="120" t="s">
        <v>3</v>
      </c>
      <c r="D1189" s="120" t="s">
        <v>11</v>
      </c>
      <c r="E1189" s="120" t="s">
        <v>72</v>
      </c>
      <c r="F1189" s="119">
        <v>908365</v>
      </c>
      <c r="G1189" s="115">
        <v>3</v>
      </c>
      <c r="H1189" s="118">
        <f t="shared" si="36"/>
        <v>54501.9</v>
      </c>
      <c r="I1189" s="114">
        <f>F1189/F1189</f>
        <v>1</v>
      </c>
      <c r="J1189" s="117">
        <f t="shared" si="37"/>
        <v>0.06</v>
      </c>
    </row>
    <row r="1190" spans="1:10" x14ac:dyDescent="0.25">
      <c r="A1190" s="121" t="s">
        <v>82</v>
      </c>
      <c r="B1190" s="121" t="s">
        <v>81</v>
      </c>
      <c r="C1190" s="120" t="s">
        <v>4</v>
      </c>
      <c r="D1190" s="120" t="s">
        <v>107</v>
      </c>
      <c r="E1190" s="120" t="s">
        <v>1</v>
      </c>
      <c r="F1190" s="119">
        <v>306349</v>
      </c>
      <c r="G1190" s="115">
        <v>5.2</v>
      </c>
      <c r="H1190" s="118">
        <f t="shared" si="36"/>
        <v>31860.296000000002</v>
      </c>
      <c r="I1190" s="114">
        <f>F1190/F1193</f>
        <v>0.15600600906452106</v>
      </c>
      <c r="J1190" s="117">
        <f t="shared" si="37"/>
        <v>1.6224624942710191E-2</v>
      </c>
    </row>
    <row r="1191" spans="1:10" x14ac:dyDescent="0.25">
      <c r="A1191" s="121" t="s">
        <v>82</v>
      </c>
      <c r="B1191" s="121" t="s">
        <v>81</v>
      </c>
      <c r="C1191" s="120" t="s">
        <v>4</v>
      </c>
      <c r="D1191" s="120" t="s">
        <v>107</v>
      </c>
      <c r="E1191" s="120" t="s">
        <v>77</v>
      </c>
      <c r="F1191" s="119">
        <v>979328</v>
      </c>
      <c r="G1191" s="115">
        <v>3.2</v>
      </c>
      <c r="H1191" s="118">
        <f t="shared" si="36"/>
        <v>62676.991999999998</v>
      </c>
      <c r="I1191" s="114">
        <f>F1191/F1193</f>
        <v>0.49871568976931302</v>
      </c>
      <c r="J1191" s="117">
        <f t="shared" si="37"/>
        <v>3.1917804145236033E-2</v>
      </c>
    </row>
    <row r="1192" spans="1:10" x14ac:dyDescent="0.25">
      <c r="A1192" s="121" t="s">
        <v>82</v>
      </c>
      <c r="B1192" s="121" t="s">
        <v>81</v>
      </c>
      <c r="C1192" s="120" t="s">
        <v>4</v>
      </c>
      <c r="D1192" s="120" t="s">
        <v>107</v>
      </c>
      <c r="E1192" s="120" t="s">
        <v>76</v>
      </c>
      <c r="F1192" s="119">
        <v>678023</v>
      </c>
      <c r="G1192" s="115">
        <v>3.9</v>
      </c>
      <c r="H1192" s="118">
        <f t="shared" si="36"/>
        <v>52885.793999999994</v>
      </c>
      <c r="I1192" s="114">
        <f>F1192/F1193</f>
        <v>0.34527830116616592</v>
      </c>
      <c r="J1192" s="117">
        <f t="shared" si="37"/>
        <v>2.6931707490960945E-2</v>
      </c>
    </row>
    <row r="1193" spans="1:10" x14ac:dyDescent="0.25">
      <c r="A1193" s="121" t="s">
        <v>82</v>
      </c>
      <c r="B1193" s="121" t="s">
        <v>81</v>
      </c>
      <c r="C1193" s="120" t="s">
        <v>4</v>
      </c>
      <c r="D1193" s="120" t="s">
        <v>107</v>
      </c>
      <c r="E1193" s="120" t="s">
        <v>72</v>
      </c>
      <c r="F1193" s="119">
        <v>1963700</v>
      </c>
      <c r="G1193" s="115">
        <v>2.1</v>
      </c>
      <c r="H1193" s="118">
        <f t="shared" si="36"/>
        <v>82475.399999999994</v>
      </c>
      <c r="I1193" s="114">
        <f>F1193/F1193</f>
        <v>1</v>
      </c>
      <c r="J1193" s="117">
        <f t="shared" si="37"/>
        <v>4.2000000000000003E-2</v>
      </c>
    </row>
    <row r="1194" spans="1:10" x14ac:dyDescent="0.25">
      <c r="A1194" s="121" t="s">
        <v>82</v>
      </c>
      <c r="B1194" s="121" t="s">
        <v>81</v>
      </c>
      <c r="C1194" s="120" t="s">
        <v>4</v>
      </c>
      <c r="D1194" s="120" t="s">
        <v>32</v>
      </c>
      <c r="E1194" s="120" t="s">
        <v>1</v>
      </c>
      <c r="F1194" s="119">
        <v>148516</v>
      </c>
      <c r="G1194" s="115">
        <v>7.4</v>
      </c>
      <c r="H1194" s="118">
        <f t="shared" si="36"/>
        <v>21980.368000000002</v>
      </c>
      <c r="I1194" s="114">
        <f>F1194/F1197</f>
        <v>0.14165940164173665</v>
      </c>
      <c r="J1194" s="117">
        <f t="shared" si="37"/>
        <v>2.0965591442977029E-2</v>
      </c>
    </row>
    <row r="1195" spans="1:10" x14ac:dyDescent="0.25">
      <c r="A1195" s="121" t="s">
        <v>82</v>
      </c>
      <c r="B1195" s="121" t="s">
        <v>81</v>
      </c>
      <c r="C1195" s="120" t="s">
        <v>4</v>
      </c>
      <c r="D1195" s="120" t="s">
        <v>32</v>
      </c>
      <c r="E1195" s="120" t="s">
        <v>77</v>
      </c>
      <c r="F1195" s="119">
        <v>510502</v>
      </c>
      <c r="G1195" s="115">
        <v>3.9</v>
      </c>
      <c r="H1195" s="118">
        <f t="shared" si="36"/>
        <v>39819.156000000003</v>
      </c>
      <c r="I1195" s="114">
        <f>F1195/F1197</f>
        <v>0.48693344728453397</v>
      </c>
      <c r="J1195" s="117">
        <f t="shared" si="37"/>
        <v>3.7980808888193648E-2</v>
      </c>
    </row>
    <row r="1196" spans="1:10" x14ac:dyDescent="0.25">
      <c r="A1196" s="121" t="s">
        <v>82</v>
      </c>
      <c r="B1196" s="121" t="s">
        <v>81</v>
      </c>
      <c r="C1196" s="120" t="s">
        <v>4</v>
      </c>
      <c r="D1196" s="120" t="s">
        <v>32</v>
      </c>
      <c r="E1196" s="120" t="s">
        <v>76</v>
      </c>
      <c r="F1196" s="119">
        <v>389384</v>
      </c>
      <c r="G1196" s="115">
        <v>4.8</v>
      </c>
      <c r="H1196" s="118">
        <f t="shared" si="36"/>
        <v>37380.864000000001</v>
      </c>
      <c r="I1196" s="114">
        <f>F1196/F1197</f>
        <v>0.37140715107372935</v>
      </c>
      <c r="J1196" s="117">
        <f t="shared" si="37"/>
        <v>3.5655086503078019E-2</v>
      </c>
    </row>
    <row r="1197" spans="1:10" x14ac:dyDescent="0.25">
      <c r="A1197" s="121" t="s">
        <v>82</v>
      </c>
      <c r="B1197" s="121" t="s">
        <v>81</v>
      </c>
      <c r="C1197" s="120" t="s">
        <v>4</v>
      </c>
      <c r="D1197" s="120" t="s">
        <v>32</v>
      </c>
      <c r="E1197" s="120" t="s">
        <v>72</v>
      </c>
      <c r="F1197" s="119">
        <v>1048402</v>
      </c>
      <c r="G1197" s="115">
        <v>2.7</v>
      </c>
      <c r="H1197" s="118">
        <f t="shared" si="36"/>
        <v>56613.708000000006</v>
      </c>
      <c r="I1197" s="114">
        <f>F1197/F1197</f>
        <v>1</v>
      </c>
      <c r="J1197" s="117">
        <f t="shared" si="37"/>
        <v>5.4000000000000006E-2</v>
      </c>
    </row>
    <row r="1198" spans="1:10" x14ac:dyDescent="0.25">
      <c r="A1198" s="121" t="s">
        <v>82</v>
      </c>
      <c r="B1198" s="121" t="s">
        <v>81</v>
      </c>
      <c r="C1198" s="120" t="s">
        <v>4</v>
      </c>
      <c r="D1198" s="120" t="s">
        <v>11</v>
      </c>
      <c r="E1198" s="120" t="s">
        <v>1</v>
      </c>
      <c r="F1198" s="119">
        <v>157833</v>
      </c>
      <c r="G1198" s="115">
        <v>7.4</v>
      </c>
      <c r="H1198" s="118">
        <f t="shared" si="36"/>
        <v>23359.284</v>
      </c>
      <c r="I1198" s="114">
        <f>F1198/F1201</f>
        <v>0.17243892153156676</v>
      </c>
      <c r="J1198" s="117">
        <f t="shared" si="37"/>
        <v>2.5520960386671884E-2</v>
      </c>
    </row>
    <row r="1199" spans="1:10" x14ac:dyDescent="0.25">
      <c r="A1199" s="121" t="s">
        <v>82</v>
      </c>
      <c r="B1199" s="121" t="s">
        <v>81</v>
      </c>
      <c r="C1199" s="120" t="s">
        <v>4</v>
      </c>
      <c r="D1199" s="120" t="s">
        <v>11</v>
      </c>
      <c r="E1199" s="120" t="s">
        <v>77</v>
      </c>
      <c r="F1199" s="119">
        <v>468826</v>
      </c>
      <c r="G1199" s="115">
        <v>4.2</v>
      </c>
      <c r="H1199" s="118">
        <f t="shared" si="36"/>
        <v>39381.384000000005</v>
      </c>
      <c r="I1199" s="114">
        <f>F1199/F1201</f>
        <v>0.51221132352523435</v>
      </c>
      <c r="J1199" s="117">
        <f t="shared" si="37"/>
        <v>4.3025751176119689E-2</v>
      </c>
    </row>
    <row r="1200" spans="1:10" x14ac:dyDescent="0.25">
      <c r="A1200" s="121" t="s">
        <v>82</v>
      </c>
      <c r="B1200" s="121" t="s">
        <v>81</v>
      </c>
      <c r="C1200" s="120" t="s">
        <v>4</v>
      </c>
      <c r="D1200" s="120" t="s">
        <v>11</v>
      </c>
      <c r="E1200" s="120" t="s">
        <v>76</v>
      </c>
      <c r="F1200" s="119">
        <v>288639</v>
      </c>
      <c r="G1200" s="115">
        <v>5.7</v>
      </c>
      <c r="H1200" s="118">
        <f t="shared" si="36"/>
        <v>32904.845999999998</v>
      </c>
      <c r="I1200" s="114">
        <f>F1200/F1201</f>
        <v>0.31534975494319883</v>
      </c>
      <c r="J1200" s="117">
        <f t="shared" si="37"/>
        <v>3.5949872063524665E-2</v>
      </c>
    </row>
    <row r="1201" spans="1:10" x14ac:dyDescent="0.25">
      <c r="A1201" s="121" t="s">
        <v>82</v>
      </c>
      <c r="B1201" s="121" t="s">
        <v>81</v>
      </c>
      <c r="C1201" s="120" t="s">
        <v>4</v>
      </c>
      <c r="D1201" s="120" t="s">
        <v>11</v>
      </c>
      <c r="E1201" s="120" t="s">
        <v>72</v>
      </c>
      <c r="F1201" s="119">
        <v>915298</v>
      </c>
      <c r="G1201" s="115">
        <v>3.2</v>
      </c>
      <c r="H1201" s="118">
        <f t="shared" si="36"/>
        <v>58579.072</v>
      </c>
      <c r="I1201" s="114">
        <f>F1201/F1201</f>
        <v>1</v>
      </c>
      <c r="J1201" s="117">
        <f t="shared" si="37"/>
        <v>6.4000000000000001E-2</v>
      </c>
    </row>
    <row r="1202" spans="1:10" x14ac:dyDescent="0.25">
      <c r="A1202" s="121" t="s">
        <v>82</v>
      </c>
      <c r="B1202" s="121" t="s">
        <v>81</v>
      </c>
      <c r="C1202" s="120" t="s">
        <v>78</v>
      </c>
      <c r="D1202" s="120" t="s">
        <v>107</v>
      </c>
      <c r="E1202" s="120" t="s">
        <v>1</v>
      </c>
      <c r="F1202" s="119">
        <v>45437</v>
      </c>
      <c r="G1202" s="115">
        <v>9.1</v>
      </c>
      <c r="H1202" s="118">
        <f t="shared" si="36"/>
        <v>8269.5339999999997</v>
      </c>
      <c r="I1202" s="114">
        <f>F1202/F1205</f>
        <v>8.0746886934454573E-2</v>
      </c>
      <c r="J1202" s="117">
        <f t="shared" si="37"/>
        <v>1.4695933422070732E-2</v>
      </c>
    </row>
    <row r="1203" spans="1:10" x14ac:dyDescent="0.25">
      <c r="A1203" s="121" t="s">
        <v>82</v>
      </c>
      <c r="B1203" s="121" t="s">
        <v>81</v>
      </c>
      <c r="C1203" s="120" t="s">
        <v>78</v>
      </c>
      <c r="D1203" s="120" t="s">
        <v>107</v>
      </c>
      <c r="E1203" s="120" t="s">
        <v>77</v>
      </c>
      <c r="F1203" s="119">
        <v>316852</v>
      </c>
      <c r="G1203" s="115">
        <v>3.4</v>
      </c>
      <c r="H1203" s="118">
        <f t="shared" si="36"/>
        <v>21545.936000000002</v>
      </c>
      <c r="I1203" s="114">
        <f>F1203/F1205</f>
        <v>0.5630832277429364</v>
      </c>
      <c r="J1203" s="117">
        <f t="shared" si="37"/>
        <v>3.8289659486519675E-2</v>
      </c>
    </row>
    <row r="1204" spans="1:10" x14ac:dyDescent="0.25">
      <c r="A1204" s="121" t="s">
        <v>82</v>
      </c>
      <c r="B1204" s="121" t="s">
        <v>81</v>
      </c>
      <c r="C1204" s="120" t="s">
        <v>78</v>
      </c>
      <c r="D1204" s="120" t="s">
        <v>107</v>
      </c>
      <c r="E1204" s="120" t="s">
        <v>76</v>
      </c>
      <c r="F1204" s="119">
        <v>200420</v>
      </c>
      <c r="G1204" s="115">
        <v>4.3</v>
      </c>
      <c r="H1204" s="118">
        <f t="shared" si="36"/>
        <v>17236.12</v>
      </c>
      <c r="I1204" s="114">
        <f>F1204/F1205</f>
        <v>0.35616988532260901</v>
      </c>
      <c r="J1204" s="117">
        <f t="shared" si="37"/>
        <v>3.0630610137744374E-2</v>
      </c>
    </row>
    <row r="1205" spans="1:10" x14ac:dyDescent="0.25">
      <c r="A1205" s="121" t="s">
        <v>82</v>
      </c>
      <c r="B1205" s="121" t="s">
        <v>81</v>
      </c>
      <c r="C1205" s="120" t="s">
        <v>78</v>
      </c>
      <c r="D1205" s="120" t="s">
        <v>107</v>
      </c>
      <c r="E1205" s="120" t="s">
        <v>72</v>
      </c>
      <c r="F1205" s="119">
        <v>562709</v>
      </c>
      <c r="G1205" s="115">
        <v>2.6</v>
      </c>
      <c r="H1205" s="118">
        <f t="shared" si="36"/>
        <v>29260.868000000002</v>
      </c>
      <c r="I1205" s="114">
        <f>F1205/F1205</f>
        <v>1</v>
      </c>
      <c r="J1205" s="117">
        <f t="shared" si="37"/>
        <v>5.2000000000000005E-2</v>
      </c>
    </row>
    <row r="1206" spans="1:10" x14ac:dyDescent="0.25">
      <c r="A1206" s="121" t="s">
        <v>82</v>
      </c>
      <c r="B1206" s="121" t="s">
        <v>81</v>
      </c>
      <c r="C1206" s="120" t="s">
        <v>78</v>
      </c>
      <c r="D1206" s="120" t="s">
        <v>32</v>
      </c>
      <c r="E1206" s="120" t="s">
        <v>1</v>
      </c>
      <c r="F1206" s="119">
        <v>23211</v>
      </c>
      <c r="G1206" s="115">
        <v>13.1</v>
      </c>
      <c r="H1206" s="118">
        <f t="shared" si="36"/>
        <v>6081.2819999999992</v>
      </c>
      <c r="I1206" s="114">
        <f>F1206/F1209</f>
        <v>7.7494507842600438E-2</v>
      </c>
      <c r="J1206" s="117">
        <f t="shared" si="37"/>
        <v>2.0303561054761311E-2</v>
      </c>
    </row>
    <row r="1207" spans="1:10" x14ac:dyDescent="0.25">
      <c r="A1207" s="121" t="s">
        <v>82</v>
      </c>
      <c r="B1207" s="121" t="s">
        <v>81</v>
      </c>
      <c r="C1207" s="120" t="s">
        <v>78</v>
      </c>
      <c r="D1207" s="120" t="s">
        <v>32</v>
      </c>
      <c r="E1207" s="120" t="s">
        <v>77</v>
      </c>
      <c r="F1207" s="119">
        <v>143047</v>
      </c>
      <c r="G1207" s="115">
        <v>5.4</v>
      </c>
      <c r="H1207" s="118">
        <f t="shared" si="36"/>
        <v>15449.076000000001</v>
      </c>
      <c r="I1207" s="114">
        <f>F1207/F1209</f>
        <v>0.47759066233081149</v>
      </c>
      <c r="J1207" s="117">
        <f t="shared" si="37"/>
        <v>5.1579791531727641E-2</v>
      </c>
    </row>
    <row r="1208" spans="1:10" x14ac:dyDescent="0.25">
      <c r="A1208" s="121" t="s">
        <v>82</v>
      </c>
      <c r="B1208" s="121" t="s">
        <v>81</v>
      </c>
      <c r="C1208" s="120" t="s">
        <v>78</v>
      </c>
      <c r="D1208" s="120" t="s">
        <v>32</v>
      </c>
      <c r="E1208" s="120" t="s">
        <v>76</v>
      </c>
      <c r="F1208" s="119">
        <v>133260</v>
      </c>
      <c r="G1208" s="115">
        <v>5.4</v>
      </c>
      <c r="H1208" s="118">
        <f t="shared" si="36"/>
        <v>14392.08</v>
      </c>
      <c r="I1208" s="114">
        <f>F1208/F1209</f>
        <v>0.44491482982658803</v>
      </c>
      <c r="J1208" s="117">
        <f t="shared" si="37"/>
        <v>4.8050801621271511E-2</v>
      </c>
    </row>
    <row r="1209" spans="1:10" x14ac:dyDescent="0.25">
      <c r="A1209" s="121" t="s">
        <v>82</v>
      </c>
      <c r="B1209" s="121" t="s">
        <v>81</v>
      </c>
      <c r="C1209" s="120" t="s">
        <v>78</v>
      </c>
      <c r="D1209" s="120" t="s">
        <v>32</v>
      </c>
      <c r="E1209" s="120" t="s">
        <v>72</v>
      </c>
      <c r="F1209" s="119">
        <v>299518</v>
      </c>
      <c r="G1209" s="115">
        <v>3.7</v>
      </c>
      <c r="H1209" s="118">
        <f t="shared" si="36"/>
        <v>22164.332000000002</v>
      </c>
      <c r="I1209" s="114">
        <f>F1209/F1209</f>
        <v>1</v>
      </c>
      <c r="J1209" s="117">
        <f t="shared" si="37"/>
        <v>7.400000000000001E-2</v>
      </c>
    </row>
    <row r="1210" spans="1:10" x14ac:dyDescent="0.25">
      <c r="A1210" s="121" t="s">
        <v>82</v>
      </c>
      <c r="B1210" s="121" t="s">
        <v>81</v>
      </c>
      <c r="C1210" s="120" t="s">
        <v>78</v>
      </c>
      <c r="D1210" s="120" t="s">
        <v>11</v>
      </c>
      <c r="E1210" s="120" t="s">
        <v>1</v>
      </c>
      <c r="F1210" s="119">
        <v>22226</v>
      </c>
      <c r="G1210" s="115">
        <v>13.1</v>
      </c>
      <c r="H1210" s="118">
        <f t="shared" si="36"/>
        <v>5823.2119999999995</v>
      </c>
      <c r="I1210" s="114">
        <f>F1210/F1213</f>
        <v>8.444817641940644E-2</v>
      </c>
      <c r="J1210" s="117">
        <f t="shared" si="37"/>
        <v>2.2125422221884485E-2</v>
      </c>
    </row>
    <row r="1211" spans="1:10" x14ac:dyDescent="0.25">
      <c r="A1211" s="121" t="s">
        <v>82</v>
      </c>
      <c r="B1211" s="121" t="s">
        <v>81</v>
      </c>
      <c r="C1211" s="120" t="s">
        <v>78</v>
      </c>
      <c r="D1211" s="120" t="s">
        <v>11</v>
      </c>
      <c r="E1211" s="120" t="s">
        <v>77</v>
      </c>
      <c r="F1211" s="119">
        <v>173805</v>
      </c>
      <c r="G1211" s="115">
        <v>4.9000000000000004</v>
      </c>
      <c r="H1211" s="118">
        <f t="shared" si="36"/>
        <v>17032.890000000003</v>
      </c>
      <c r="I1211" s="114">
        <f>F1211/F1213</f>
        <v>0.66037592470867168</v>
      </c>
      <c r="J1211" s="117">
        <f t="shared" si="37"/>
        <v>6.4716840621449834E-2</v>
      </c>
    </row>
    <row r="1212" spans="1:10" x14ac:dyDescent="0.25">
      <c r="A1212" s="121" t="s">
        <v>82</v>
      </c>
      <c r="B1212" s="121" t="s">
        <v>81</v>
      </c>
      <c r="C1212" s="120" t="s">
        <v>78</v>
      </c>
      <c r="D1212" s="120" t="s">
        <v>11</v>
      </c>
      <c r="E1212" s="120" t="s">
        <v>76</v>
      </c>
      <c r="F1212" s="119">
        <v>67160</v>
      </c>
      <c r="G1212" s="115">
        <v>7.9</v>
      </c>
      <c r="H1212" s="118">
        <f t="shared" si="36"/>
        <v>10611.28</v>
      </c>
      <c r="I1212" s="114">
        <f>F1212/F1213</f>
        <v>0.25517589887192194</v>
      </c>
      <c r="J1212" s="117">
        <f t="shared" si="37"/>
        <v>4.0317792021763665E-2</v>
      </c>
    </row>
    <row r="1213" spans="1:10" x14ac:dyDescent="0.25">
      <c r="A1213" s="121" t="s">
        <v>82</v>
      </c>
      <c r="B1213" s="121" t="s">
        <v>81</v>
      </c>
      <c r="C1213" s="120" t="s">
        <v>78</v>
      </c>
      <c r="D1213" s="120" t="s">
        <v>11</v>
      </c>
      <c r="E1213" s="120" t="s">
        <v>72</v>
      </c>
      <c r="F1213" s="119">
        <v>263191</v>
      </c>
      <c r="G1213" s="115">
        <v>3.7</v>
      </c>
      <c r="H1213" s="118">
        <f t="shared" si="36"/>
        <v>19476.134000000002</v>
      </c>
      <c r="I1213" s="114">
        <f>F1213/F1213</f>
        <v>1</v>
      </c>
      <c r="J1213" s="117">
        <f t="shared" si="37"/>
        <v>7.400000000000001E-2</v>
      </c>
    </row>
    <row r="1214" spans="1:10" x14ac:dyDescent="0.25">
      <c r="A1214" s="121" t="s">
        <v>82</v>
      </c>
      <c r="B1214" s="121" t="s">
        <v>81</v>
      </c>
      <c r="C1214" s="120" t="s">
        <v>73</v>
      </c>
      <c r="D1214" s="120" t="s">
        <v>107</v>
      </c>
      <c r="E1214" s="120" t="s">
        <v>1</v>
      </c>
      <c r="F1214" s="119">
        <v>969590</v>
      </c>
      <c r="G1214" s="115">
        <v>3</v>
      </c>
      <c r="H1214" s="118">
        <f t="shared" si="36"/>
        <v>58175.4</v>
      </c>
      <c r="I1214" s="114">
        <f>F1214/F1217</f>
        <v>0.14987519546115849</v>
      </c>
      <c r="J1214" s="117">
        <f t="shared" si="37"/>
        <v>8.9925117276695096E-3</v>
      </c>
    </row>
    <row r="1215" spans="1:10" x14ac:dyDescent="0.25">
      <c r="A1215" s="121" t="s">
        <v>82</v>
      </c>
      <c r="B1215" s="121" t="s">
        <v>81</v>
      </c>
      <c r="C1215" s="120" t="s">
        <v>73</v>
      </c>
      <c r="D1215" s="120" t="s">
        <v>107</v>
      </c>
      <c r="E1215" s="120" t="s">
        <v>77</v>
      </c>
      <c r="F1215" s="119">
        <v>2357917</v>
      </c>
      <c r="G1215" s="115">
        <v>1.8</v>
      </c>
      <c r="H1215" s="118">
        <f t="shared" si="36"/>
        <v>84885.012000000017</v>
      </c>
      <c r="I1215" s="114">
        <f>F1215/F1217</f>
        <v>0.36447701735392118</v>
      </c>
      <c r="J1215" s="117">
        <f t="shared" si="37"/>
        <v>1.3121172624741162E-2</v>
      </c>
    </row>
    <row r="1216" spans="1:10" x14ac:dyDescent="0.25">
      <c r="A1216" s="121" t="s">
        <v>82</v>
      </c>
      <c r="B1216" s="121" t="s">
        <v>81</v>
      </c>
      <c r="C1216" s="120" t="s">
        <v>73</v>
      </c>
      <c r="D1216" s="120" t="s">
        <v>107</v>
      </c>
      <c r="E1216" s="120" t="s">
        <v>76</v>
      </c>
      <c r="F1216" s="119">
        <v>3141809</v>
      </c>
      <c r="G1216" s="115">
        <v>1.4</v>
      </c>
      <c r="H1216" s="118">
        <f t="shared" si="36"/>
        <v>87970.651999999987</v>
      </c>
      <c r="I1216" s="114">
        <f>F1216/F1217</f>
        <v>0.4856477871849203</v>
      </c>
      <c r="J1216" s="117">
        <f t="shared" si="37"/>
        <v>1.3598138041177767E-2</v>
      </c>
    </row>
    <row r="1217" spans="1:10" x14ac:dyDescent="0.25">
      <c r="A1217" s="121" t="s">
        <v>82</v>
      </c>
      <c r="B1217" s="121" t="s">
        <v>81</v>
      </c>
      <c r="C1217" s="120" t="s">
        <v>73</v>
      </c>
      <c r="D1217" s="120" t="s">
        <v>107</v>
      </c>
      <c r="E1217" s="120" t="s">
        <v>72</v>
      </c>
      <c r="F1217" s="119">
        <v>6469316</v>
      </c>
      <c r="G1217" s="115">
        <v>0.9</v>
      </c>
      <c r="H1217" s="118">
        <f t="shared" si="36"/>
        <v>116447.68800000001</v>
      </c>
      <c r="I1217" s="114">
        <f>F1217/F1217</f>
        <v>1</v>
      </c>
      <c r="J1217" s="117">
        <f t="shared" si="37"/>
        <v>1.8000000000000002E-2</v>
      </c>
    </row>
    <row r="1218" spans="1:10" x14ac:dyDescent="0.25">
      <c r="A1218" s="121" t="s">
        <v>82</v>
      </c>
      <c r="B1218" s="121" t="s">
        <v>81</v>
      </c>
      <c r="C1218" s="120" t="s">
        <v>73</v>
      </c>
      <c r="D1218" s="120" t="s">
        <v>32</v>
      </c>
      <c r="E1218" s="120" t="s">
        <v>1</v>
      </c>
      <c r="F1218" s="119">
        <v>408920</v>
      </c>
      <c r="G1218" s="115">
        <v>4.2</v>
      </c>
      <c r="H1218" s="118">
        <f t="shared" ref="H1218:H1281" si="38">2*(G1218*F1218/100)</f>
        <v>34349.279999999999</v>
      </c>
      <c r="I1218" s="114">
        <f>F1218/F1221</f>
        <v>0.12684417572068721</v>
      </c>
      <c r="J1218" s="117">
        <f t="shared" ref="J1218:J1281" si="39">2*(I1218*G1218/100)</f>
        <v>1.0654910760537727E-2</v>
      </c>
    </row>
    <row r="1219" spans="1:10" x14ac:dyDescent="0.25">
      <c r="A1219" s="121" t="s">
        <v>82</v>
      </c>
      <c r="B1219" s="121" t="s">
        <v>81</v>
      </c>
      <c r="C1219" s="120" t="s">
        <v>73</v>
      </c>
      <c r="D1219" s="120" t="s">
        <v>32</v>
      </c>
      <c r="E1219" s="120" t="s">
        <v>77</v>
      </c>
      <c r="F1219" s="119">
        <v>1165926</v>
      </c>
      <c r="G1219" s="115">
        <v>2.6</v>
      </c>
      <c r="H1219" s="118">
        <f t="shared" si="38"/>
        <v>60628.152000000002</v>
      </c>
      <c r="I1219" s="114">
        <f>F1219/F1221</f>
        <v>0.36166223814271242</v>
      </c>
      <c r="J1219" s="117">
        <f t="shared" si="39"/>
        <v>1.8806436383421044E-2</v>
      </c>
    </row>
    <row r="1220" spans="1:10" x14ac:dyDescent="0.25">
      <c r="A1220" s="121" t="s">
        <v>82</v>
      </c>
      <c r="B1220" s="121" t="s">
        <v>81</v>
      </c>
      <c r="C1220" s="120" t="s">
        <v>73</v>
      </c>
      <c r="D1220" s="120" t="s">
        <v>32</v>
      </c>
      <c r="E1220" s="120" t="s">
        <v>76</v>
      </c>
      <c r="F1220" s="119">
        <v>1648952</v>
      </c>
      <c r="G1220" s="115">
        <v>2.1</v>
      </c>
      <c r="H1220" s="118">
        <f t="shared" si="38"/>
        <v>69255.983999999997</v>
      </c>
      <c r="I1220" s="114">
        <f>F1220/F1221</f>
        <v>0.51149358613660034</v>
      </c>
      <c r="J1220" s="117">
        <f t="shared" si="39"/>
        <v>2.1482730617737214E-2</v>
      </c>
    </row>
    <row r="1221" spans="1:10" x14ac:dyDescent="0.25">
      <c r="A1221" s="121" t="s">
        <v>82</v>
      </c>
      <c r="B1221" s="121" t="s">
        <v>81</v>
      </c>
      <c r="C1221" s="120" t="s">
        <v>73</v>
      </c>
      <c r="D1221" s="120" t="s">
        <v>32</v>
      </c>
      <c r="E1221" s="120" t="s">
        <v>72</v>
      </c>
      <c r="F1221" s="119">
        <v>3223798</v>
      </c>
      <c r="G1221" s="115">
        <v>1.4</v>
      </c>
      <c r="H1221" s="118">
        <f t="shared" si="38"/>
        <v>90266.343999999983</v>
      </c>
      <c r="I1221" s="114">
        <f>F1221/F1221</f>
        <v>1</v>
      </c>
      <c r="J1221" s="117">
        <f t="shared" si="39"/>
        <v>2.7999999999999997E-2</v>
      </c>
    </row>
    <row r="1222" spans="1:10" x14ac:dyDescent="0.25">
      <c r="A1222" s="121" t="s">
        <v>82</v>
      </c>
      <c r="B1222" s="121" t="s">
        <v>81</v>
      </c>
      <c r="C1222" s="120" t="s">
        <v>73</v>
      </c>
      <c r="D1222" s="120" t="s">
        <v>11</v>
      </c>
      <c r="E1222" s="120" t="s">
        <v>1</v>
      </c>
      <c r="F1222" s="119">
        <v>560670</v>
      </c>
      <c r="G1222" s="115">
        <v>3.7</v>
      </c>
      <c r="H1222" s="118">
        <f t="shared" si="38"/>
        <v>41489.58</v>
      </c>
      <c r="I1222" s="114">
        <f>F1222/F1225</f>
        <v>0.17275208456708604</v>
      </c>
      <c r="J1222" s="117">
        <f t="shared" si="39"/>
        <v>1.2783654257964367E-2</v>
      </c>
    </row>
    <row r="1223" spans="1:10" x14ac:dyDescent="0.25">
      <c r="A1223" s="121" t="s">
        <v>82</v>
      </c>
      <c r="B1223" s="121" t="s">
        <v>81</v>
      </c>
      <c r="C1223" s="120" t="s">
        <v>73</v>
      </c>
      <c r="D1223" s="120" t="s">
        <v>11</v>
      </c>
      <c r="E1223" s="120" t="s">
        <v>77</v>
      </c>
      <c r="F1223" s="119">
        <v>1191991</v>
      </c>
      <c r="G1223" s="115">
        <v>2.6</v>
      </c>
      <c r="H1223" s="118">
        <f t="shared" si="38"/>
        <v>61983.531999999999</v>
      </c>
      <c r="I1223" s="114">
        <f>F1223/F1225</f>
        <v>0.36727295920096575</v>
      </c>
      <c r="J1223" s="117">
        <f t="shared" si="39"/>
        <v>1.9098193878450222E-2</v>
      </c>
    </row>
    <row r="1224" spans="1:10" x14ac:dyDescent="0.25">
      <c r="A1224" s="121" t="s">
        <v>82</v>
      </c>
      <c r="B1224" s="121" t="s">
        <v>81</v>
      </c>
      <c r="C1224" s="120" t="s">
        <v>73</v>
      </c>
      <c r="D1224" s="120" t="s">
        <v>11</v>
      </c>
      <c r="E1224" s="120" t="s">
        <v>76</v>
      </c>
      <c r="F1224" s="119">
        <v>1492857</v>
      </c>
      <c r="G1224" s="115">
        <v>2.6</v>
      </c>
      <c r="H1224" s="118">
        <f t="shared" si="38"/>
        <v>77628.563999999998</v>
      </c>
      <c r="I1224" s="114">
        <f>F1224/F1225</f>
        <v>0.45997495623194817</v>
      </c>
      <c r="J1224" s="117">
        <f t="shared" si="39"/>
        <v>2.3918697724061303E-2</v>
      </c>
    </row>
    <row r="1225" spans="1:10" x14ac:dyDescent="0.25">
      <c r="A1225" s="121" t="s">
        <v>82</v>
      </c>
      <c r="B1225" s="121" t="s">
        <v>81</v>
      </c>
      <c r="C1225" s="120" t="s">
        <v>73</v>
      </c>
      <c r="D1225" s="120" t="s">
        <v>11</v>
      </c>
      <c r="E1225" s="120" t="s">
        <v>72</v>
      </c>
      <c r="F1225" s="119">
        <v>3245518</v>
      </c>
      <c r="G1225" s="115">
        <v>1.4</v>
      </c>
      <c r="H1225" s="118">
        <f t="shared" si="38"/>
        <v>90874.503999999986</v>
      </c>
      <c r="I1225" s="114">
        <f>F1225/F1225</f>
        <v>1</v>
      </c>
      <c r="J1225" s="117">
        <f t="shared" si="39"/>
        <v>2.7999999999999997E-2</v>
      </c>
    </row>
    <row r="1226" spans="1:10" x14ac:dyDescent="0.25">
      <c r="A1226" s="121" t="s">
        <v>82</v>
      </c>
      <c r="B1226" s="121" t="s">
        <v>80</v>
      </c>
      <c r="C1226" s="120" t="s">
        <v>0</v>
      </c>
      <c r="D1226" s="120" t="s">
        <v>107</v>
      </c>
      <c r="E1226" s="120" t="s">
        <v>1</v>
      </c>
      <c r="F1226" s="119">
        <v>31365</v>
      </c>
      <c r="G1226" s="115">
        <v>13.8</v>
      </c>
      <c r="H1226" s="118">
        <f t="shared" si="38"/>
        <v>8656.74</v>
      </c>
      <c r="I1226" s="114">
        <f>F1226/F1229</f>
        <v>0.22463420398633502</v>
      </c>
      <c r="J1226" s="117">
        <f t="shared" si="39"/>
        <v>6.1999040300228465E-2</v>
      </c>
    </row>
    <row r="1227" spans="1:10" x14ac:dyDescent="0.25">
      <c r="A1227" s="121" t="s">
        <v>82</v>
      </c>
      <c r="B1227" s="121" t="s">
        <v>80</v>
      </c>
      <c r="C1227" s="120" t="s">
        <v>0</v>
      </c>
      <c r="D1227" s="120" t="s">
        <v>107</v>
      </c>
      <c r="E1227" s="120" t="s">
        <v>77</v>
      </c>
      <c r="F1227" s="119">
        <v>13069</v>
      </c>
      <c r="G1227" s="115">
        <v>21</v>
      </c>
      <c r="H1227" s="118">
        <f t="shared" si="38"/>
        <v>5488.98</v>
      </c>
      <c r="I1227" s="114">
        <f>F1227/F1229</f>
        <v>9.3599375478954638E-2</v>
      </c>
      <c r="J1227" s="117">
        <f t="shared" si="39"/>
        <v>3.9311737701160948E-2</v>
      </c>
    </row>
    <row r="1228" spans="1:10" x14ac:dyDescent="0.25">
      <c r="A1228" s="121" t="s">
        <v>82</v>
      </c>
      <c r="B1228" s="121" t="s">
        <v>80</v>
      </c>
      <c r="C1228" s="120" t="s">
        <v>0</v>
      </c>
      <c r="D1228" s="120" t="s">
        <v>107</v>
      </c>
      <c r="E1228" s="120" t="s">
        <v>76</v>
      </c>
      <c r="F1228" s="119">
        <v>95197</v>
      </c>
      <c r="G1228" s="115">
        <v>7.6</v>
      </c>
      <c r="H1228" s="118">
        <f t="shared" si="38"/>
        <v>14469.944</v>
      </c>
      <c r="I1228" s="114">
        <f>F1228/F1229</f>
        <v>0.68179506828908454</v>
      </c>
      <c r="J1228" s="117">
        <f t="shared" si="39"/>
        <v>0.10363285037994084</v>
      </c>
    </row>
    <row r="1229" spans="1:10" x14ac:dyDescent="0.25">
      <c r="A1229" s="121" t="s">
        <v>82</v>
      </c>
      <c r="B1229" s="121" t="s">
        <v>80</v>
      </c>
      <c r="C1229" s="120" t="s">
        <v>0</v>
      </c>
      <c r="D1229" s="120" t="s">
        <v>107</v>
      </c>
      <c r="E1229" s="120" t="s">
        <v>72</v>
      </c>
      <c r="F1229" s="119">
        <v>139627</v>
      </c>
      <c r="G1229" s="115">
        <v>6.6</v>
      </c>
      <c r="H1229" s="118">
        <f t="shared" si="38"/>
        <v>18430.763999999999</v>
      </c>
      <c r="I1229" s="114">
        <f>F1229/F1229</f>
        <v>1</v>
      </c>
      <c r="J1229" s="117">
        <f t="shared" si="39"/>
        <v>0.13200000000000001</v>
      </c>
    </row>
    <row r="1230" spans="1:10" x14ac:dyDescent="0.25">
      <c r="A1230" s="121" t="s">
        <v>82</v>
      </c>
      <c r="B1230" s="121" t="s">
        <v>80</v>
      </c>
      <c r="C1230" s="120" t="s">
        <v>0</v>
      </c>
      <c r="D1230" s="120" t="s">
        <v>32</v>
      </c>
      <c r="E1230" s="120" t="s">
        <v>1</v>
      </c>
      <c r="F1230" s="119">
        <v>15145</v>
      </c>
      <c r="G1230" s="115">
        <v>19.600000000000001</v>
      </c>
      <c r="H1230" s="118">
        <f t="shared" si="38"/>
        <v>5936.84</v>
      </c>
      <c r="I1230" s="114">
        <f>F1230/F1233</f>
        <v>0.24549374311093822</v>
      </c>
      <c r="J1230" s="117">
        <f t="shared" si="39"/>
        <v>9.6233547299487798E-2</v>
      </c>
    </row>
    <row r="1231" spans="1:10" x14ac:dyDescent="0.25">
      <c r="A1231" s="121" t="s">
        <v>82</v>
      </c>
      <c r="B1231" s="121" t="s">
        <v>80</v>
      </c>
      <c r="C1231" s="120" t="s">
        <v>0</v>
      </c>
      <c r="D1231" s="120" t="s">
        <v>32</v>
      </c>
      <c r="E1231" s="120" t="s">
        <v>77</v>
      </c>
      <c r="F1231" s="119">
        <v>5226</v>
      </c>
      <c r="G1231" s="115">
        <v>33.9</v>
      </c>
      <c r="H1231" s="118">
        <f t="shared" si="38"/>
        <v>3543.2280000000001</v>
      </c>
      <c r="I1231" s="114">
        <f>F1231/F1233</f>
        <v>8.4711145691499706E-2</v>
      </c>
      <c r="J1231" s="117">
        <f t="shared" si="39"/>
        <v>5.7434156778836794E-2</v>
      </c>
    </row>
    <row r="1232" spans="1:10" x14ac:dyDescent="0.25">
      <c r="A1232" s="121" t="s">
        <v>82</v>
      </c>
      <c r="B1232" s="121" t="s">
        <v>80</v>
      </c>
      <c r="C1232" s="120" t="s">
        <v>0</v>
      </c>
      <c r="D1232" s="120" t="s">
        <v>32</v>
      </c>
      <c r="E1232" s="120" t="s">
        <v>76</v>
      </c>
      <c r="F1232" s="119">
        <v>41325</v>
      </c>
      <c r="G1232" s="115">
        <v>11.9</v>
      </c>
      <c r="H1232" s="118">
        <f t="shared" si="38"/>
        <v>9835.35</v>
      </c>
      <c r="I1232" s="114">
        <f>F1232/F1233</f>
        <v>0.66985994942618166</v>
      </c>
      <c r="J1232" s="117">
        <f t="shared" si="39"/>
        <v>0.15942666796343125</v>
      </c>
    </row>
    <row r="1233" spans="1:10" x14ac:dyDescent="0.25">
      <c r="A1233" s="121" t="s">
        <v>82</v>
      </c>
      <c r="B1233" s="121" t="s">
        <v>80</v>
      </c>
      <c r="C1233" s="120" t="s">
        <v>0</v>
      </c>
      <c r="D1233" s="120" t="s">
        <v>32</v>
      </c>
      <c r="E1233" s="120" t="s">
        <v>72</v>
      </c>
      <c r="F1233" s="119">
        <v>61692</v>
      </c>
      <c r="G1233" s="115">
        <v>9.6999999999999993</v>
      </c>
      <c r="H1233" s="118">
        <f t="shared" si="38"/>
        <v>11968.247999999998</v>
      </c>
      <c r="I1233" s="114">
        <f>F1233/F1233</f>
        <v>1</v>
      </c>
      <c r="J1233" s="117">
        <f t="shared" si="39"/>
        <v>0.19399999999999998</v>
      </c>
    </row>
    <row r="1234" spans="1:10" x14ac:dyDescent="0.25">
      <c r="A1234" s="121" t="s">
        <v>82</v>
      </c>
      <c r="B1234" s="121" t="s">
        <v>80</v>
      </c>
      <c r="C1234" s="120" t="s">
        <v>0</v>
      </c>
      <c r="D1234" s="120" t="s">
        <v>11</v>
      </c>
      <c r="E1234" s="120" t="s">
        <v>1</v>
      </c>
      <c r="F1234" s="119">
        <v>16222</v>
      </c>
      <c r="G1234" s="115">
        <v>18.899999999999999</v>
      </c>
      <c r="H1234" s="118">
        <f t="shared" si="38"/>
        <v>6131.9160000000002</v>
      </c>
      <c r="I1234" s="114">
        <f>F1234/F1237</f>
        <v>0.20814247404955286</v>
      </c>
      <c r="J1234" s="117">
        <f t="shared" si="39"/>
        <v>7.8677855190730964E-2</v>
      </c>
    </row>
    <row r="1235" spans="1:10" x14ac:dyDescent="0.25">
      <c r="A1235" s="121" t="s">
        <v>82</v>
      </c>
      <c r="B1235" s="121" t="s">
        <v>80</v>
      </c>
      <c r="C1235" s="120" t="s">
        <v>0</v>
      </c>
      <c r="D1235" s="120" t="s">
        <v>11</v>
      </c>
      <c r="E1235" s="120" t="s">
        <v>77</v>
      </c>
      <c r="F1235" s="119">
        <v>7845</v>
      </c>
      <c r="G1235" s="115">
        <v>28.6</v>
      </c>
      <c r="H1235" s="118">
        <f t="shared" si="38"/>
        <v>4487.34</v>
      </c>
      <c r="I1235" s="114">
        <f>F1235/F1237</f>
        <v>0.10065822395011355</v>
      </c>
      <c r="J1235" s="117">
        <f t="shared" si="39"/>
        <v>5.7576504099464951E-2</v>
      </c>
    </row>
    <row r="1236" spans="1:10" x14ac:dyDescent="0.25">
      <c r="A1236" s="121" t="s">
        <v>82</v>
      </c>
      <c r="B1236" s="121" t="s">
        <v>80</v>
      </c>
      <c r="C1236" s="120" t="s">
        <v>0</v>
      </c>
      <c r="D1236" s="120" t="s">
        <v>11</v>
      </c>
      <c r="E1236" s="120" t="s">
        <v>76</v>
      </c>
      <c r="F1236" s="119">
        <v>53874</v>
      </c>
      <c r="G1236" s="115">
        <v>10.7</v>
      </c>
      <c r="H1236" s="118">
        <f t="shared" si="38"/>
        <v>11529.035999999998</v>
      </c>
      <c r="I1236" s="114">
        <f>F1236/F1237</f>
        <v>0.69125062550521577</v>
      </c>
      <c r="J1236" s="117">
        <f t="shared" si="39"/>
        <v>0.14792763385811616</v>
      </c>
    </row>
    <row r="1237" spans="1:10" x14ac:dyDescent="0.25">
      <c r="A1237" s="121" t="s">
        <v>82</v>
      </c>
      <c r="B1237" s="121" t="s">
        <v>80</v>
      </c>
      <c r="C1237" s="120" t="s">
        <v>0</v>
      </c>
      <c r="D1237" s="120" t="s">
        <v>11</v>
      </c>
      <c r="E1237" s="120" t="s">
        <v>72</v>
      </c>
      <c r="F1237" s="119">
        <v>77937</v>
      </c>
      <c r="G1237" s="115">
        <v>8.6</v>
      </c>
      <c r="H1237" s="118">
        <f t="shared" si="38"/>
        <v>13405.163999999999</v>
      </c>
      <c r="I1237" s="114">
        <f>F1237/F1237</f>
        <v>1</v>
      </c>
      <c r="J1237" s="117">
        <f t="shared" si="39"/>
        <v>0.17199999999999999</v>
      </c>
    </row>
    <row r="1238" spans="1:10" x14ac:dyDescent="0.25">
      <c r="A1238" s="121" t="s">
        <v>82</v>
      </c>
      <c r="B1238" s="121" t="s">
        <v>80</v>
      </c>
      <c r="C1238" s="120" t="s">
        <v>2</v>
      </c>
      <c r="D1238" s="120" t="s">
        <v>107</v>
      </c>
      <c r="E1238" s="120" t="s">
        <v>1</v>
      </c>
      <c r="F1238" s="119">
        <v>88718</v>
      </c>
      <c r="G1238" s="115">
        <v>9.4</v>
      </c>
      <c r="H1238" s="118">
        <f t="shared" si="38"/>
        <v>16678.984</v>
      </c>
      <c r="I1238" s="114">
        <f>F1238/F1241</f>
        <v>0.4547099313716948</v>
      </c>
      <c r="J1238" s="117">
        <f t="shared" si="39"/>
        <v>8.5485467097878617E-2</v>
      </c>
    </row>
    <row r="1239" spans="1:10" x14ac:dyDescent="0.25">
      <c r="A1239" s="121" t="s">
        <v>82</v>
      </c>
      <c r="B1239" s="121" t="s">
        <v>80</v>
      </c>
      <c r="C1239" s="120" t="s">
        <v>2</v>
      </c>
      <c r="D1239" s="120" t="s">
        <v>107</v>
      </c>
      <c r="E1239" s="120" t="s">
        <v>77</v>
      </c>
      <c r="F1239" s="119">
        <v>41990</v>
      </c>
      <c r="G1239" s="115">
        <v>13.8</v>
      </c>
      <c r="H1239" s="118">
        <f t="shared" si="38"/>
        <v>11589.24</v>
      </c>
      <c r="I1239" s="114">
        <f>F1239/F1241</f>
        <v>0.21521303476518253</v>
      </c>
      <c r="J1239" s="117">
        <f t="shared" si="39"/>
        <v>5.9398797595190379E-2</v>
      </c>
    </row>
    <row r="1240" spans="1:10" x14ac:dyDescent="0.25">
      <c r="A1240" s="121" t="s">
        <v>82</v>
      </c>
      <c r="B1240" s="121" t="s">
        <v>80</v>
      </c>
      <c r="C1240" s="120" t="s">
        <v>2</v>
      </c>
      <c r="D1240" s="120" t="s">
        <v>107</v>
      </c>
      <c r="E1240" s="120" t="s">
        <v>76</v>
      </c>
      <c r="F1240" s="119">
        <v>64405</v>
      </c>
      <c r="G1240" s="115">
        <v>11.2</v>
      </c>
      <c r="H1240" s="118">
        <f t="shared" si="38"/>
        <v>14426.72</v>
      </c>
      <c r="I1240" s="114">
        <f>F1240/F1241</f>
        <v>0.33009753522390051</v>
      </c>
      <c r="J1240" s="117">
        <f t="shared" si="39"/>
        <v>7.3941847890153706E-2</v>
      </c>
    </row>
    <row r="1241" spans="1:10" x14ac:dyDescent="0.25">
      <c r="A1241" s="121" t="s">
        <v>82</v>
      </c>
      <c r="B1241" s="121" t="s">
        <v>80</v>
      </c>
      <c r="C1241" s="120" t="s">
        <v>2</v>
      </c>
      <c r="D1241" s="120" t="s">
        <v>107</v>
      </c>
      <c r="E1241" s="120" t="s">
        <v>72</v>
      </c>
      <c r="F1241" s="119">
        <v>195109</v>
      </c>
      <c r="G1241" s="115">
        <v>7</v>
      </c>
      <c r="H1241" s="118">
        <f t="shared" si="38"/>
        <v>27315.26</v>
      </c>
      <c r="I1241" s="114">
        <f>F1241/F1241</f>
        <v>1</v>
      </c>
      <c r="J1241" s="117">
        <f t="shared" si="39"/>
        <v>0.14000000000000001</v>
      </c>
    </row>
    <row r="1242" spans="1:10" x14ac:dyDescent="0.25">
      <c r="A1242" s="121" t="s">
        <v>82</v>
      </c>
      <c r="B1242" s="121" t="s">
        <v>80</v>
      </c>
      <c r="C1242" s="120" t="s">
        <v>2</v>
      </c>
      <c r="D1242" s="120" t="s">
        <v>32</v>
      </c>
      <c r="E1242" s="120" t="s">
        <v>1</v>
      </c>
      <c r="F1242" s="119">
        <v>40398</v>
      </c>
      <c r="G1242" s="115">
        <v>13.8</v>
      </c>
      <c r="H1242" s="118">
        <f t="shared" si="38"/>
        <v>11149.848</v>
      </c>
      <c r="I1242" s="114">
        <f>F1242/F1245</f>
        <v>0.4180083605811018</v>
      </c>
      <c r="J1242" s="117">
        <f t="shared" si="39"/>
        <v>0.1153703075203841</v>
      </c>
    </row>
    <row r="1243" spans="1:10" x14ac:dyDescent="0.25">
      <c r="A1243" s="121" t="s">
        <v>82</v>
      </c>
      <c r="B1243" s="121" t="s">
        <v>80</v>
      </c>
      <c r="C1243" s="120" t="s">
        <v>2</v>
      </c>
      <c r="D1243" s="120" t="s">
        <v>32</v>
      </c>
      <c r="E1243" s="120" t="s">
        <v>77</v>
      </c>
      <c r="F1243" s="119">
        <v>21723</v>
      </c>
      <c r="G1243" s="115">
        <v>19.100000000000001</v>
      </c>
      <c r="H1243" s="118">
        <f t="shared" si="38"/>
        <v>8298.1860000000015</v>
      </c>
      <c r="I1243" s="114">
        <f>F1243/F1245</f>
        <v>0.22477339514092959</v>
      </c>
      <c r="J1243" s="117">
        <f t="shared" si="39"/>
        <v>8.5863436943835095E-2</v>
      </c>
    </row>
    <row r="1244" spans="1:10" x14ac:dyDescent="0.25">
      <c r="A1244" s="121" t="s">
        <v>82</v>
      </c>
      <c r="B1244" s="121" t="s">
        <v>80</v>
      </c>
      <c r="C1244" s="120" t="s">
        <v>2</v>
      </c>
      <c r="D1244" s="120" t="s">
        <v>32</v>
      </c>
      <c r="E1244" s="120" t="s">
        <v>76</v>
      </c>
      <c r="F1244" s="119">
        <v>34527</v>
      </c>
      <c r="G1244" s="115">
        <v>16</v>
      </c>
      <c r="H1244" s="118">
        <f t="shared" si="38"/>
        <v>11048.64</v>
      </c>
      <c r="I1244" s="114">
        <f>F1244/F1245</f>
        <v>0.35725963329332394</v>
      </c>
      <c r="J1244" s="117">
        <f t="shared" si="39"/>
        <v>0.11432308265386366</v>
      </c>
    </row>
    <row r="1245" spans="1:10" x14ac:dyDescent="0.25">
      <c r="A1245" s="121" t="s">
        <v>82</v>
      </c>
      <c r="B1245" s="121" t="s">
        <v>80</v>
      </c>
      <c r="C1245" s="120" t="s">
        <v>2</v>
      </c>
      <c r="D1245" s="120" t="s">
        <v>32</v>
      </c>
      <c r="E1245" s="120" t="s">
        <v>72</v>
      </c>
      <c r="F1245" s="119">
        <v>96644</v>
      </c>
      <c r="G1245" s="115">
        <v>8.8000000000000007</v>
      </c>
      <c r="H1245" s="118">
        <f t="shared" si="38"/>
        <v>17009.344000000001</v>
      </c>
      <c r="I1245" s="114">
        <f>F1245/F1245</f>
        <v>1</v>
      </c>
      <c r="J1245" s="117">
        <f t="shared" si="39"/>
        <v>0.17600000000000002</v>
      </c>
    </row>
    <row r="1246" spans="1:10" x14ac:dyDescent="0.25">
      <c r="A1246" s="121" t="s">
        <v>82</v>
      </c>
      <c r="B1246" s="121" t="s">
        <v>80</v>
      </c>
      <c r="C1246" s="120" t="s">
        <v>2</v>
      </c>
      <c r="D1246" s="120" t="s">
        <v>11</v>
      </c>
      <c r="E1246" s="120" t="s">
        <v>1</v>
      </c>
      <c r="F1246" s="119">
        <v>48322</v>
      </c>
      <c r="G1246" s="115">
        <v>13</v>
      </c>
      <c r="H1246" s="118">
        <f t="shared" si="38"/>
        <v>12563.72</v>
      </c>
      <c r="I1246" s="114">
        <f>F1246/F1249</f>
        <v>0.49074309159413815</v>
      </c>
      <c r="J1246" s="117">
        <f t="shared" si="39"/>
        <v>0.12759320381447592</v>
      </c>
    </row>
    <row r="1247" spans="1:10" x14ac:dyDescent="0.25">
      <c r="A1247" s="121" t="s">
        <v>82</v>
      </c>
      <c r="B1247" s="121" t="s">
        <v>80</v>
      </c>
      <c r="C1247" s="120" t="s">
        <v>2</v>
      </c>
      <c r="D1247" s="120" t="s">
        <v>11</v>
      </c>
      <c r="E1247" s="120" t="s">
        <v>77</v>
      </c>
      <c r="F1247" s="119">
        <v>20269</v>
      </c>
      <c r="G1247" s="115">
        <v>19.600000000000001</v>
      </c>
      <c r="H1247" s="118">
        <f t="shared" si="38"/>
        <v>7945.4480000000003</v>
      </c>
      <c r="I1247" s="114">
        <f>F1247/F1249</f>
        <v>0.20584561325113998</v>
      </c>
      <c r="J1247" s="117">
        <f t="shared" si="39"/>
        <v>8.0691480394446874E-2</v>
      </c>
    </row>
    <row r="1248" spans="1:10" x14ac:dyDescent="0.25">
      <c r="A1248" s="121" t="s">
        <v>82</v>
      </c>
      <c r="B1248" s="121" t="s">
        <v>80</v>
      </c>
      <c r="C1248" s="120" t="s">
        <v>2</v>
      </c>
      <c r="D1248" s="120" t="s">
        <v>11</v>
      </c>
      <c r="E1248" s="120" t="s">
        <v>76</v>
      </c>
      <c r="F1248" s="119">
        <v>29880</v>
      </c>
      <c r="G1248" s="115">
        <v>17.5</v>
      </c>
      <c r="H1248" s="118">
        <f t="shared" si="38"/>
        <v>10458</v>
      </c>
      <c r="I1248" s="114">
        <f>F1248/F1249</f>
        <v>0.30345191790142889</v>
      </c>
      <c r="J1248" s="117">
        <f t="shared" si="39"/>
        <v>0.10620817126550013</v>
      </c>
    </row>
    <row r="1249" spans="1:10" x14ac:dyDescent="0.25">
      <c r="A1249" s="121" t="s">
        <v>82</v>
      </c>
      <c r="B1249" s="121" t="s">
        <v>80</v>
      </c>
      <c r="C1249" s="120" t="s">
        <v>2</v>
      </c>
      <c r="D1249" s="120" t="s">
        <v>11</v>
      </c>
      <c r="E1249" s="120" t="s">
        <v>72</v>
      </c>
      <c r="F1249" s="119">
        <v>98467</v>
      </c>
      <c r="G1249" s="115">
        <v>8.8000000000000007</v>
      </c>
      <c r="H1249" s="118">
        <f t="shared" si="38"/>
        <v>17330.192000000003</v>
      </c>
      <c r="I1249" s="114">
        <f>F1249/F1249</f>
        <v>1</v>
      </c>
      <c r="J1249" s="117">
        <f t="shared" si="39"/>
        <v>0.17600000000000002</v>
      </c>
    </row>
    <row r="1250" spans="1:10" x14ac:dyDescent="0.25">
      <c r="A1250" s="121" t="s">
        <v>82</v>
      </c>
      <c r="B1250" s="121" t="s">
        <v>80</v>
      </c>
      <c r="C1250" s="120" t="s">
        <v>3</v>
      </c>
      <c r="D1250" s="120" t="s">
        <v>107</v>
      </c>
      <c r="E1250" s="120" t="s">
        <v>1</v>
      </c>
      <c r="F1250" s="119">
        <v>148848</v>
      </c>
      <c r="G1250" s="115">
        <v>8</v>
      </c>
      <c r="H1250" s="118">
        <f t="shared" si="38"/>
        <v>23815.68</v>
      </c>
      <c r="I1250" s="114">
        <f>F1250/F1253</f>
        <v>0.37380680319943749</v>
      </c>
      <c r="J1250" s="117">
        <f t="shared" si="39"/>
        <v>5.9809088511909997E-2</v>
      </c>
    </row>
    <row r="1251" spans="1:10" x14ac:dyDescent="0.25">
      <c r="A1251" s="121" t="s">
        <v>82</v>
      </c>
      <c r="B1251" s="121" t="s">
        <v>80</v>
      </c>
      <c r="C1251" s="120" t="s">
        <v>3</v>
      </c>
      <c r="D1251" s="120" t="s">
        <v>107</v>
      </c>
      <c r="E1251" s="120" t="s">
        <v>77</v>
      </c>
      <c r="F1251" s="119">
        <v>108145</v>
      </c>
      <c r="G1251" s="115">
        <v>9</v>
      </c>
      <c r="H1251" s="118">
        <f t="shared" si="38"/>
        <v>19466.099999999999</v>
      </c>
      <c r="I1251" s="114">
        <f>F1251/F1253</f>
        <v>0.2715880410351712</v>
      </c>
      <c r="J1251" s="117">
        <f t="shared" si="39"/>
        <v>4.8885847386330818E-2</v>
      </c>
    </row>
    <row r="1252" spans="1:10" x14ac:dyDescent="0.25">
      <c r="A1252" s="121" t="s">
        <v>82</v>
      </c>
      <c r="B1252" s="121" t="s">
        <v>80</v>
      </c>
      <c r="C1252" s="120" t="s">
        <v>3</v>
      </c>
      <c r="D1252" s="120" t="s">
        <v>107</v>
      </c>
      <c r="E1252" s="120" t="s">
        <v>76</v>
      </c>
      <c r="F1252" s="119">
        <v>141206</v>
      </c>
      <c r="G1252" s="115">
        <v>8</v>
      </c>
      <c r="H1252" s="118">
        <f t="shared" si="38"/>
        <v>22592.959999999999</v>
      </c>
      <c r="I1252" s="114">
        <f>F1252/F1253</f>
        <v>0.35461520109494094</v>
      </c>
      <c r="J1252" s="117">
        <f t="shared" si="39"/>
        <v>5.6738432175190548E-2</v>
      </c>
    </row>
    <row r="1253" spans="1:10" x14ac:dyDescent="0.25">
      <c r="A1253" s="121" t="s">
        <v>82</v>
      </c>
      <c r="B1253" s="121" t="s">
        <v>80</v>
      </c>
      <c r="C1253" s="120" t="s">
        <v>3</v>
      </c>
      <c r="D1253" s="120" t="s">
        <v>107</v>
      </c>
      <c r="E1253" s="120" t="s">
        <v>72</v>
      </c>
      <c r="F1253" s="119">
        <v>398195</v>
      </c>
      <c r="G1253" s="115">
        <v>4.5999999999999996</v>
      </c>
      <c r="H1253" s="118">
        <f t="shared" si="38"/>
        <v>36633.939999999995</v>
      </c>
      <c r="I1253" s="114">
        <f>F1253/F1253</f>
        <v>1</v>
      </c>
      <c r="J1253" s="117">
        <f t="shared" si="39"/>
        <v>9.1999999999999998E-2</v>
      </c>
    </row>
    <row r="1254" spans="1:10" x14ac:dyDescent="0.25">
      <c r="A1254" s="121" t="s">
        <v>82</v>
      </c>
      <c r="B1254" s="121" t="s">
        <v>80</v>
      </c>
      <c r="C1254" s="120" t="s">
        <v>3</v>
      </c>
      <c r="D1254" s="120" t="s">
        <v>32</v>
      </c>
      <c r="E1254" s="120" t="s">
        <v>1</v>
      </c>
      <c r="F1254" s="119">
        <v>65339</v>
      </c>
      <c r="G1254" s="115">
        <v>11.2</v>
      </c>
      <c r="H1254" s="118">
        <f t="shared" si="38"/>
        <v>14635.935999999998</v>
      </c>
      <c r="I1254" s="114">
        <f>F1254/F1257</f>
        <v>0.32740054818133074</v>
      </c>
      <c r="J1254" s="117">
        <f t="shared" si="39"/>
        <v>7.3337722792618076E-2</v>
      </c>
    </row>
    <row r="1255" spans="1:10" x14ac:dyDescent="0.25">
      <c r="A1255" s="121" t="s">
        <v>82</v>
      </c>
      <c r="B1255" s="121" t="s">
        <v>80</v>
      </c>
      <c r="C1255" s="120" t="s">
        <v>3</v>
      </c>
      <c r="D1255" s="120" t="s">
        <v>32</v>
      </c>
      <c r="E1255" s="120" t="s">
        <v>77</v>
      </c>
      <c r="F1255" s="119">
        <v>50251</v>
      </c>
      <c r="G1255" s="115">
        <v>12.7</v>
      </c>
      <c r="H1255" s="118">
        <f t="shared" si="38"/>
        <v>12763.753999999999</v>
      </c>
      <c r="I1255" s="114">
        <f>F1255/F1257</f>
        <v>0.25179762387946025</v>
      </c>
      <c r="J1255" s="117">
        <f t="shared" si="39"/>
        <v>6.3956596465382903E-2</v>
      </c>
    </row>
    <row r="1256" spans="1:10" x14ac:dyDescent="0.25">
      <c r="A1256" s="121" t="s">
        <v>82</v>
      </c>
      <c r="B1256" s="121" t="s">
        <v>80</v>
      </c>
      <c r="C1256" s="120" t="s">
        <v>3</v>
      </c>
      <c r="D1256" s="120" t="s">
        <v>32</v>
      </c>
      <c r="E1256" s="120" t="s">
        <v>76</v>
      </c>
      <c r="F1256" s="119">
        <v>83983</v>
      </c>
      <c r="G1256" s="115">
        <v>10</v>
      </c>
      <c r="H1256" s="118">
        <f t="shared" si="38"/>
        <v>16796.599999999999</v>
      </c>
      <c r="I1256" s="114">
        <f>F1256/F1257</f>
        <v>0.42082187113229008</v>
      </c>
      <c r="J1256" s="117">
        <f t="shared" si="39"/>
        <v>8.4164374226458005E-2</v>
      </c>
    </row>
    <row r="1257" spans="1:10" x14ac:dyDescent="0.25">
      <c r="A1257" s="121" t="s">
        <v>82</v>
      </c>
      <c r="B1257" s="121" t="s">
        <v>80</v>
      </c>
      <c r="C1257" s="120" t="s">
        <v>3</v>
      </c>
      <c r="D1257" s="120" t="s">
        <v>32</v>
      </c>
      <c r="E1257" s="120" t="s">
        <v>72</v>
      </c>
      <c r="F1257" s="119">
        <v>199569</v>
      </c>
      <c r="G1257" s="115">
        <v>7.2</v>
      </c>
      <c r="H1257" s="118">
        <f t="shared" si="38"/>
        <v>28737.936000000002</v>
      </c>
      <c r="I1257" s="114">
        <f>F1257/F1257</f>
        <v>1</v>
      </c>
      <c r="J1257" s="117">
        <f t="shared" si="39"/>
        <v>0.14400000000000002</v>
      </c>
    </row>
    <row r="1258" spans="1:10" x14ac:dyDescent="0.25">
      <c r="A1258" s="121" t="s">
        <v>82</v>
      </c>
      <c r="B1258" s="121" t="s">
        <v>80</v>
      </c>
      <c r="C1258" s="120" t="s">
        <v>3</v>
      </c>
      <c r="D1258" s="120" t="s">
        <v>11</v>
      </c>
      <c r="E1258" s="120" t="s">
        <v>1</v>
      </c>
      <c r="F1258" s="119">
        <v>83511</v>
      </c>
      <c r="G1258" s="115">
        <v>10</v>
      </c>
      <c r="H1258" s="118">
        <f t="shared" si="38"/>
        <v>16702.2</v>
      </c>
      <c r="I1258" s="114">
        <f>F1258/F1261</f>
        <v>0.42043921300118814</v>
      </c>
      <c r="J1258" s="117">
        <f t="shared" si="39"/>
        <v>8.4087842600237633E-2</v>
      </c>
    </row>
    <row r="1259" spans="1:10" x14ac:dyDescent="0.25">
      <c r="A1259" s="121" t="s">
        <v>82</v>
      </c>
      <c r="B1259" s="121" t="s">
        <v>80</v>
      </c>
      <c r="C1259" s="120" t="s">
        <v>3</v>
      </c>
      <c r="D1259" s="120" t="s">
        <v>11</v>
      </c>
      <c r="E1259" s="120" t="s">
        <v>77</v>
      </c>
      <c r="F1259" s="119">
        <v>57896</v>
      </c>
      <c r="G1259" s="115">
        <v>12.1</v>
      </c>
      <c r="H1259" s="118">
        <f t="shared" si="38"/>
        <v>14010.832</v>
      </c>
      <c r="I1259" s="114">
        <f>F1259/F1261</f>
        <v>0.29147954971101758</v>
      </c>
      <c r="J1259" s="117">
        <f t="shared" si="39"/>
        <v>7.0538051030066246E-2</v>
      </c>
    </row>
    <row r="1260" spans="1:10" x14ac:dyDescent="0.25">
      <c r="A1260" s="121" t="s">
        <v>82</v>
      </c>
      <c r="B1260" s="121" t="s">
        <v>80</v>
      </c>
      <c r="C1260" s="120" t="s">
        <v>3</v>
      </c>
      <c r="D1260" s="120" t="s">
        <v>11</v>
      </c>
      <c r="E1260" s="120" t="s">
        <v>76</v>
      </c>
      <c r="F1260" s="119">
        <v>57225</v>
      </c>
      <c r="G1260" s="115">
        <v>12.1</v>
      </c>
      <c r="H1260" s="118">
        <f t="shared" si="38"/>
        <v>13848.45</v>
      </c>
      <c r="I1260" s="114">
        <f>F1260/F1261</f>
        <v>0.28810137543548742</v>
      </c>
      <c r="J1260" s="117">
        <f t="shared" si="39"/>
        <v>6.9720532855387957E-2</v>
      </c>
    </row>
    <row r="1261" spans="1:10" x14ac:dyDescent="0.25">
      <c r="A1261" s="121" t="s">
        <v>82</v>
      </c>
      <c r="B1261" s="121" t="s">
        <v>80</v>
      </c>
      <c r="C1261" s="120" t="s">
        <v>3</v>
      </c>
      <c r="D1261" s="120" t="s">
        <v>11</v>
      </c>
      <c r="E1261" s="120" t="s">
        <v>72</v>
      </c>
      <c r="F1261" s="119">
        <v>198628</v>
      </c>
      <c r="G1261" s="115">
        <v>7.2</v>
      </c>
      <c r="H1261" s="118">
        <f t="shared" si="38"/>
        <v>28602.432000000001</v>
      </c>
      <c r="I1261" s="114">
        <f>F1261/F1261</f>
        <v>1</v>
      </c>
      <c r="J1261" s="117">
        <f t="shared" si="39"/>
        <v>0.14400000000000002</v>
      </c>
    </row>
    <row r="1262" spans="1:10" x14ac:dyDescent="0.25">
      <c r="A1262" s="121" t="s">
        <v>82</v>
      </c>
      <c r="B1262" s="121" t="s">
        <v>80</v>
      </c>
      <c r="C1262" s="120" t="s">
        <v>4</v>
      </c>
      <c r="D1262" s="120" t="s">
        <v>107</v>
      </c>
      <c r="E1262" s="120" t="s">
        <v>1</v>
      </c>
      <c r="F1262" s="119">
        <v>310512</v>
      </c>
      <c r="G1262" s="115">
        <v>5.2</v>
      </c>
      <c r="H1262" s="118">
        <f t="shared" si="38"/>
        <v>32293.248000000003</v>
      </c>
      <c r="I1262" s="114">
        <f>F1262/F1265</f>
        <v>0.32375048091509934</v>
      </c>
      <c r="J1262" s="117">
        <f t="shared" si="39"/>
        <v>3.3670050015170337E-2</v>
      </c>
    </row>
    <row r="1263" spans="1:10" x14ac:dyDescent="0.25">
      <c r="A1263" s="121" t="s">
        <v>82</v>
      </c>
      <c r="B1263" s="121" t="s">
        <v>80</v>
      </c>
      <c r="C1263" s="120" t="s">
        <v>4</v>
      </c>
      <c r="D1263" s="120" t="s">
        <v>107</v>
      </c>
      <c r="E1263" s="120" t="s">
        <v>77</v>
      </c>
      <c r="F1263" s="119">
        <v>390616</v>
      </c>
      <c r="G1263" s="115">
        <v>4.8</v>
      </c>
      <c r="H1263" s="118">
        <f t="shared" si="38"/>
        <v>37499.135999999999</v>
      </c>
      <c r="I1263" s="114">
        <f>F1263/F1265</f>
        <v>0.40726966382340274</v>
      </c>
      <c r="J1263" s="117">
        <f t="shared" si="39"/>
        <v>3.9097887727046664E-2</v>
      </c>
    </row>
    <row r="1264" spans="1:10" x14ac:dyDescent="0.25">
      <c r="A1264" s="121" t="s">
        <v>82</v>
      </c>
      <c r="B1264" s="121" t="s">
        <v>80</v>
      </c>
      <c r="C1264" s="120" t="s">
        <v>4</v>
      </c>
      <c r="D1264" s="120" t="s">
        <v>107</v>
      </c>
      <c r="E1264" s="120" t="s">
        <v>76</v>
      </c>
      <c r="F1264" s="119">
        <v>257985</v>
      </c>
      <c r="G1264" s="115">
        <v>5.7</v>
      </c>
      <c r="H1264" s="118">
        <f t="shared" si="38"/>
        <v>29410.29</v>
      </c>
      <c r="I1264" s="114">
        <f>F1264/F1265</f>
        <v>0.26898402579894465</v>
      </c>
      <c r="J1264" s="117">
        <f t="shared" si="39"/>
        <v>3.066417894107969E-2</v>
      </c>
    </row>
    <row r="1265" spans="1:10" x14ac:dyDescent="0.25">
      <c r="A1265" s="121" t="s">
        <v>82</v>
      </c>
      <c r="B1265" s="121" t="s">
        <v>80</v>
      </c>
      <c r="C1265" s="120" t="s">
        <v>4</v>
      </c>
      <c r="D1265" s="120" t="s">
        <v>107</v>
      </c>
      <c r="E1265" s="120" t="s">
        <v>72</v>
      </c>
      <c r="F1265" s="119">
        <v>959109</v>
      </c>
      <c r="G1265" s="115">
        <v>3.2</v>
      </c>
      <c r="H1265" s="118">
        <f t="shared" si="38"/>
        <v>61382.976000000002</v>
      </c>
      <c r="I1265" s="114">
        <f>F1265/F1265</f>
        <v>1</v>
      </c>
      <c r="J1265" s="117">
        <f t="shared" si="39"/>
        <v>6.4000000000000001E-2</v>
      </c>
    </row>
    <row r="1266" spans="1:10" x14ac:dyDescent="0.25">
      <c r="A1266" s="121" t="s">
        <v>82</v>
      </c>
      <c r="B1266" s="121" t="s">
        <v>80</v>
      </c>
      <c r="C1266" s="120" t="s">
        <v>4</v>
      </c>
      <c r="D1266" s="120" t="s">
        <v>32</v>
      </c>
      <c r="E1266" s="120" t="s">
        <v>1</v>
      </c>
      <c r="F1266" s="119">
        <v>125740</v>
      </c>
      <c r="G1266" s="115">
        <v>8.1</v>
      </c>
      <c r="H1266" s="118">
        <f t="shared" si="38"/>
        <v>20369.88</v>
      </c>
      <c r="I1266" s="114">
        <f>F1266/F1269</f>
        <v>0.27525787639445892</v>
      </c>
      <c r="J1266" s="117">
        <f t="shared" si="39"/>
        <v>4.4591775975902345E-2</v>
      </c>
    </row>
    <row r="1267" spans="1:10" x14ac:dyDescent="0.25">
      <c r="A1267" s="121" t="s">
        <v>82</v>
      </c>
      <c r="B1267" s="121" t="s">
        <v>80</v>
      </c>
      <c r="C1267" s="120" t="s">
        <v>4</v>
      </c>
      <c r="D1267" s="120" t="s">
        <v>32</v>
      </c>
      <c r="E1267" s="120" t="s">
        <v>77</v>
      </c>
      <c r="F1267" s="119">
        <v>161048</v>
      </c>
      <c r="G1267" s="115">
        <v>7.4</v>
      </c>
      <c r="H1267" s="118">
        <f t="shared" si="38"/>
        <v>23835.103999999999</v>
      </c>
      <c r="I1267" s="114">
        <f>F1267/F1269</f>
        <v>0.35255074341955484</v>
      </c>
      <c r="J1267" s="117">
        <f t="shared" si="39"/>
        <v>5.2177510026094123E-2</v>
      </c>
    </row>
    <row r="1268" spans="1:10" x14ac:dyDescent="0.25">
      <c r="A1268" s="121" t="s">
        <v>82</v>
      </c>
      <c r="B1268" s="121" t="s">
        <v>80</v>
      </c>
      <c r="C1268" s="120" t="s">
        <v>4</v>
      </c>
      <c r="D1268" s="120" t="s">
        <v>32</v>
      </c>
      <c r="E1268" s="120" t="s">
        <v>76</v>
      </c>
      <c r="F1268" s="119">
        <v>170024</v>
      </c>
      <c r="G1268" s="115">
        <v>7.4</v>
      </c>
      <c r="H1268" s="118">
        <f t="shared" si="38"/>
        <v>25163.552000000003</v>
      </c>
      <c r="I1268" s="114">
        <f>F1268/F1269</f>
        <v>0.37220013660005952</v>
      </c>
      <c r="J1268" s="117">
        <f t="shared" si="39"/>
        <v>5.5085620216808816E-2</v>
      </c>
    </row>
    <row r="1269" spans="1:10" x14ac:dyDescent="0.25">
      <c r="A1269" s="121" t="s">
        <v>82</v>
      </c>
      <c r="B1269" s="121" t="s">
        <v>80</v>
      </c>
      <c r="C1269" s="120" t="s">
        <v>4</v>
      </c>
      <c r="D1269" s="120" t="s">
        <v>32</v>
      </c>
      <c r="E1269" s="120" t="s">
        <v>72</v>
      </c>
      <c r="F1269" s="119">
        <v>456808</v>
      </c>
      <c r="G1269" s="115">
        <v>4.2</v>
      </c>
      <c r="H1269" s="118">
        <f t="shared" si="38"/>
        <v>38371.872000000003</v>
      </c>
      <c r="I1269" s="114">
        <f>F1269/F1269</f>
        <v>1</v>
      </c>
      <c r="J1269" s="117">
        <f t="shared" si="39"/>
        <v>8.4000000000000005E-2</v>
      </c>
    </row>
    <row r="1270" spans="1:10" x14ac:dyDescent="0.25">
      <c r="A1270" s="121" t="s">
        <v>82</v>
      </c>
      <c r="B1270" s="121" t="s">
        <v>80</v>
      </c>
      <c r="C1270" s="120" t="s">
        <v>4</v>
      </c>
      <c r="D1270" s="120" t="s">
        <v>11</v>
      </c>
      <c r="E1270" s="120" t="s">
        <v>1</v>
      </c>
      <c r="F1270" s="119">
        <v>184774</v>
      </c>
      <c r="G1270" s="115">
        <v>7.4</v>
      </c>
      <c r="H1270" s="118">
        <f t="shared" si="38"/>
        <v>27346.552000000003</v>
      </c>
      <c r="I1270" s="114">
        <f>F1270/F1273</f>
        <v>0.36785366601433794</v>
      </c>
      <c r="J1270" s="117">
        <f t="shared" si="39"/>
        <v>5.4442342570122017E-2</v>
      </c>
    </row>
    <row r="1271" spans="1:10" x14ac:dyDescent="0.25">
      <c r="A1271" s="121" t="s">
        <v>82</v>
      </c>
      <c r="B1271" s="121" t="s">
        <v>80</v>
      </c>
      <c r="C1271" s="120" t="s">
        <v>4</v>
      </c>
      <c r="D1271" s="120" t="s">
        <v>11</v>
      </c>
      <c r="E1271" s="120" t="s">
        <v>77</v>
      </c>
      <c r="F1271" s="119">
        <v>229570</v>
      </c>
      <c r="G1271" s="115">
        <v>6.3</v>
      </c>
      <c r="H1271" s="118">
        <f t="shared" si="38"/>
        <v>28925.82</v>
      </c>
      <c r="I1271" s="114">
        <f>F1271/F1273</f>
        <v>0.45703489726320567</v>
      </c>
      <c r="J1271" s="117">
        <f t="shared" si="39"/>
        <v>5.7586397055163913E-2</v>
      </c>
    </row>
    <row r="1272" spans="1:10" x14ac:dyDescent="0.25">
      <c r="A1272" s="121" t="s">
        <v>82</v>
      </c>
      <c r="B1272" s="121" t="s">
        <v>80</v>
      </c>
      <c r="C1272" s="120" t="s">
        <v>4</v>
      </c>
      <c r="D1272" s="120" t="s">
        <v>11</v>
      </c>
      <c r="E1272" s="120" t="s">
        <v>76</v>
      </c>
      <c r="F1272" s="119">
        <v>87963</v>
      </c>
      <c r="G1272" s="115">
        <v>9.9</v>
      </c>
      <c r="H1272" s="118">
        <f t="shared" si="38"/>
        <v>17416.674000000003</v>
      </c>
      <c r="I1272" s="114">
        <f>F1272/F1273</f>
        <v>0.1751194000434001</v>
      </c>
      <c r="J1272" s="117">
        <f t="shared" si="39"/>
        <v>3.4673641208593217E-2</v>
      </c>
    </row>
    <row r="1273" spans="1:10" x14ac:dyDescent="0.25">
      <c r="A1273" s="121" t="s">
        <v>82</v>
      </c>
      <c r="B1273" s="121" t="s">
        <v>80</v>
      </c>
      <c r="C1273" s="120" t="s">
        <v>4</v>
      </c>
      <c r="D1273" s="120" t="s">
        <v>11</v>
      </c>
      <c r="E1273" s="120" t="s">
        <v>72</v>
      </c>
      <c r="F1273" s="119">
        <v>502303</v>
      </c>
      <c r="G1273" s="115">
        <v>3.9</v>
      </c>
      <c r="H1273" s="118">
        <f t="shared" si="38"/>
        <v>39179.633999999998</v>
      </c>
      <c r="I1273" s="114">
        <f>F1273/F1273</f>
        <v>1</v>
      </c>
      <c r="J1273" s="117">
        <f t="shared" si="39"/>
        <v>7.8E-2</v>
      </c>
    </row>
    <row r="1274" spans="1:10" x14ac:dyDescent="0.25">
      <c r="A1274" s="121" t="s">
        <v>82</v>
      </c>
      <c r="B1274" s="121" t="s">
        <v>80</v>
      </c>
      <c r="C1274" s="120" t="s">
        <v>78</v>
      </c>
      <c r="D1274" s="120" t="s">
        <v>107</v>
      </c>
      <c r="E1274" s="120" t="s">
        <v>1</v>
      </c>
      <c r="F1274" s="119">
        <v>97749</v>
      </c>
      <c r="G1274" s="115">
        <v>6.2</v>
      </c>
      <c r="H1274" s="118">
        <f t="shared" si="38"/>
        <v>12120.876</v>
      </c>
      <c r="I1274" s="114">
        <f>F1274/F1277</f>
        <v>0.12395933331388853</v>
      </c>
      <c r="J1274" s="117">
        <f t="shared" si="39"/>
        <v>1.537095733092218E-2</v>
      </c>
    </row>
    <row r="1275" spans="1:10" x14ac:dyDescent="0.25">
      <c r="A1275" s="121" t="s">
        <v>82</v>
      </c>
      <c r="B1275" s="121" t="s">
        <v>80</v>
      </c>
      <c r="C1275" s="120" t="s">
        <v>78</v>
      </c>
      <c r="D1275" s="120" t="s">
        <v>107</v>
      </c>
      <c r="E1275" s="120" t="s">
        <v>77</v>
      </c>
      <c r="F1275" s="119">
        <v>416042</v>
      </c>
      <c r="G1275" s="115">
        <v>2.9</v>
      </c>
      <c r="H1275" s="118">
        <f t="shared" si="38"/>
        <v>24130.436000000002</v>
      </c>
      <c r="I1275" s="114">
        <f>F1275/F1277</f>
        <v>0.52759914628872739</v>
      </c>
      <c r="J1275" s="117">
        <f t="shared" si="39"/>
        <v>3.0600750484746187E-2</v>
      </c>
    </row>
    <row r="1276" spans="1:10" x14ac:dyDescent="0.25">
      <c r="A1276" s="121" t="s">
        <v>82</v>
      </c>
      <c r="B1276" s="121" t="s">
        <v>80</v>
      </c>
      <c r="C1276" s="120" t="s">
        <v>78</v>
      </c>
      <c r="D1276" s="120" t="s">
        <v>107</v>
      </c>
      <c r="E1276" s="120" t="s">
        <v>76</v>
      </c>
      <c r="F1276" s="119">
        <v>274770</v>
      </c>
      <c r="G1276" s="115">
        <v>3.7</v>
      </c>
      <c r="H1276" s="118">
        <f t="shared" si="38"/>
        <v>20332.98</v>
      </c>
      <c r="I1276" s="114">
        <f>F1276/F1277</f>
        <v>0.3484465929539653</v>
      </c>
      <c r="J1276" s="117">
        <f t="shared" si="39"/>
        <v>2.5785047878593433E-2</v>
      </c>
    </row>
    <row r="1277" spans="1:10" x14ac:dyDescent="0.25">
      <c r="A1277" s="121" t="s">
        <v>82</v>
      </c>
      <c r="B1277" s="121" t="s">
        <v>80</v>
      </c>
      <c r="C1277" s="120" t="s">
        <v>78</v>
      </c>
      <c r="D1277" s="120" t="s">
        <v>107</v>
      </c>
      <c r="E1277" s="120" t="s">
        <v>72</v>
      </c>
      <c r="F1277" s="119">
        <v>788557</v>
      </c>
      <c r="G1277" s="115">
        <v>2</v>
      </c>
      <c r="H1277" s="118">
        <f t="shared" si="38"/>
        <v>31542.28</v>
      </c>
      <c r="I1277" s="114">
        <f>F1277/F1277</f>
        <v>1</v>
      </c>
      <c r="J1277" s="117">
        <f t="shared" si="39"/>
        <v>0.04</v>
      </c>
    </row>
    <row r="1278" spans="1:10" x14ac:dyDescent="0.25">
      <c r="A1278" s="121" t="s">
        <v>82</v>
      </c>
      <c r="B1278" s="121" t="s">
        <v>80</v>
      </c>
      <c r="C1278" s="120" t="s">
        <v>78</v>
      </c>
      <c r="D1278" s="120" t="s">
        <v>32</v>
      </c>
      <c r="E1278" s="120" t="s">
        <v>1</v>
      </c>
      <c r="F1278" s="119">
        <v>47859</v>
      </c>
      <c r="G1278" s="115">
        <v>9.1</v>
      </c>
      <c r="H1278" s="118">
        <f t="shared" si="38"/>
        <v>8710.3379999999997</v>
      </c>
      <c r="I1278" s="114">
        <f>F1278/F1281</f>
        <v>0.10928708439897698</v>
      </c>
      <c r="J1278" s="117">
        <f t="shared" si="39"/>
        <v>1.9890249360613808E-2</v>
      </c>
    </row>
    <row r="1279" spans="1:10" x14ac:dyDescent="0.25">
      <c r="A1279" s="121" t="s">
        <v>82</v>
      </c>
      <c r="B1279" s="121" t="s">
        <v>80</v>
      </c>
      <c r="C1279" s="120" t="s">
        <v>78</v>
      </c>
      <c r="D1279" s="120" t="s">
        <v>32</v>
      </c>
      <c r="E1279" s="120" t="s">
        <v>77</v>
      </c>
      <c r="F1279" s="119">
        <v>176650</v>
      </c>
      <c r="G1279" s="115">
        <v>4.9000000000000004</v>
      </c>
      <c r="H1279" s="118">
        <f t="shared" si="38"/>
        <v>17311.7</v>
      </c>
      <c r="I1279" s="114">
        <f>F1279/F1281</f>
        <v>0.40338417975886004</v>
      </c>
      <c r="J1279" s="117">
        <f t="shared" si="39"/>
        <v>3.9531649616368285E-2</v>
      </c>
    </row>
    <row r="1280" spans="1:10" x14ac:dyDescent="0.25">
      <c r="A1280" s="121" t="s">
        <v>82</v>
      </c>
      <c r="B1280" s="121" t="s">
        <v>80</v>
      </c>
      <c r="C1280" s="120" t="s">
        <v>78</v>
      </c>
      <c r="D1280" s="120" t="s">
        <v>32</v>
      </c>
      <c r="E1280" s="120" t="s">
        <v>76</v>
      </c>
      <c r="F1280" s="119">
        <v>213415</v>
      </c>
      <c r="G1280" s="115">
        <v>4.3</v>
      </c>
      <c r="H1280" s="118">
        <f t="shared" si="38"/>
        <v>18353.689999999999</v>
      </c>
      <c r="I1280" s="114">
        <f>F1280/F1281</f>
        <v>0.48733786993058092</v>
      </c>
      <c r="J1280" s="117">
        <f t="shared" si="39"/>
        <v>4.1911056814029957E-2</v>
      </c>
    </row>
    <row r="1281" spans="1:10" x14ac:dyDescent="0.25">
      <c r="A1281" s="121" t="s">
        <v>82</v>
      </c>
      <c r="B1281" s="121" t="s">
        <v>80</v>
      </c>
      <c r="C1281" s="120" t="s">
        <v>78</v>
      </c>
      <c r="D1281" s="120" t="s">
        <v>32</v>
      </c>
      <c r="E1281" s="120" t="s">
        <v>72</v>
      </c>
      <c r="F1281" s="119">
        <v>437920</v>
      </c>
      <c r="G1281" s="115">
        <v>2.9</v>
      </c>
      <c r="H1281" s="118">
        <f t="shared" si="38"/>
        <v>25399.360000000001</v>
      </c>
      <c r="I1281" s="114">
        <f>F1281/F1281</f>
        <v>1</v>
      </c>
      <c r="J1281" s="117">
        <f t="shared" si="39"/>
        <v>5.7999999999999996E-2</v>
      </c>
    </row>
    <row r="1282" spans="1:10" x14ac:dyDescent="0.25">
      <c r="A1282" s="121" t="s">
        <v>82</v>
      </c>
      <c r="B1282" s="121" t="s">
        <v>80</v>
      </c>
      <c r="C1282" s="120" t="s">
        <v>78</v>
      </c>
      <c r="D1282" s="120" t="s">
        <v>11</v>
      </c>
      <c r="E1282" s="120" t="s">
        <v>1</v>
      </c>
      <c r="F1282" s="119">
        <v>49892</v>
      </c>
      <c r="G1282" s="115">
        <v>9.1</v>
      </c>
      <c r="H1282" s="118">
        <f t="shared" ref="H1282:H1345" si="40">2*(G1282*F1282/100)</f>
        <v>9080.3439999999991</v>
      </c>
      <c r="I1282" s="114">
        <f>F1282/F1285</f>
        <v>0.14228879274695627</v>
      </c>
      <c r="J1282" s="117">
        <f t="shared" ref="J1282:J1345" si="41">2*(I1282*G1282/100)</f>
        <v>2.5896560279946041E-2</v>
      </c>
    </row>
    <row r="1283" spans="1:10" x14ac:dyDescent="0.25">
      <c r="A1283" s="121" t="s">
        <v>82</v>
      </c>
      <c r="B1283" s="121" t="s">
        <v>80</v>
      </c>
      <c r="C1283" s="120" t="s">
        <v>78</v>
      </c>
      <c r="D1283" s="120" t="s">
        <v>11</v>
      </c>
      <c r="E1283" s="120" t="s">
        <v>77</v>
      </c>
      <c r="F1283" s="119">
        <v>239394</v>
      </c>
      <c r="G1283" s="115">
        <v>4.3</v>
      </c>
      <c r="H1283" s="118">
        <f t="shared" si="40"/>
        <v>20587.883999999998</v>
      </c>
      <c r="I1283" s="114">
        <f>F1283/F1285</f>
        <v>0.68273637558856826</v>
      </c>
      <c r="J1283" s="117">
        <f t="shared" si="41"/>
        <v>5.8715328300616869E-2</v>
      </c>
    </row>
    <row r="1284" spans="1:10" x14ac:dyDescent="0.25">
      <c r="A1284" s="121" t="s">
        <v>82</v>
      </c>
      <c r="B1284" s="121" t="s">
        <v>80</v>
      </c>
      <c r="C1284" s="120" t="s">
        <v>78</v>
      </c>
      <c r="D1284" s="120" t="s">
        <v>11</v>
      </c>
      <c r="E1284" s="120" t="s">
        <v>76</v>
      </c>
      <c r="F1284" s="119">
        <v>61357</v>
      </c>
      <c r="G1284" s="115">
        <v>7.9</v>
      </c>
      <c r="H1284" s="118">
        <f t="shared" si="40"/>
        <v>9694.4060000000009</v>
      </c>
      <c r="I1284" s="114">
        <f>F1284/F1285</f>
        <v>0.17498623940862254</v>
      </c>
      <c r="J1284" s="117">
        <f t="shared" si="41"/>
        <v>2.7647825826562365E-2</v>
      </c>
    </row>
    <row r="1285" spans="1:10" x14ac:dyDescent="0.25">
      <c r="A1285" s="121" t="s">
        <v>82</v>
      </c>
      <c r="B1285" s="121" t="s">
        <v>80</v>
      </c>
      <c r="C1285" s="120" t="s">
        <v>78</v>
      </c>
      <c r="D1285" s="120" t="s">
        <v>11</v>
      </c>
      <c r="E1285" s="120" t="s">
        <v>72</v>
      </c>
      <c r="F1285" s="119">
        <v>350639</v>
      </c>
      <c r="G1285" s="115">
        <v>3.1</v>
      </c>
      <c r="H1285" s="118">
        <f t="shared" si="40"/>
        <v>21739.618000000002</v>
      </c>
      <c r="I1285" s="114">
        <f>F1285/F1285</f>
        <v>1</v>
      </c>
      <c r="J1285" s="117">
        <f t="shared" si="41"/>
        <v>6.2E-2</v>
      </c>
    </row>
    <row r="1286" spans="1:10" x14ac:dyDescent="0.25">
      <c r="A1286" s="121" t="s">
        <v>82</v>
      </c>
      <c r="B1286" s="121" t="s">
        <v>80</v>
      </c>
      <c r="C1286" s="120" t="s">
        <v>73</v>
      </c>
      <c r="D1286" s="120" t="s">
        <v>107</v>
      </c>
      <c r="E1286" s="120" t="s">
        <v>1</v>
      </c>
      <c r="F1286" s="119">
        <v>677184</v>
      </c>
      <c r="G1286" s="115">
        <v>3.7</v>
      </c>
      <c r="H1286" s="118">
        <f t="shared" si="40"/>
        <v>50111.616000000009</v>
      </c>
      <c r="I1286" s="114">
        <f>F1286/F1289</f>
        <v>0.27299322862433073</v>
      </c>
      <c r="J1286" s="117">
        <f t="shared" si="41"/>
        <v>2.0201498918200476E-2</v>
      </c>
    </row>
    <row r="1287" spans="1:10" x14ac:dyDescent="0.25">
      <c r="A1287" s="121" t="s">
        <v>82</v>
      </c>
      <c r="B1287" s="121" t="s">
        <v>80</v>
      </c>
      <c r="C1287" s="120" t="s">
        <v>73</v>
      </c>
      <c r="D1287" s="120" t="s">
        <v>107</v>
      </c>
      <c r="E1287" s="120" t="s">
        <v>77</v>
      </c>
      <c r="F1287" s="119">
        <v>969854</v>
      </c>
      <c r="G1287" s="115">
        <v>3</v>
      </c>
      <c r="H1287" s="118">
        <f t="shared" si="40"/>
        <v>58191.24</v>
      </c>
      <c r="I1287" s="114">
        <f>F1287/F1289</f>
        <v>0.39097730418057969</v>
      </c>
      <c r="J1287" s="117">
        <f t="shared" si="41"/>
        <v>2.345863825083478E-2</v>
      </c>
    </row>
    <row r="1288" spans="1:10" x14ac:dyDescent="0.25">
      <c r="A1288" s="121" t="s">
        <v>82</v>
      </c>
      <c r="B1288" s="121" t="s">
        <v>80</v>
      </c>
      <c r="C1288" s="120" t="s">
        <v>73</v>
      </c>
      <c r="D1288" s="120" t="s">
        <v>107</v>
      </c>
      <c r="E1288" s="120" t="s">
        <v>76</v>
      </c>
      <c r="F1288" s="119">
        <v>833555</v>
      </c>
      <c r="G1288" s="115">
        <v>3</v>
      </c>
      <c r="H1288" s="118">
        <f t="shared" si="40"/>
        <v>50013.3</v>
      </c>
      <c r="I1288" s="114">
        <f>F1288/F1289</f>
        <v>0.3360310797153418</v>
      </c>
      <c r="J1288" s="117">
        <f t="shared" si="41"/>
        <v>2.0161864782920508E-2</v>
      </c>
    </row>
    <row r="1289" spans="1:10" x14ac:dyDescent="0.25">
      <c r="A1289" s="121" t="s">
        <v>82</v>
      </c>
      <c r="B1289" s="121" t="s">
        <v>80</v>
      </c>
      <c r="C1289" s="120" t="s">
        <v>73</v>
      </c>
      <c r="D1289" s="120" t="s">
        <v>107</v>
      </c>
      <c r="E1289" s="120" t="s">
        <v>72</v>
      </c>
      <c r="F1289" s="119">
        <v>2480589</v>
      </c>
      <c r="G1289" s="115">
        <v>1.8</v>
      </c>
      <c r="H1289" s="118">
        <f t="shared" si="40"/>
        <v>89301.203999999998</v>
      </c>
      <c r="I1289" s="114">
        <f>F1289/F1289</f>
        <v>1</v>
      </c>
      <c r="J1289" s="117">
        <f t="shared" si="41"/>
        <v>3.6000000000000004E-2</v>
      </c>
    </row>
    <row r="1290" spans="1:10" x14ac:dyDescent="0.25">
      <c r="A1290" s="121" t="s">
        <v>82</v>
      </c>
      <c r="B1290" s="121" t="s">
        <v>80</v>
      </c>
      <c r="C1290" s="120" t="s">
        <v>73</v>
      </c>
      <c r="D1290" s="120" t="s">
        <v>32</v>
      </c>
      <c r="E1290" s="120" t="s">
        <v>1</v>
      </c>
      <c r="F1290" s="119">
        <v>294473</v>
      </c>
      <c r="G1290" s="115">
        <v>5.3</v>
      </c>
      <c r="H1290" s="118">
        <f t="shared" si="40"/>
        <v>31214.137999999999</v>
      </c>
      <c r="I1290" s="114">
        <f>F1290/F1293</f>
        <v>0.23508472208362438</v>
      </c>
      <c r="J1290" s="117">
        <f t="shared" si="41"/>
        <v>2.4918980540864184E-2</v>
      </c>
    </row>
    <row r="1291" spans="1:10" x14ac:dyDescent="0.25">
      <c r="A1291" s="121" t="s">
        <v>82</v>
      </c>
      <c r="B1291" s="121" t="s">
        <v>80</v>
      </c>
      <c r="C1291" s="120" t="s">
        <v>73</v>
      </c>
      <c r="D1291" s="120" t="s">
        <v>32</v>
      </c>
      <c r="E1291" s="120" t="s">
        <v>77</v>
      </c>
      <c r="F1291" s="119">
        <v>414890</v>
      </c>
      <c r="G1291" s="115">
        <v>4.2</v>
      </c>
      <c r="H1291" s="118">
        <f t="shared" si="40"/>
        <v>34850.76</v>
      </c>
      <c r="I1291" s="114">
        <f>F1291/F1293</f>
        <v>0.3312164454645245</v>
      </c>
      <c r="J1291" s="117">
        <f t="shared" si="41"/>
        <v>2.782218141902006E-2</v>
      </c>
    </row>
    <row r="1292" spans="1:10" x14ac:dyDescent="0.25">
      <c r="A1292" s="121" t="s">
        <v>82</v>
      </c>
      <c r="B1292" s="121" t="s">
        <v>80</v>
      </c>
      <c r="C1292" s="120" t="s">
        <v>73</v>
      </c>
      <c r="D1292" s="120" t="s">
        <v>32</v>
      </c>
      <c r="E1292" s="120" t="s">
        <v>76</v>
      </c>
      <c r="F1292" s="119">
        <v>543266</v>
      </c>
      <c r="G1292" s="115">
        <v>3.7</v>
      </c>
      <c r="H1292" s="118">
        <f t="shared" si="40"/>
        <v>40201.684000000001</v>
      </c>
      <c r="I1292" s="114">
        <f>F1292/F1293</f>
        <v>0.43370202574593353</v>
      </c>
      <c r="J1292" s="117">
        <f t="shared" si="41"/>
        <v>3.2093949905199086E-2</v>
      </c>
    </row>
    <row r="1293" spans="1:10" x14ac:dyDescent="0.25">
      <c r="A1293" s="121" t="s">
        <v>82</v>
      </c>
      <c r="B1293" s="121" t="s">
        <v>80</v>
      </c>
      <c r="C1293" s="120" t="s">
        <v>73</v>
      </c>
      <c r="D1293" s="120" t="s">
        <v>32</v>
      </c>
      <c r="E1293" s="120" t="s">
        <v>72</v>
      </c>
      <c r="F1293" s="119">
        <v>1252625</v>
      </c>
      <c r="G1293" s="115">
        <v>2.6</v>
      </c>
      <c r="H1293" s="118">
        <f t="shared" si="40"/>
        <v>65136.5</v>
      </c>
      <c r="I1293" s="114">
        <f>F1293/F1293</f>
        <v>1</v>
      </c>
      <c r="J1293" s="117">
        <f t="shared" si="41"/>
        <v>5.2000000000000005E-2</v>
      </c>
    </row>
    <row r="1294" spans="1:10" x14ac:dyDescent="0.25">
      <c r="A1294" s="121" t="s">
        <v>82</v>
      </c>
      <c r="B1294" s="121" t="s">
        <v>80</v>
      </c>
      <c r="C1294" s="120" t="s">
        <v>73</v>
      </c>
      <c r="D1294" s="120" t="s">
        <v>11</v>
      </c>
      <c r="E1294" s="120" t="s">
        <v>1</v>
      </c>
      <c r="F1294" s="119">
        <v>382713</v>
      </c>
      <c r="G1294" s="115">
        <v>4.8</v>
      </c>
      <c r="H1294" s="118">
        <f t="shared" si="40"/>
        <v>36740.447999999997</v>
      </c>
      <c r="I1294" s="114">
        <f>F1294/F1297</f>
        <v>0.3116641665974465</v>
      </c>
      <c r="J1294" s="117">
        <f t="shared" si="41"/>
        <v>2.9919759993354864E-2</v>
      </c>
    </row>
    <row r="1295" spans="1:10" x14ac:dyDescent="0.25">
      <c r="A1295" s="121" t="s">
        <v>82</v>
      </c>
      <c r="B1295" s="121" t="s">
        <v>80</v>
      </c>
      <c r="C1295" s="120" t="s">
        <v>73</v>
      </c>
      <c r="D1295" s="120" t="s">
        <v>11</v>
      </c>
      <c r="E1295" s="120" t="s">
        <v>77</v>
      </c>
      <c r="F1295" s="119">
        <v>554966</v>
      </c>
      <c r="G1295" s="115">
        <v>3.7</v>
      </c>
      <c r="H1295" s="118">
        <f t="shared" si="40"/>
        <v>41067.484000000004</v>
      </c>
      <c r="I1295" s="114">
        <f>F1295/F1297</f>
        <v>0.45193922307295153</v>
      </c>
      <c r="J1295" s="117">
        <f t="shared" si="41"/>
        <v>3.3443502507398415E-2</v>
      </c>
    </row>
    <row r="1296" spans="1:10" x14ac:dyDescent="0.25">
      <c r="A1296" s="121" t="s">
        <v>82</v>
      </c>
      <c r="B1296" s="121" t="s">
        <v>80</v>
      </c>
      <c r="C1296" s="120" t="s">
        <v>73</v>
      </c>
      <c r="D1296" s="120" t="s">
        <v>11</v>
      </c>
      <c r="E1296" s="120" t="s">
        <v>76</v>
      </c>
      <c r="F1296" s="119">
        <v>290291</v>
      </c>
      <c r="G1296" s="115">
        <v>5.3</v>
      </c>
      <c r="H1296" s="118">
        <f t="shared" si="40"/>
        <v>30770.846000000001</v>
      </c>
      <c r="I1296" s="114">
        <f>F1296/F1297</f>
        <v>0.23639986774878133</v>
      </c>
      <c r="J1296" s="117">
        <f t="shared" si="41"/>
        <v>2.505838598137082E-2</v>
      </c>
    </row>
    <row r="1297" spans="1:10" x14ac:dyDescent="0.25">
      <c r="A1297" s="121" t="s">
        <v>82</v>
      </c>
      <c r="B1297" s="121" t="s">
        <v>80</v>
      </c>
      <c r="C1297" s="120" t="s">
        <v>73</v>
      </c>
      <c r="D1297" s="120" t="s">
        <v>11</v>
      </c>
      <c r="E1297" s="120" t="s">
        <v>72</v>
      </c>
      <c r="F1297" s="119">
        <v>1227966</v>
      </c>
      <c r="G1297" s="115">
        <v>2.6</v>
      </c>
      <c r="H1297" s="118">
        <f t="shared" si="40"/>
        <v>63854.232000000004</v>
      </c>
      <c r="I1297" s="114">
        <f>F1297/F1297</f>
        <v>1</v>
      </c>
      <c r="J1297" s="117">
        <f t="shared" si="41"/>
        <v>5.2000000000000005E-2</v>
      </c>
    </row>
    <row r="1298" spans="1:10" x14ac:dyDescent="0.25">
      <c r="A1298" s="121" t="s">
        <v>82</v>
      </c>
      <c r="B1298" s="121" t="s">
        <v>79</v>
      </c>
      <c r="C1298" s="120" t="s">
        <v>0</v>
      </c>
      <c r="D1298" s="120" t="s">
        <v>107</v>
      </c>
      <c r="E1298" s="120" t="s">
        <v>1</v>
      </c>
      <c r="F1298" s="119">
        <v>147051</v>
      </c>
      <c r="G1298" s="115">
        <v>6.6</v>
      </c>
      <c r="H1298" s="118">
        <f t="shared" si="40"/>
        <v>19410.732</v>
      </c>
      <c r="I1298" s="114">
        <f>F1298/F1301</f>
        <v>0.15812190519201921</v>
      </c>
      <c r="J1298" s="117">
        <f t="shared" si="41"/>
        <v>2.0872091485346536E-2</v>
      </c>
    </row>
    <row r="1299" spans="1:10" x14ac:dyDescent="0.25">
      <c r="A1299" s="121" t="s">
        <v>82</v>
      </c>
      <c r="B1299" s="121" t="s">
        <v>79</v>
      </c>
      <c r="C1299" s="120" t="s">
        <v>0</v>
      </c>
      <c r="D1299" s="120" t="s">
        <v>107</v>
      </c>
      <c r="E1299" s="120" t="s">
        <v>77</v>
      </c>
      <c r="F1299" s="119">
        <v>101802</v>
      </c>
      <c r="G1299" s="115">
        <v>7.4</v>
      </c>
      <c r="H1299" s="118">
        <f t="shared" si="40"/>
        <v>15066.696000000002</v>
      </c>
      <c r="I1299" s="114">
        <f>F1299/F1301</f>
        <v>0.10946628171422119</v>
      </c>
      <c r="J1299" s="117">
        <f t="shared" si="41"/>
        <v>1.6201009693704738E-2</v>
      </c>
    </row>
    <row r="1300" spans="1:10" x14ac:dyDescent="0.25">
      <c r="A1300" s="121" t="s">
        <v>82</v>
      </c>
      <c r="B1300" s="121" t="s">
        <v>79</v>
      </c>
      <c r="C1300" s="120" t="s">
        <v>0</v>
      </c>
      <c r="D1300" s="120" t="s">
        <v>107</v>
      </c>
      <c r="E1300" s="120" t="s">
        <v>76</v>
      </c>
      <c r="F1300" s="119">
        <v>681132</v>
      </c>
      <c r="G1300" s="115">
        <v>3.1</v>
      </c>
      <c r="H1300" s="118">
        <f t="shared" si="40"/>
        <v>42230.184000000001</v>
      </c>
      <c r="I1300" s="114">
        <f>F1300/F1301</f>
        <v>0.73241181309375958</v>
      </c>
      <c r="J1300" s="117">
        <f t="shared" si="41"/>
        <v>4.5409532411813093E-2</v>
      </c>
    </row>
    <row r="1301" spans="1:10" x14ac:dyDescent="0.25">
      <c r="A1301" s="121" t="s">
        <v>82</v>
      </c>
      <c r="B1301" s="121" t="s">
        <v>79</v>
      </c>
      <c r="C1301" s="120" t="s">
        <v>0</v>
      </c>
      <c r="D1301" s="120" t="s">
        <v>107</v>
      </c>
      <c r="E1301" s="120" t="s">
        <v>72</v>
      </c>
      <c r="F1301" s="119">
        <v>929985</v>
      </c>
      <c r="G1301" s="115">
        <v>2.4</v>
      </c>
      <c r="H1301" s="118">
        <f t="shared" si="40"/>
        <v>44639.28</v>
      </c>
      <c r="I1301" s="114">
        <f>F1301/F1301</f>
        <v>1</v>
      </c>
      <c r="J1301" s="117">
        <f t="shared" si="41"/>
        <v>4.8000000000000001E-2</v>
      </c>
    </row>
    <row r="1302" spans="1:10" x14ac:dyDescent="0.25">
      <c r="A1302" s="121" t="s">
        <v>82</v>
      </c>
      <c r="B1302" s="121" t="s">
        <v>79</v>
      </c>
      <c r="C1302" s="120" t="s">
        <v>0</v>
      </c>
      <c r="D1302" s="120" t="s">
        <v>32</v>
      </c>
      <c r="E1302" s="120" t="s">
        <v>1</v>
      </c>
      <c r="F1302" s="119">
        <v>63987</v>
      </c>
      <c r="G1302" s="115">
        <v>9.6999999999999993</v>
      </c>
      <c r="H1302" s="118">
        <f t="shared" si="40"/>
        <v>12413.477999999997</v>
      </c>
      <c r="I1302" s="114">
        <f>F1302/F1305</f>
        <v>0.135472970827167</v>
      </c>
      <c r="J1302" s="117">
        <f t="shared" si="41"/>
        <v>2.6281756340470395E-2</v>
      </c>
    </row>
    <row r="1303" spans="1:10" x14ac:dyDescent="0.25">
      <c r="A1303" s="121" t="s">
        <v>82</v>
      </c>
      <c r="B1303" s="121" t="s">
        <v>79</v>
      </c>
      <c r="C1303" s="120" t="s">
        <v>0</v>
      </c>
      <c r="D1303" s="120" t="s">
        <v>32</v>
      </c>
      <c r="E1303" s="120" t="s">
        <v>77</v>
      </c>
      <c r="F1303" s="119">
        <v>57309</v>
      </c>
      <c r="G1303" s="115">
        <v>10.199999999999999</v>
      </c>
      <c r="H1303" s="118">
        <f t="shared" si="40"/>
        <v>11691.035999999998</v>
      </c>
      <c r="I1303" s="114">
        <f>F1303/F1305</f>
        <v>0.12133434111826018</v>
      </c>
      <c r="J1303" s="117">
        <f t="shared" si="41"/>
        <v>2.4752205588125076E-2</v>
      </c>
    </row>
    <row r="1304" spans="1:10" x14ac:dyDescent="0.25">
      <c r="A1304" s="121" t="s">
        <v>82</v>
      </c>
      <c r="B1304" s="121" t="s">
        <v>79</v>
      </c>
      <c r="C1304" s="120" t="s">
        <v>0</v>
      </c>
      <c r="D1304" s="120" t="s">
        <v>32</v>
      </c>
      <c r="E1304" s="120" t="s">
        <v>76</v>
      </c>
      <c r="F1304" s="119">
        <v>351027</v>
      </c>
      <c r="G1304" s="115">
        <v>3.8</v>
      </c>
      <c r="H1304" s="118">
        <f t="shared" si="40"/>
        <v>26678.051999999996</v>
      </c>
      <c r="I1304" s="114">
        <f>F1304/F1305</f>
        <v>0.74319268805457284</v>
      </c>
      <c r="J1304" s="117">
        <f t="shared" si="41"/>
        <v>5.6482644292147534E-2</v>
      </c>
    </row>
    <row r="1305" spans="1:10" x14ac:dyDescent="0.25">
      <c r="A1305" s="121" t="s">
        <v>82</v>
      </c>
      <c r="B1305" s="121" t="s">
        <v>79</v>
      </c>
      <c r="C1305" s="120" t="s">
        <v>0</v>
      </c>
      <c r="D1305" s="120" t="s">
        <v>32</v>
      </c>
      <c r="E1305" s="120" t="s">
        <v>72</v>
      </c>
      <c r="F1305" s="119">
        <v>472323</v>
      </c>
      <c r="G1305" s="115">
        <v>3.3</v>
      </c>
      <c r="H1305" s="118">
        <f t="shared" si="40"/>
        <v>31173.317999999999</v>
      </c>
      <c r="I1305" s="114">
        <f>F1305/F1305</f>
        <v>1</v>
      </c>
      <c r="J1305" s="117">
        <f t="shared" si="41"/>
        <v>6.6000000000000003E-2</v>
      </c>
    </row>
    <row r="1306" spans="1:10" x14ac:dyDescent="0.25">
      <c r="A1306" s="121" t="s">
        <v>82</v>
      </c>
      <c r="B1306" s="121" t="s">
        <v>79</v>
      </c>
      <c r="C1306" s="120" t="s">
        <v>0</v>
      </c>
      <c r="D1306" s="120" t="s">
        <v>11</v>
      </c>
      <c r="E1306" s="120" t="s">
        <v>1</v>
      </c>
      <c r="F1306" s="119">
        <v>83064</v>
      </c>
      <c r="G1306" s="115">
        <v>8.3000000000000007</v>
      </c>
      <c r="H1306" s="118">
        <f t="shared" si="40"/>
        <v>13788.624000000002</v>
      </c>
      <c r="I1306" s="114">
        <f>F1306/F1309</f>
        <v>0.18149638816419103</v>
      </c>
      <c r="J1306" s="117">
        <f t="shared" si="41"/>
        <v>3.0128400435255713E-2</v>
      </c>
    </row>
    <row r="1307" spans="1:10" x14ac:dyDescent="0.25">
      <c r="A1307" s="121" t="s">
        <v>82</v>
      </c>
      <c r="B1307" s="121" t="s">
        <v>79</v>
      </c>
      <c r="C1307" s="120" t="s">
        <v>0</v>
      </c>
      <c r="D1307" s="120" t="s">
        <v>11</v>
      </c>
      <c r="E1307" s="120" t="s">
        <v>77</v>
      </c>
      <c r="F1307" s="119">
        <v>44493</v>
      </c>
      <c r="G1307" s="115">
        <v>11.9</v>
      </c>
      <c r="H1307" s="118">
        <f t="shared" si="40"/>
        <v>10589.334000000001</v>
      </c>
      <c r="I1307" s="114">
        <f>F1307/F1309</f>
        <v>9.7218034269832318E-2</v>
      </c>
      <c r="J1307" s="117">
        <f t="shared" si="41"/>
        <v>2.3137892156220096E-2</v>
      </c>
    </row>
    <row r="1308" spans="1:10" x14ac:dyDescent="0.25">
      <c r="A1308" s="121" t="s">
        <v>82</v>
      </c>
      <c r="B1308" s="121" t="s">
        <v>79</v>
      </c>
      <c r="C1308" s="120" t="s">
        <v>0</v>
      </c>
      <c r="D1308" s="120" t="s">
        <v>11</v>
      </c>
      <c r="E1308" s="120" t="s">
        <v>76</v>
      </c>
      <c r="F1308" s="119">
        <v>330105</v>
      </c>
      <c r="G1308" s="115">
        <v>4.2</v>
      </c>
      <c r="H1308" s="118">
        <f t="shared" si="40"/>
        <v>27728.82</v>
      </c>
      <c r="I1308" s="114">
        <f>F1308/F1309</f>
        <v>0.72128557756597667</v>
      </c>
      <c r="J1308" s="117">
        <f t="shared" si="41"/>
        <v>6.0587988515542042E-2</v>
      </c>
    </row>
    <row r="1309" spans="1:10" x14ac:dyDescent="0.25">
      <c r="A1309" s="121" t="s">
        <v>82</v>
      </c>
      <c r="B1309" s="121" t="s">
        <v>79</v>
      </c>
      <c r="C1309" s="120" t="s">
        <v>0</v>
      </c>
      <c r="D1309" s="120" t="s">
        <v>11</v>
      </c>
      <c r="E1309" s="120" t="s">
        <v>72</v>
      </c>
      <c r="F1309" s="119">
        <v>457662</v>
      </c>
      <c r="G1309" s="115">
        <v>3.3</v>
      </c>
      <c r="H1309" s="118">
        <f t="shared" si="40"/>
        <v>30205.691999999995</v>
      </c>
      <c r="I1309" s="114">
        <f>F1309/F1309</f>
        <v>1</v>
      </c>
      <c r="J1309" s="117">
        <f t="shared" si="41"/>
        <v>6.6000000000000003E-2</v>
      </c>
    </row>
    <row r="1310" spans="1:10" x14ac:dyDescent="0.25">
      <c r="A1310" s="121" t="s">
        <v>82</v>
      </c>
      <c r="B1310" s="121" t="s">
        <v>79</v>
      </c>
      <c r="C1310" s="120" t="s">
        <v>2</v>
      </c>
      <c r="D1310" s="120" t="s">
        <v>107</v>
      </c>
      <c r="E1310" s="120" t="s">
        <v>1</v>
      </c>
      <c r="F1310" s="119">
        <v>416221</v>
      </c>
      <c r="G1310" s="115">
        <v>4.2</v>
      </c>
      <c r="H1310" s="118">
        <f t="shared" si="40"/>
        <v>34962.564000000006</v>
      </c>
      <c r="I1310" s="114">
        <f>F1310/F1313</f>
        <v>0.37722601513722015</v>
      </c>
      <c r="J1310" s="117">
        <f t="shared" si="41"/>
        <v>3.1686985271526497E-2</v>
      </c>
    </row>
    <row r="1311" spans="1:10" x14ac:dyDescent="0.25">
      <c r="A1311" s="121" t="s">
        <v>82</v>
      </c>
      <c r="B1311" s="121" t="s">
        <v>79</v>
      </c>
      <c r="C1311" s="120" t="s">
        <v>2</v>
      </c>
      <c r="D1311" s="120" t="s">
        <v>107</v>
      </c>
      <c r="E1311" s="120" t="s">
        <v>77</v>
      </c>
      <c r="F1311" s="119">
        <v>255629</v>
      </c>
      <c r="G1311" s="115">
        <v>6.1</v>
      </c>
      <c r="H1311" s="118">
        <f t="shared" si="40"/>
        <v>31186.737999999998</v>
      </c>
      <c r="I1311" s="114">
        <f>F1311/F1313</f>
        <v>0.23167958614176712</v>
      </c>
      <c r="J1311" s="117">
        <f t="shared" si="41"/>
        <v>2.826490950929559E-2</v>
      </c>
    </row>
    <row r="1312" spans="1:10" x14ac:dyDescent="0.25">
      <c r="A1312" s="121" t="s">
        <v>82</v>
      </c>
      <c r="B1312" s="121" t="s">
        <v>79</v>
      </c>
      <c r="C1312" s="120" t="s">
        <v>2</v>
      </c>
      <c r="D1312" s="120" t="s">
        <v>107</v>
      </c>
      <c r="E1312" s="120" t="s">
        <v>76</v>
      </c>
      <c r="F1312" s="119">
        <v>431523</v>
      </c>
      <c r="G1312" s="115">
        <v>3.9</v>
      </c>
      <c r="H1312" s="118">
        <f t="shared" si="40"/>
        <v>33658.794000000002</v>
      </c>
      <c r="I1312" s="114">
        <f>F1312/F1313</f>
        <v>0.39109439872101276</v>
      </c>
      <c r="J1312" s="117">
        <f t="shared" si="41"/>
        <v>3.0505363100238995E-2</v>
      </c>
    </row>
    <row r="1313" spans="1:10" x14ac:dyDescent="0.25">
      <c r="A1313" s="121" t="s">
        <v>82</v>
      </c>
      <c r="B1313" s="121" t="s">
        <v>79</v>
      </c>
      <c r="C1313" s="120" t="s">
        <v>2</v>
      </c>
      <c r="D1313" s="120" t="s">
        <v>107</v>
      </c>
      <c r="E1313" s="120" t="s">
        <v>72</v>
      </c>
      <c r="F1313" s="119">
        <v>1103373</v>
      </c>
      <c r="G1313" s="115">
        <v>2.4</v>
      </c>
      <c r="H1313" s="118">
        <f t="shared" si="40"/>
        <v>52961.903999999995</v>
      </c>
      <c r="I1313" s="114">
        <f>F1313/F1313</f>
        <v>1</v>
      </c>
      <c r="J1313" s="117">
        <f t="shared" si="41"/>
        <v>4.8000000000000001E-2</v>
      </c>
    </row>
    <row r="1314" spans="1:10" x14ac:dyDescent="0.25">
      <c r="A1314" s="121" t="s">
        <v>82</v>
      </c>
      <c r="B1314" s="121" t="s">
        <v>79</v>
      </c>
      <c r="C1314" s="120" t="s">
        <v>2</v>
      </c>
      <c r="D1314" s="120" t="s">
        <v>32</v>
      </c>
      <c r="E1314" s="120" t="s">
        <v>1</v>
      </c>
      <c r="F1314" s="119">
        <v>186417</v>
      </c>
      <c r="G1314" s="115">
        <v>7</v>
      </c>
      <c r="H1314" s="118">
        <f t="shared" si="40"/>
        <v>26098.38</v>
      </c>
      <c r="I1314" s="114">
        <f>F1314/F1317</f>
        <v>0.32347888555722137</v>
      </c>
      <c r="J1314" s="117">
        <f t="shared" si="41"/>
        <v>4.5287043978010991E-2</v>
      </c>
    </row>
    <row r="1315" spans="1:10" x14ac:dyDescent="0.25">
      <c r="A1315" s="121" t="s">
        <v>82</v>
      </c>
      <c r="B1315" s="121" t="s">
        <v>79</v>
      </c>
      <c r="C1315" s="120" t="s">
        <v>2</v>
      </c>
      <c r="D1315" s="120" t="s">
        <v>32</v>
      </c>
      <c r="E1315" s="120" t="s">
        <v>77</v>
      </c>
      <c r="F1315" s="119">
        <v>128707</v>
      </c>
      <c r="G1315" s="115">
        <v>7.7</v>
      </c>
      <c r="H1315" s="118">
        <f t="shared" si="40"/>
        <v>19820.878000000001</v>
      </c>
      <c r="I1315" s="114">
        <f>F1315/F1317</f>
        <v>0.22333798378588485</v>
      </c>
      <c r="J1315" s="117">
        <f t="shared" si="41"/>
        <v>3.4394049503026269E-2</v>
      </c>
    </row>
    <row r="1316" spans="1:10" x14ac:dyDescent="0.25">
      <c r="A1316" s="121" t="s">
        <v>82</v>
      </c>
      <c r="B1316" s="121" t="s">
        <v>79</v>
      </c>
      <c r="C1316" s="120" t="s">
        <v>2</v>
      </c>
      <c r="D1316" s="120" t="s">
        <v>32</v>
      </c>
      <c r="E1316" s="120" t="s">
        <v>76</v>
      </c>
      <c r="F1316" s="119">
        <v>261164</v>
      </c>
      <c r="G1316" s="115">
        <v>5.3</v>
      </c>
      <c r="H1316" s="118">
        <f t="shared" si="40"/>
        <v>27683.383999999998</v>
      </c>
      <c r="I1316" s="114">
        <f>F1316/F1317</f>
        <v>0.45318313065689375</v>
      </c>
      <c r="J1316" s="117">
        <f t="shared" si="41"/>
        <v>4.8037411849630736E-2</v>
      </c>
    </row>
    <row r="1317" spans="1:10" x14ac:dyDescent="0.25">
      <c r="A1317" s="121" t="s">
        <v>82</v>
      </c>
      <c r="B1317" s="121" t="s">
        <v>79</v>
      </c>
      <c r="C1317" s="120" t="s">
        <v>2</v>
      </c>
      <c r="D1317" s="120" t="s">
        <v>32</v>
      </c>
      <c r="E1317" s="120" t="s">
        <v>72</v>
      </c>
      <c r="F1317" s="119">
        <v>576288</v>
      </c>
      <c r="G1317" s="115">
        <v>3.6</v>
      </c>
      <c r="H1317" s="118">
        <f t="shared" si="40"/>
        <v>41492.736000000004</v>
      </c>
      <c r="I1317" s="114">
        <f>F1317/F1317</f>
        <v>1</v>
      </c>
      <c r="J1317" s="117">
        <f t="shared" si="41"/>
        <v>7.2000000000000008E-2</v>
      </c>
    </row>
    <row r="1318" spans="1:10" x14ac:dyDescent="0.25">
      <c r="A1318" s="121" t="s">
        <v>82</v>
      </c>
      <c r="B1318" s="121" t="s">
        <v>79</v>
      </c>
      <c r="C1318" s="120" t="s">
        <v>2</v>
      </c>
      <c r="D1318" s="120" t="s">
        <v>11</v>
      </c>
      <c r="E1318" s="120" t="s">
        <v>1</v>
      </c>
      <c r="F1318" s="119">
        <v>229804</v>
      </c>
      <c r="G1318" s="115">
        <v>6.1</v>
      </c>
      <c r="H1318" s="118">
        <f t="shared" si="40"/>
        <v>28036.088</v>
      </c>
      <c r="I1318" s="114">
        <f>F1318/F1321</f>
        <v>0.43599040003035566</v>
      </c>
      <c r="J1318" s="117">
        <f t="shared" si="41"/>
        <v>5.3190828803703391E-2</v>
      </c>
    </row>
    <row r="1319" spans="1:10" x14ac:dyDescent="0.25">
      <c r="A1319" s="121" t="s">
        <v>82</v>
      </c>
      <c r="B1319" s="121" t="s">
        <v>79</v>
      </c>
      <c r="C1319" s="120" t="s">
        <v>2</v>
      </c>
      <c r="D1319" s="120" t="s">
        <v>11</v>
      </c>
      <c r="E1319" s="120" t="s">
        <v>77</v>
      </c>
      <c r="F1319" s="119">
        <v>126922</v>
      </c>
      <c r="G1319" s="115">
        <v>7.7</v>
      </c>
      <c r="H1319" s="118">
        <f t="shared" si="40"/>
        <v>19545.988000000001</v>
      </c>
      <c r="I1319" s="114">
        <f>F1319/F1321</f>
        <v>0.24079987098855024</v>
      </c>
      <c r="J1319" s="117">
        <f t="shared" si="41"/>
        <v>3.7083180132236743E-2</v>
      </c>
    </row>
    <row r="1320" spans="1:10" x14ac:dyDescent="0.25">
      <c r="A1320" s="121" t="s">
        <v>82</v>
      </c>
      <c r="B1320" s="121" t="s">
        <v>79</v>
      </c>
      <c r="C1320" s="120" t="s">
        <v>2</v>
      </c>
      <c r="D1320" s="120" t="s">
        <v>11</v>
      </c>
      <c r="E1320" s="120" t="s">
        <v>76</v>
      </c>
      <c r="F1320" s="119">
        <v>170359</v>
      </c>
      <c r="G1320" s="115">
        <v>7</v>
      </c>
      <c r="H1320" s="118">
        <f t="shared" si="40"/>
        <v>23850.26</v>
      </c>
      <c r="I1320" s="114">
        <f>F1320/F1321</f>
        <v>0.32320972898109412</v>
      </c>
      <c r="J1320" s="117">
        <f t="shared" si="41"/>
        <v>4.5249362057353179E-2</v>
      </c>
    </row>
    <row r="1321" spans="1:10" x14ac:dyDescent="0.25">
      <c r="A1321" s="121" t="s">
        <v>82</v>
      </c>
      <c r="B1321" s="121" t="s">
        <v>79</v>
      </c>
      <c r="C1321" s="120" t="s">
        <v>2</v>
      </c>
      <c r="D1321" s="120" t="s">
        <v>11</v>
      </c>
      <c r="E1321" s="120" t="s">
        <v>72</v>
      </c>
      <c r="F1321" s="119">
        <v>527085</v>
      </c>
      <c r="G1321" s="115">
        <v>3.6</v>
      </c>
      <c r="H1321" s="118">
        <f t="shared" si="40"/>
        <v>37950.120000000003</v>
      </c>
      <c r="I1321" s="114">
        <f>F1321/F1321</f>
        <v>1</v>
      </c>
      <c r="J1321" s="117">
        <f t="shared" si="41"/>
        <v>7.2000000000000008E-2</v>
      </c>
    </row>
    <row r="1322" spans="1:10" x14ac:dyDescent="0.25">
      <c r="A1322" s="121" t="s">
        <v>82</v>
      </c>
      <c r="B1322" s="121" t="s">
        <v>79</v>
      </c>
      <c r="C1322" s="120" t="s">
        <v>3</v>
      </c>
      <c r="D1322" s="120" t="s">
        <v>107</v>
      </c>
      <c r="E1322" s="120" t="s">
        <v>1</v>
      </c>
      <c r="F1322" s="119">
        <v>538201</v>
      </c>
      <c r="G1322" s="115">
        <v>3.8</v>
      </c>
      <c r="H1322" s="118">
        <f t="shared" si="40"/>
        <v>40903.275999999998</v>
      </c>
      <c r="I1322" s="114">
        <f>F1322/F1325</f>
        <v>0.29994204029314236</v>
      </c>
      <c r="J1322" s="117">
        <f t="shared" si="41"/>
        <v>2.2795595062278816E-2</v>
      </c>
    </row>
    <row r="1323" spans="1:10" x14ac:dyDescent="0.25">
      <c r="A1323" s="121" t="s">
        <v>82</v>
      </c>
      <c r="B1323" s="121" t="s">
        <v>79</v>
      </c>
      <c r="C1323" s="120" t="s">
        <v>3</v>
      </c>
      <c r="D1323" s="120" t="s">
        <v>107</v>
      </c>
      <c r="E1323" s="120" t="s">
        <v>77</v>
      </c>
      <c r="F1323" s="119">
        <v>562002</v>
      </c>
      <c r="G1323" s="115">
        <v>3.8</v>
      </c>
      <c r="H1323" s="118">
        <f t="shared" si="40"/>
        <v>42712.152000000002</v>
      </c>
      <c r="I1323" s="114">
        <f>F1323/F1325</f>
        <v>0.31320645359043664</v>
      </c>
      <c r="J1323" s="117">
        <f t="shared" si="41"/>
        <v>2.3803690472873184E-2</v>
      </c>
    </row>
    <row r="1324" spans="1:10" x14ac:dyDescent="0.25">
      <c r="A1324" s="121" t="s">
        <v>82</v>
      </c>
      <c r="B1324" s="121" t="s">
        <v>79</v>
      </c>
      <c r="C1324" s="120" t="s">
        <v>3</v>
      </c>
      <c r="D1324" s="120" t="s">
        <v>107</v>
      </c>
      <c r="E1324" s="120" t="s">
        <v>76</v>
      </c>
      <c r="F1324" s="119">
        <v>694147</v>
      </c>
      <c r="G1324" s="115">
        <v>3.8</v>
      </c>
      <c r="H1324" s="118">
        <f t="shared" si="40"/>
        <v>52755.171999999999</v>
      </c>
      <c r="I1324" s="114">
        <f>F1324/F1325</f>
        <v>0.386851506116421</v>
      </c>
      <c r="J1324" s="117">
        <f t="shared" si="41"/>
        <v>2.9400714464847995E-2</v>
      </c>
    </row>
    <row r="1325" spans="1:10" x14ac:dyDescent="0.25">
      <c r="A1325" s="121" t="s">
        <v>82</v>
      </c>
      <c r="B1325" s="121" t="s">
        <v>79</v>
      </c>
      <c r="C1325" s="120" t="s">
        <v>3</v>
      </c>
      <c r="D1325" s="120" t="s">
        <v>107</v>
      </c>
      <c r="E1325" s="120" t="s">
        <v>72</v>
      </c>
      <c r="F1325" s="119">
        <v>1794350</v>
      </c>
      <c r="G1325" s="115">
        <v>2</v>
      </c>
      <c r="H1325" s="118">
        <f t="shared" si="40"/>
        <v>71774</v>
      </c>
      <c r="I1325" s="114">
        <f>F1325/F1325</f>
        <v>1</v>
      </c>
      <c r="J1325" s="117">
        <f t="shared" si="41"/>
        <v>0.04</v>
      </c>
    </row>
    <row r="1326" spans="1:10" x14ac:dyDescent="0.25">
      <c r="A1326" s="121" t="s">
        <v>82</v>
      </c>
      <c r="B1326" s="121" t="s">
        <v>79</v>
      </c>
      <c r="C1326" s="120" t="s">
        <v>3</v>
      </c>
      <c r="D1326" s="120" t="s">
        <v>32</v>
      </c>
      <c r="E1326" s="120" t="s">
        <v>1</v>
      </c>
      <c r="F1326" s="119">
        <v>207654</v>
      </c>
      <c r="G1326" s="115">
        <v>6.2</v>
      </c>
      <c r="H1326" s="118">
        <f t="shared" si="40"/>
        <v>25749.096000000001</v>
      </c>
      <c r="I1326" s="114">
        <f>F1326/F1329</f>
        <v>0.24216435838468464</v>
      </c>
      <c r="J1326" s="117">
        <f t="shared" si="41"/>
        <v>3.0028380439700894E-2</v>
      </c>
    </row>
    <row r="1327" spans="1:10" x14ac:dyDescent="0.25">
      <c r="A1327" s="121" t="s">
        <v>82</v>
      </c>
      <c r="B1327" s="121" t="s">
        <v>79</v>
      </c>
      <c r="C1327" s="120" t="s">
        <v>3</v>
      </c>
      <c r="D1327" s="120" t="s">
        <v>32</v>
      </c>
      <c r="E1327" s="120" t="s">
        <v>77</v>
      </c>
      <c r="F1327" s="119">
        <v>245854</v>
      </c>
      <c r="G1327" s="115">
        <v>6.2</v>
      </c>
      <c r="H1327" s="118">
        <f t="shared" si="40"/>
        <v>30485.896000000001</v>
      </c>
      <c r="I1327" s="114">
        <f>F1327/F1329</f>
        <v>0.28671287895397274</v>
      </c>
      <c r="J1327" s="117">
        <f t="shared" si="41"/>
        <v>3.5552396990292619E-2</v>
      </c>
    </row>
    <row r="1328" spans="1:10" x14ac:dyDescent="0.25">
      <c r="A1328" s="121" t="s">
        <v>82</v>
      </c>
      <c r="B1328" s="121" t="s">
        <v>79</v>
      </c>
      <c r="C1328" s="120" t="s">
        <v>3</v>
      </c>
      <c r="D1328" s="120" t="s">
        <v>32</v>
      </c>
      <c r="E1328" s="120" t="s">
        <v>76</v>
      </c>
      <c r="F1328" s="119">
        <v>403984</v>
      </c>
      <c r="G1328" s="115">
        <v>4.3</v>
      </c>
      <c r="H1328" s="118">
        <f t="shared" si="40"/>
        <v>34742.623999999996</v>
      </c>
      <c r="I1328" s="114">
        <f>F1328/F1329</f>
        <v>0.47112276266134262</v>
      </c>
      <c r="J1328" s="117">
        <f t="shared" si="41"/>
        <v>4.0516557588875457E-2</v>
      </c>
    </row>
    <row r="1329" spans="1:10" x14ac:dyDescent="0.25">
      <c r="A1329" s="121" t="s">
        <v>82</v>
      </c>
      <c r="B1329" s="121" t="s">
        <v>79</v>
      </c>
      <c r="C1329" s="120" t="s">
        <v>3</v>
      </c>
      <c r="D1329" s="120" t="s">
        <v>32</v>
      </c>
      <c r="E1329" s="120" t="s">
        <v>72</v>
      </c>
      <c r="F1329" s="119">
        <v>857492</v>
      </c>
      <c r="G1329" s="115">
        <v>3</v>
      </c>
      <c r="H1329" s="118">
        <f t="shared" si="40"/>
        <v>51449.52</v>
      </c>
      <c r="I1329" s="114">
        <f>F1329/F1329</f>
        <v>1</v>
      </c>
      <c r="J1329" s="117">
        <f t="shared" si="41"/>
        <v>0.06</v>
      </c>
    </row>
    <row r="1330" spans="1:10" x14ac:dyDescent="0.25">
      <c r="A1330" s="121" t="s">
        <v>82</v>
      </c>
      <c r="B1330" s="121" t="s">
        <v>79</v>
      </c>
      <c r="C1330" s="120" t="s">
        <v>3</v>
      </c>
      <c r="D1330" s="120" t="s">
        <v>11</v>
      </c>
      <c r="E1330" s="120" t="s">
        <v>1</v>
      </c>
      <c r="F1330" s="119">
        <v>330547</v>
      </c>
      <c r="G1330" s="115">
        <v>5.0999999999999996</v>
      </c>
      <c r="H1330" s="118">
        <f t="shared" si="40"/>
        <v>33715.794000000002</v>
      </c>
      <c r="I1330" s="114">
        <f>F1330/F1333</f>
        <v>0.35282508128232881</v>
      </c>
      <c r="J1330" s="117">
        <f t="shared" si="41"/>
        <v>3.5988158290797538E-2</v>
      </c>
    </row>
    <row r="1331" spans="1:10" x14ac:dyDescent="0.25">
      <c r="A1331" s="121" t="s">
        <v>82</v>
      </c>
      <c r="B1331" s="121" t="s">
        <v>79</v>
      </c>
      <c r="C1331" s="120" t="s">
        <v>3</v>
      </c>
      <c r="D1331" s="120" t="s">
        <v>11</v>
      </c>
      <c r="E1331" s="120" t="s">
        <v>77</v>
      </c>
      <c r="F1331" s="119">
        <v>316148</v>
      </c>
      <c r="G1331" s="115">
        <v>5.0999999999999996</v>
      </c>
      <c r="H1331" s="118">
        <f t="shared" si="40"/>
        <v>32247.095999999998</v>
      </c>
      <c r="I1331" s="114">
        <f>F1331/F1333</f>
        <v>0.33745562294392534</v>
      </c>
      <c r="J1331" s="117">
        <f t="shared" si="41"/>
        <v>3.4420473540280383E-2</v>
      </c>
    </row>
    <row r="1332" spans="1:10" x14ac:dyDescent="0.25">
      <c r="A1332" s="121" t="s">
        <v>82</v>
      </c>
      <c r="B1332" s="121" t="s">
        <v>79</v>
      </c>
      <c r="C1332" s="120" t="s">
        <v>3</v>
      </c>
      <c r="D1332" s="120" t="s">
        <v>11</v>
      </c>
      <c r="E1332" s="120" t="s">
        <v>76</v>
      </c>
      <c r="F1332" s="119">
        <v>290163</v>
      </c>
      <c r="G1332" s="115">
        <v>5.6</v>
      </c>
      <c r="H1332" s="118">
        <f t="shared" si="40"/>
        <v>32498.255999999998</v>
      </c>
      <c r="I1332" s="114">
        <f>F1332/F1333</f>
        <v>0.30971929577374585</v>
      </c>
      <c r="J1332" s="117">
        <f t="shared" si="41"/>
        <v>3.468856112665953E-2</v>
      </c>
    </row>
    <row r="1333" spans="1:10" x14ac:dyDescent="0.25">
      <c r="A1333" s="121" t="s">
        <v>82</v>
      </c>
      <c r="B1333" s="121" t="s">
        <v>79</v>
      </c>
      <c r="C1333" s="120" t="s">
        <v>3</v>
      </c>
      <c r="D1333" s="120" t="s">
        <v>11</v>
      </c>
      <c r="E1333" s="120" t="s">
        <v>72</v>
      </c>
      <c r="F1333" s="119">
        <v>936858</v>
      </c>
      <c r="G1333" s="115">
        <v>3</v>
      </c>
      <c r="H1333" s="118">
        <f t="shared" si="40"/>
        <v>56211.48</v>
      </c>
      <c r="I1333" s="114">
        <f>F1333/F1333</f>
        <v>1</v>
      </c>
      <c r="J1333" s="117">
        <f t="shared" si="41"/>
        <v>0.06</v>
      </c>
    </row>
    <row r="1334" spans="1:10" x14ac:dyDescent="0.25">
      <c r="A1334" s="121" t="s">
        <v>82</v>
      </c>
      <c r="B1334" s="121" t="s">
        <v>79</v>
      </c>
      <c r="C1334" s="120" t="s">
        <v>4</v>
      </c>
      <c r="D1334" s="120" t="s">
        <v>107</v>
      </c>
      <c r="E1334" s="120" t="s">
        <v>1</v>
      </c>
      <c r="F1334" s="119">
        <v>718868</v>
      </c>
      <c r="G1334" s="115">
        <v>3.9</v>
      </c>
      <c r="H1334" s="118">
        <f t="shared" si="40"/>
        <v>56071.703999999998</v>
      </c>
      <c r="I1334" s="114">
        <f>F1334/F1337</f>
        <v>0.26135265928806678</v>
      </c>
      <c r="J1334" s="117">
        <f t="shared" si="41"/>
        <v>2.0385507424469207E-2</v>
      </c>
    </row>
    <row r="1335" spans="1:10" x14ac:dyDescent="0.25">
      <c r="A1335" s="121" t="s">
        <v>82</v>
      </c>
      <c r="B1335" s="121" t="s">
        <v>79</v>
      </c>
      <c r="C1335" s="120" t="s">
        <v>4</v>
      </c>
      <c r="D1335" s="120" t="s">
        <v>107</v>
      </c>
      <c r="E1335" s="120" t="s">
        <v>77</v>
      </c>
      <c r="F1335" s="119">
        <v>1175933</v>
      </c>
      <c r="G1335" s="115">
        <v>2.7</v>
      </c>
      <c r="H1335" s="118">
        <f t="shared" si="40"/>
        <v>63500.382000000005</v>
      </c>
      <c r="I1335" s="114">
        <f>F1335/F1337</f>
        <v>0.42752385235480539</v>
      </c>
      <c r="J1335" s="117">
        <f t="shared" si="41"/>
        <v>2.3086288027159493E-2</v>
      </c>
    </row>
    <row r="1336" spans="1:10" x14ac:dyDescent="0.25">
      <c r="A1336" s="121" t="s">
        <v>82</v>
      </c>
      <c r="B1336" s="121" t="s">
        <v>79</v>
      </c>
      <c r="C1336" s="120" t="s">
        <v>4</v>
      </c>
      <c r="D1336" s="120" t="s">
        <v>107</v>
      </c>
      <c r="E1336" s="120" t="s">
        <v>76</v>
      </c>
      <c r="F1336" s="119">
        <v>855766</v>
      </c>
      <c r="G1336" s="115">
        <v>3.2</v>
      </c>
      <c r="H1336" s="118">
        <f t="shared" si="40"/>
        <v>54769.024000000005</v>
      </c>
      <c r="I1336" s="114">
        <f>F1336/F1337</f>
        <v>0.31112348835712783</v>
      </c>
      <c r="J1336" s="117">
        <f t="shared" si="41"/>
        <v>1.9911903254856183E-2</v>
      </c>
    </row>
    <row r="1337" spans="1:10" x14ac:dyDescent="0.25">
      <c r="A1337" s="121" t="s">
        <v>82</v>
      </c>
      <c r="B1337" s="121" t="s">
        <v>79</v>
      </c>
      <c r="C1337" s="120" t="s">
        <v>4</v>
      </c>
      <c r="D1337" s="120" t="s">
        <v>107</v>
      </c>
      <c r="E1337" s="120" t="s">
        <v>72</v>
      </c>
      <c r="F1337" s="119">
        <v>2750567</v>
      </c>
      <c r="G1337" s="115">
        <v>1.8</v>
      </c>
      <c r="H1337" s="118">
        <f t="shared" si="40"/>
        <v>99020.412000000011</v>
      </c>
      <c r="I1337" s="114">
        <f>F1337/F1337</f>
        <v>1</v>
      </c>
      <c r="J1337" s="117">
        <f t="shared" si="41"/>
        <v>3.6000000000000004E-2</v>
      </c>
    </row>
    <row r="1338" spans="1:10" x14ac:dyDescent="0.25">
      <c r="A1338" s="121" t="s">
        <v>82</v>
      </c>
      <c r="B1338" s="121" t="s">
        <v>79</v>
      </c>
      <c r="C1338" s="120" t="s">
        <v>4</v>
      </c>
      <c r="D1338" s="120" t="s">
        <v>32</v>
      </c>
      <c r="E1338" s="120" t="s">
        <v>1</v>
      </c>
      <c r="F1338" s="119">
        <v>300937</v>
      </c>
      <c r="G1338" s="115">
        <v>5.2</v>
      </c>
      <c r="H1338" s="118">
        <f t="shared" si="40"/>
        <v>31297.448000000004</v>
      </c>
      <c r="I1338" s="114">
        <f>F1338/F1341</f>
        <v>0.22666021943193534</v>
      </c>
      <c r="J1338" s="117">
        <f t="shared" si="41"/>
        <v>2.3572662820921277E-2</v>
      </c>
    </row>
    <row r="1339" spans="1:10" x14ac:dyDescent="0.25">
      <c r="A1339" s="121" t="s">
        <v>82</v>
      </c>
      <c r="B1339" s="121" t="s">
        <v>79</v>
      </c>
      <c r="C1339" s="120" t="s">
        <v>4</v>
      </c>
      <c r="D1339" s="120" t="s">
        <v>32</v>
      </c>
      <c r="E1339" s="120" t="s">
        <v>77</v>
      </c>
      <c r="F1339" s="119">
        <v>496536</v>
      </c>
      <c r="G1339" s="115">
        <v>4.2</v>
      </c>
      <c r="H1339" s="118">
        <f t="shared" si="40"/>
        <v>41709.024000000005</v>
      </c>
      <c r="I1339" s="114">
        <f>F1339/F1341</f>
        <v>0.37398179258733705</v>
      </c>
      <c r="J1339" s="117">
        <f t="shared" si="41"/>
        <v>3.1414470577336318E-2</v>
      </c>
    </row>
    <row r="1340" spans="1:10" x14ac:dyDescent="0.25">
      <c r="A1340" s="121" t="s">
        <v>82</v>
      </c>
      <c r="B1340" s="121" t="s">
        <v>79</v>
      </c>
      <c r="C1340" s="120" t="s">
        <v>4</v>
      </c>
      <c r="D1340" s="120" t="s">
        <v>32</v>
      </c>
      <c r="E1340" s="120" t="s">
        <v>76</v>
      </c>
      <c r="F1340" s="119">
        <v>530228</v>
      </c>
      <c r="G1340" s="115">
        <v>3.9</v>
      </c>
      <c r="H1340" s="118">
        <f t="shared" si="40"/>
        <v>41357.784</v>
      </c>
      <c r="I1340" s="114">
        <f>F1340/F1341</f>
        <v>0.39935798798072758</v>
      </c>
      <c r="J1340" s="117">
        <f t="shared" si="41"/>
        <v>3.114992306249675E-2</v>
      </c>
    </row>
    <row r="1341" spans="1:10" x14ac:dyDescent="0.25">
      <c r="A1341" s="121" t="s">
        <v>82</v>
      </c>
      <c r="B1341" s="121" t="s">
        <v>79</v>
      </c>
      <c r="C1341" s="120" t="s">
        <v>4</v>
      </c>
      <c r="D1341" s="120" t="s">
        <v>32</v>
      </c>
      <c r="E1341" s="120" t="s">
        <v>72</v>
      </c>
      <c r="F1341" s="119">
        <v>1327701</v>
      </c>
      <c r="G1341" s="115">
        <v>2.7</v>
      </c>
      <c r="H1341" s="118">
        <f t="shared" si="40"/>
        <v>71695.854000000007</v>
      </c>
      <c r="I1341" s="114">
        <f>F1341/F1341</f>
        <v>1</v>
      </c>
      <c r="J1341" s="117">
        <f t="shared" si="41"/>
        <v>5.4000000000000006E-2</v>
      </c>
    </row>
    <row r="1342" spans="1:10" x14ac:dyDescent="0.25">
      <c r="A1342" s="121" t="s">
        <v>82</v>
      </c>
      <c r="B1342" s="121" t="s">
        <v>79</v>
      </c>
      <c r="C1342" s="120" t="s">
        <v>4</v>
      </c>
      <c r="D1342" s="120" t="s">
        <v>11</v>
      </c>
      <c r="E1342" s="120" t="s">
        <v>1</v>
      </c>
      <c r="F1342" s="119">
        <v>417931</v>
      </c>
      <c r="G1342" s="115">
        <v>4.5</v>
      </c>
      <c r="H1342" s="118">
        <f t="shared" si="40"/>
        <v>37613.79</v>
      </c>
      <c r="I1342" s="114">
        <f>F1342/F1345</f>
        <v>0.29372477801845009</v>
      </c>
      <c r="J1342" s="117">
        <f t="shared" si="41"/>
        <v>2.6435230021660511E-2</v>
      </c>
    </row>
    <row r="1343" spans="1:10" x14ac:dyDescent="0.25">
      <c r="A1343" s="121" t="s">
        <v>82</v>
      </c>
      <c r="B1343" s="121" t="s">
        <v>79</v>
      </c>
      <c r="C1343" s="120" t="s">
        <v>4</v>
      </c>
      <c r="D1343" s="120" t="s">
        <v>11</v>
      </c>
      <c r="E1343" s="120" t="s">
        <v>77</v>
      </c>
      <c r="F1343" s="119">
        <v>679397</v>
      </c>
      <c r="G1343" s="115">
        <v>3.9</v>
      </c>
      <c r="H1343" s="118">
        <f t="shared" si="40"/>
        <v>52992.965999999993</v>
      </c>
      <c r="I1343" s="114">
        <f>F1343/F1345</f>
        <v>0.47748487911019027</v>
      </c>
      <c r="J1343" s="117">
        <f t="shared" si="41"/>
        <v>3.7243820570594839E-2</v>
      </c>
    </row>
    <row r="1344" spans="1:10" x14ac:dyDescent="0.25">
      <c r="A1344" s="121" t="s">
        <v>82</v>
      </c>
      <c r="B1344" s="121" t="s">
        <v>79</v>
      </c>
      <c r="C1344" s="120" t="s">
        <v>4</v>
      </c>
      <c r="D1344" s="120" t="s">
        <v>11</v>
      </c>
      <c r="E1344" s="120" t="s">
        <v>76</v>
      </c>
      <c r="F1344" s="119">
        <v>325538</v>
      </c>
      <c r="G1344" s="115">
        <v>5.2</v>
      </c>
      <c r="H1344" s="118">
        <f t="shared" si="40"/>
        <v>33855.952000000005</v>
      </c>
      <c r="I1344" s="114">
        <f>F1344/F1345</f>
        <v>0.22879034287135963</v>
      </c>
      <c r="J1344" s="117">
        <f t="shared" si="41"/>
        <v>2.3794195658621401E-2</v>
      </c>
    </row>
    <row r="1345" spans="1:10" x14ac:dyDescent="0.25">
      <c r="A1345" s="121" t="s">
        <v>82</v>
      </c>
      <c r="B1345" s="121" t="s">
        <v>79</v>
      </c>
      <c r="C1345" s="120" t="s">
        <v>4</v>
      </c>
      <c r="D1345" s="120" t="s">
        <v>11</v>
      </c>
      <c r="E1345" s="120" t="s">
        <v>72</v>
      </c>
      <c r="F1345" s="119">
        <v>1422866</v>
      </c>
      <c r="G1345" s="115">
        <v>2.7</v>
      </c>
      <c r="H1345" s="118">
        <f t="shared" si="40"/>
        <v>76834.76400000001</v>
      </c>
      <c r="I1345" s="114">
        <f>F1345/F1345</f>
        <v>1</v>
      </c>
      <c r="J1345" s="117">
        <f t="shared" si="41"/>
        <v>5.4000000000000006E-2</v>
      </c>
    </row>
    <row r="1346" spans="1:10" x14ac:dyDescent="0.25">
      <c r="A1346" s="121" t="s">
        <v>82</v>
      </c>
      <c r="B1346" s="121" t="s">
        <v>79</v>
      </c>
      <c r="C1346" s="120" t="s">
        <v>78</v>
      </c>
      <c r="D1346" s="120" t="s">
        <v>107</v>
      </c>
      <c r="E1346" s="120" t="s">
        <v>1</v>
      </c>
      <c r="F1346" s="119">
        <v>157881</v>
      </c>
      <c r="G1346" s="115">
        <v>5.4</v>
      </c>
      <c r="H1346" s="118">
        <f t="shared" ref="H1346:H1409" si="42">2*(G1346*F1346/100)</f>
        <v>17051.148000000001</v>
      </c>
      <c r="I1346" s="114">
        <f>F1346/F1349</f>
        <v>0.10328592120017113</v>
      </c>
      <c r="J1346" s="117">
        <f t="shared" ref="J1346:J1409" si="43">2*(I1346*G1346/100)</f>
        <v>1.1154879489618484E-2</v>
      </c>
    </row>
    <row r="1347" spans="1:10" x14ac:dyDescent="0.25">
      <c r="A1347" s="121" t="s">
        <v>82</v>
      </c>
      <c r="B1347" s="121" t="s">
        <v>79</v>
      </c>
      <c r="C1347" s="120" t="s">
        <v>78</v>
      </c>
      <c r="D1347" s="120" t="s">
        <v>107</v>
      </c>
      <c r="E1347" s="120" t="s">
        <v>77</v>
      </c>
      <c r="F1347" s="119">
        <v>809950</v>
      </c>
      <c r="G1347" s="115">
        <v>2</v>
      </c>
      <c r="H1347" s="118">
        <f t="shared" si="42"/>
        <v>32398</v>
      </c>
      <c r="I1347" s="114">
        <f>F1347/F1349</f>
        <v>0.52987016725304892</v>
      </c>
      <c r="J1347" s="117">
        <f t="shared" si="43"/>
        <v>2.1194806690121956E-2</v>
      </c>
    </row>
    <row r="1348" spans="1:10" x14ac:dyDescent="0.25">
      <c r="A1348" s="121" t="s">
        <v>82</v>
      </c>
      <c r="B1348" s="121" t="s">
        <v>79</v>
      </c>
      <c r="C1348" s="120" t="s">
        <v>78</v>
      </c>
      <c r="D1348" s="120" t="s">
        <v>107</v>
      </c>
      <c r="E1348" s="120" t="s">
        <v>76</v>
      </c>
      <c r="F1348" s="119">
        <v>560751</v>
      </c>
      <c r="G1348" s="115">
        <v>2.6</v>
      </c>
      <c r="H1348" s="118">
        <f t="shared" si="42"/>
        <v>29159.052000000003</v>
      </c>
      <c r="I1348" s="114">
        <f>F1348/F1349</f>
        <v>0.36684391154677998</v>
      </c>
      <c r="J1348" s="117">
        <f t="shared" si="43"/>
        <v>1.9075883400432557E-2</v>
      </c>
    </row>
    <row r="1349" spans="1:10" x14ac:dyDescent="0.25">
      <c r="A1349" s="121" t="s">
        <v>82</v>
      </c>
      <c r="B1349" s="121" t="s">
        <v>79</v>
      </c>
      <c r="C1349" s="120" t="s">
        <v>78</v>
      </c>
      <c r="D1349" s="120" t="s">
        <v>107</v>
      </c>
      <c r="E1349" s="120" t="s">
        <v>72</v>
      </c>
      <c r="F1349" s="119">
        <v>1528582</v>
      </c>
      <c r="G1349" s="115">
        <v>1.7</v>
      </c>
      <c r="H1349" s="118">
        <f t="shared" si="42"/>
        <v>51971.788</v>
      </c>
      <c r="I1349" s="114">
        <f>F1349/F1349</f>
        <v>1</v>
      </c>
      <c r="J1349" s="117">
        <f t="shared" si="43"/>
        <v>3.4000000000000002E-2</v>
      </c>
    </row>
    <row r="1350" spans="1:10" x14ac:dyDescent="0.25">
      <c r="A1350" s="121" t="s">
        <v>82</v>
      </c>
      <c r="B1350" s="121" t="s">
        <v>79</v>
      </c>
      <c r="C1350" s="120" t="s">
        <v>78</v>
      </c>
      <c r="D1350" s="120" t="s">
        <v>32</v>
      </c>
      <c r="E1350" s="120" t="s">
        <v>1</v>
      </c>
      <c r="F1350" s="119">
        <v>75491</v>
      </c>
      <c r="G1350" s="115">
        <v>7.1</v>
      </c>
      <c r="H1350" s="118">
        <f t="shared" si="42"/>
        <v>10719.722</v>
      </c>
      <c r="I1350" s="114">
        <f>F1350/F1353</f>
        <v>9.0249716665789959E-2</v>
      </c>
      <c r="J1350" s="117">
        <f t="shared" si="43"/>
        <v>1.2815459766542175E-2</v>
      </c>
    </row>
    <row r="1351" spans="1:10" x14ac:dyDescent="0.25">
      <c r="A1351" s="121" t="s">
        <v>82</v>
      </c>
      <c r="B1351" s="121" t="s">
        <v>79</v>
      </c>
      <c r="C1351" s="120" t="s">
        <v>78</v>
      </c>
      <c r="D1351" s="120" t="s">
        <v>32</v>
      </c>
      <c r="E1351" s="120" t="s">
        <v>77</v>
      </c>
      <c r="F1351" s="119">
        <v>346289</v>
      </c>
      <c r="G1351" s="115">
        <v>3.4</v>
      </c>
      <c r="H1351" s="118">
        <f t="shared" si="42"/>
        <v>23547.651999999998</v>
      </c>
      <c r="I1351" s="114">
        <f>F1351/F1353</f>
        <v>0.41398953695777962</v>
      </c>
      <c r="J1351" s="117">
        <f t="shared" si="43"/>
        <v>2.8151288513129015E-2</v>
      </c>
    </row>
    <row r="1352" spans="1:10" x14ac:dyDescent="0.25">
      <c r="A1352" s="121" t="s">
        <v>82</v>
      </c>
      <c r="B1352" s="121" t="s">
        <v>79</v>
      </c>
      <c r="C1352" s="120" t="s">
        <v>78</v>
      </c>
      <c r="D1352" s="120" t="s">
        <v>32</v>
      </c>
      <c r="E1352" s="120" t="s">
        <v>76</v>
      </c>
      <c r="F1352" s="119">
        <v>414688</v>
      </c>
      <c r="G1352" s="115">
        <v>2.9</v>
      </c>
      <c r="H1352" s="118">
        <f t="shared" si="42"/>
        <v>24051.903999999999</v>
      </c>
      <c r="I1352" s="114">
        <f>F1352/F1353</f>
        <v>0.49576074637643042</v>
      </c>
      <c r="J1352" s="117">
        <f t="shared" si="43"/>
        <v>2.8754123289832966E-2</v>
      </c>
    </row>
    <row r="1353" spans="1:10" x14ac:dyDescent="0.25">
      <c r="A1353" s="121" t="s">
        <v>82</v>
      </c>
      <c r="B1353" s="121" t="s">
        <v>79</v>
      </c>
      <c r="C1353" s="120" t="s">
        <v>78</v>
      </c>
      <c r="D1353" s="120" t="s">
        <v>32</v>
      </c>
      <c r="E1353" s="120" t="s">
        <v>72</v>
      </c>
      <c r="F1353" s="119">
        <v>836468</v>
      </c>
      <c r="G1353" s="115">
        <v>2</v>
      </c>
      <c r="H1353" s="118">
        <f t="shared" si="42"/>
        <v>33458.720000000001</v>
      </c>
      <c r="I1353" s="114">
        <f>F1353/F1353</f>
        <v>1</v>
      </c>
      <c r="J1353" s="117">
        <f t="shared" si="43"/>
        <v>0.04</v>
      </c>
    </row>
    <row r="1354" spans="1:10" x14ac:dyDescent="0.25">
      <c r="A1354" s="121" t="s">
        <v>82</v>
      </c>
      <c r="B1354" s="121" t="s">
        <v>79</v>
      </c>
      <c r="C1354" s="120" t="s">
        <v>78</v>
      </c>
      <c r="D1354" s="120" t="s">
        <v>11</v>
      </c>
      <c r="E1354" s="120" t="s">
        <v>1</v>
      </c>
      <c r="F1354" s="119">
        <v>82390</v>
      </c>
      <c r="G1354" s="115">
        <v>6.8</v>
      </c>
      <c r="H1354" s="118">
        <f t="shared" si="42"/>
        <v>11205.04</v>
      </c>
      <c r="I1354" s="114">
        <f>F1354/F1357</f>
        <v>0.11904108282739549</v>
      </c>
      <c r="J1354" s="117">
        <f t="shared" si="43"/>
        <v>1.6189587264525785E-2</v>
      </c>
    </row>
    <row r="1355" spans="1:10" x14ac:dyDescent="0.25">
      <c r="A1355" s="121" t="s">
        <v>82</v>
      </c>
      <c r="B1355" s="121" t="s">
        <v>79</v>
      </c>
      <c r="C1355" s="120" t="s">
        <v>78</v>
      </c>
      <c r="D1355" s="120" t="s">
        <v>11</v>
      </c>
      <c r="E1355" s="120" t="s">
        <v>77</v>
      </c>
      <c r="F1355" s="119">
        <v>463661</v>
      </c>
      <c r="G1355" s="115">
        <v>2.7</v>
      </c>
      <c r="H1355" s="118">
        <f t="shared" si="42"/>
        <v>25037.694000000003</v>
      </c>
      <c r="I1355" s="114">
        <f>F1355/F1357</f>
        <v>0.6699199842800464</v>
      </c>
      <c r="J1355" s="117">
        <f t="shared" si="43"/>
        <v>3.6175679151122506E-2</v>
      </c>
    </row>
    <row r="1356" spans="1:10" x14ac:dyDescent="0.25">
      <c r="A1356" s="121" t="s">
        <v>82</v>
      </c>
      <c r="B1356" s="121" t="s">
        <v>79</v>
      </c>
      <c r="C1356" s="120" t="s">
        <v>78</v>
      </c>
      <c r="D1356" s="120" t="s">
        <v>11</v>
      </c>
      <c r="E1356" s="120" t="s">
        <v>76</v>
      </c>
      <c r="F1356" s="119">
        <v>146063</v>
      </c>
      <c r="G1356" s="115">
        <v>5.4</v>
      </c>
      <c r="H1356" s="118">
        <f t="shared" si="42"/>
        <v>15774.804000000002</v>
      </c>
      <c r="I1356" s="114">
        <f>F1356/F1357</f>
        <v>0.21103893289255815</v>
      </c>
      <c r="J1356" s="117">
        <f t="shared" si="43"/>
        <v>2.2792204752396281E-2</v>
      </c>
    </row>
    <row r="1357" spans="1:10" x14ac:dyDescent="0.25">
      <c r="A1357" s="121" t="s">
        <v>82</v>
      </c>
      <c r="B1357" s="121" t="s">
        <v>79</v>
      </c>
      <c r="C1357" s="120" t="s">
        <v>78</v>
      </c>
      <c r="D1357" s="120" t="s">
        <v>11</v>
      </c>
      <c r="E1357" s="120" t="s">
        <v>72</v>
      </c>
      <c r="F1357" s="119">
        <v>692114</v>
      </c>
      <c r="G1357" s="115">
        <v>2.6</v>
      </c>
      <c r="H1357" s="118">
        <f t="shared" si="42"/>
        <v>35989.928</v>
      </c>
      <c r="I1357" s="114">
        <f>F1357/F1357</f>
        <v>1</v>
      </c>
      <c r="J1357" s="117">
        <f t="shared" si="43"/>
        <v>5.2000000000000005E-2</v>
      </c>
    </row>
    <row r="1358" spans="1:10" x14ac:dyDescent="0.25">
      <c r="A1358" s="121" t="s">
        <v>82</v>
      </c>
      <c r="B1358" s="121" t="s">
        <v>79</v>
      </c>
      <c r="C1358" s="120" t="s">
        <v>73</v>
      </c>
      <c r="D1358" s="120" t="s">
        <v>107</v>
      </c>
      <c r="E1358" s="120" t="s">
        <v>1</v>
      </c>
      <c r="F1358" s="119">
        <v>1978222</v>
      </c>
      <c r="G1358" s="115">
        <v>2.1</v>
      </c>
      <c r="H1358" s="118">
        <f t="shared" si="42"/>
        <v>83085.324000000008</v>
      </c>
      <c r="I1358" s="114">
        <f>F1358/F1361</f>
        <v>0.24401836618062955</v>
      </c>
      <c r="J1358" s="117">
        <f t="shared" si="43"/>
        <v>1.0248771379586441E-2</v>
      </c>
    </row>
    <row r="1359" spans="1:10" x14ac:dyDescent="0.25">
      <c r="A1359" s="121" t="s">
        <v>82</v>
      </c>
      <c r="B1359" s="121" t="s">
        <v>79</v>
      </c>
      <c r="C1359" s="120" t="s">
        <v>73</v>
      </c>
      <c r="D1359" s="120" t="s">
        <v>107</v>
      </c>
      <c r="E1359" s="120" t="s">
        <v>77</v>
      </c>
      <c r="F1359" s="119">
        <v>2905316</v>
      </c>
      <c r="G1359" s="115">
        <v>1.8</v>
      </c>
      <c r="H1359" s="118">
        <f t="shared" si="42"/>
        <v>104591.37599999999</v>
      </c>
      <c r="I1359" s="114">
        <f>F1359/F1361</f>
        <v>0.35837760552579129</v>
      </c>
      <c r="J1359" s="117">
        <f t="shared" si="43"/>
        <v>1.2901593798928485E-2</v>
      </c>
    </row>
    <row r="1360" spans="1:10" x14ac:dyDescent="0.25">
      <c r="A1360" s="121" t="s">
        <v>82</v>
      </c>
      <c r="B1360" s="121" t="s">
        <v>79</v>
      </c>
      <c r="C1360" s="120" t="s">
        <v>73</v>
      </c>
      <c r="D1360" s="120" t="s">
        <v>107</v>
      </c>
      <c r="E1360" s="120" t="s">
        <v>76</v>
      </c>
      <c r="F1360" s="119">
        <v>3223319</v>
      </c>
      <c r="G1360" s="115">
        <v>1.4</v>
      </c>
      <c r="H1360" s="118">
        <f t="shared" si="42"/>
        <v>90252.931999999986</v>
      </c>
      <c r="I1360" s="114">
        <f>F1360/F1361</f>
        <v>0.3976040282935791</v>
      </c>
      <c r="J1360" s="117">
        <f t="shared" si="43"/>
        <v>1.1132912792220213E-2</v>
      </c>
    </row>
    <row r="1361" spans="1:10" x14ac:dyDescent="0.25">
      <c r="A1361" s="121" t="s">
        <v>82</v>
      </c>
      <c r="B1361" s="121" t="s">
        <v>79</v>
      </c>
      <c r="C1361" s="120" t="s">
        <v>73</v>
      </c>
      <c r="D1361" s="120" t="s">
        <v>107</v>
      </c>
      <c r="E1361" s="120" t="s">
        <v>72</v>
      </c>
      <c r="F1361" s="119">
        <v>8106857</v>
      </c>
      <c r="G1361" s="115">
        <v>0.8</v>
      </c>
      <c r="H1361" s="118">
        <f t="shared" si="42"/>
        <v>129709.71200000001</v>
      </c>
      <c r="I1361" s="114">
        <f>F1361/F1361</f>
        <v>1</v>
      </c>
      <c r="J1361" s="117">
        <f t="shared" si="43"/>
        <v>1.6E-2</v>
      </c>
    </row>
    <row r="1362" spans="1:10" x14ac:dyDescent="0.25">
      <c r="A1362" s="121" t="s">
        <v>82</v>
      </c>
      <c r="B1362" s="121" t="s">
        <v>79</v>
      </c>
      <c r="C1362" s="120" t="s">
        <v>73</v>
      </c>
      <c r="D1362" s="120" t="s">
        <v>32</v>
      </c>
      <c r="E1362" s="120" t="s">
        <v>1</v>
      </c>
      <c r="F1362" s="119">
        <v>834486</v>
      </c>
      <c r="G1362" s="115">
        <v>3</v>
      </c>
      <c r="H1362" s="118">
        <f t="shared" si="42"/>
        <v>50069.16</v>
      </c>
      <c r="I1362" s="114">
        <f>F1362/F1365</f>
        <v>0.20501971367024122</v>
      </c>
      <c r="J1362" s="117">
        <f t="shared" si="43"/>
        <v>1.2301182820214474E-2</v>
      </c>
    </row>
    <row r="1363" spans="1:10" x14ac:dyDescent="0.25">
      <c r="A1363" s="121" t="s">
        <v>82</v>
      </c>
      <c r="B1363" s="121" t="s">
        <v>79</v>
      </c>
      <c r="C1363" s="120" t="s">
        <v>73</v>
      </c>
      <c r="D1363" s="120" t="s">
        <v>32</v>
      </c>
      <c r="E1363" s="120" t="s">
        <v>77</v>
      </c>
      <c r="F1363" s="119">
        <v>1274695</v>
      </c>
      <c r="G1363" s="115">
        <v>2.6</v>
      </c>
      <c r="H1363" s="118">
        <f t="shared" si="42"/>
        <v>66284.14</v>
      </c>
      <c r="I1363" s="114">
        <f>F1363/F1365</f>
        <v>0.3131719452655744</v>
      </c>
      <c r="J1363" s="117">
        <f t="shared" si="43"/>
        <v>1.6284941153809868E-2</v>
      </c>
    </row>
    <row r="1364" spans="1:10" x14ac:dyDescent="0.25">
      <c r="A1364" s="121" t="s">
        <v>82</v>
      </c>
      <c r="B1364" s="121" t="s">
        <v>79</v>
      </c>
      <c r="C1364" s="120" t="s">
        <v>73</v>
      </c>
      <c r="D1364" s="120" t="s">
        <v>32</v>
      </c>
      <c r="E1364" s="120" t="s">
        <v>76</v>
      </c>
      <c r="F1364" s="119">
        <v>1961091</v>
      </c>
      <c r="G1364" s="115">
        <v>2.1</v>
      </c>
      <c r="H1364" s="118">
        <f t="shared" si="42"/>
        <v>82365.822</v>
      </c>
      <c r="I1364" s="114">
        <f>F1364/F1365</f>
        <v>0.48180834106418441</v>
      </c>
      <c r="J1364" s="117">
        <f t="shared" si="43"/>
        <v>2.0235950324695745E-2</v>
      </c>
    </row>
    <row r="1365" spans="1:10" x14ac:dyDescent="0.25">
      <c r="A1365" s="121" t="s">
        <v>82</v>
      </c>
      <c r="B1365" s="121" t="s">
        <v>79</v>
      </c>
      <c r="C1365" s="120" t="s">
        <v>73</v>
      </c>
      <c r="D1365" s="120" t="s">
        <v>32</v>
      </c>
      <c r="E1365" s="120" t="s">
        <v>72</v>
      </c>
      <c r="F1365" s="119">
        <v>4070272</v>
      </c>
      <c r="G1365" s="115">
        <v>1.2</v>
      </c>
      <c r="H1365" s="118">
        <f t="shared" si="42"/>
        <v>97686.527999999991</v>
      </c>
      <c r="I1365" s="114">
        <f>F1365/F1365</f>
        <v>1</v>
      </c>
      <c r="J1365" s="117">
        <f t="shared" si="43"/>
        <v>2.4E-2</v>
      </c>
    </row>
    <row r="1366" spans="1:10" x14ac:dyDescent="0.25">
      <c r="A1366" s="121" t="s">
        <v>82</v>
      </c>
      <c r="B1366" s="121" t="s">
        <v>79</v>
      </c>
      <c r="C1366" s="120" t="s">
        <v>73</v>
      </c>
      <c r="D1366" s="120" t="s">
        <v>11</v>
      </c>
      <c r="E1366" s="120" t="s">
        <v>1</v>
      </c>
      <c r="F1366" s="119">
        <v>1143736</v>
      </c>
      <c r="G1366" s="115">
        <v>2.6</v>
      </c>
      <c r="H1366" s="118">
        <f t="shared" si="42"/>
        <v>59474.272000000004</v>
      </c>
      <c r="I1366" s="114">
        <f>F1366/F1369</f>
        <v>0.28334247885279262</v>
      </c>
      <c r="J1366" s="117">
        <f t="shared" si="43"/>
        <v>1.4733808900345218E-2</v>
      </c>
    </row>
    <row r="1367" spans="1:10" x14ac:dyDescent="0.25">
      <c r="A1367" s="121" t="s">
        <v>82</v>
      </c>
      <c r="B1367" s="121" t="s">
        <v>79</v>
      </c>
      <c r="C1367" s="120" t="s">
        <v>73</v>
      </c>
      <c r="D1367" s="120" t="s">
        <v>11</v>
      </c>
      <c r="E1367" s="120" t="s">
        <v>77</v>
      </c>
      <c r="F1367" s="119">
        <v>1630621</v>
      </c>
      <c r="G1367" s="115">
        <v>2.1</v>
      </c>
      <c r="H1367" s="118">
        <f t="shared" si="42"/>
        <v>68486.081999999995</v>
      </c>
      <c r="I1367" s="114">
        <f>F1367/F1369</f>
        <v>0.40396052603871835</v>
      </c>
      <c r="J1367" s="117">
        <f t="shared" si="43"/>
        <v>1.6966342093626172E-2</v>
      </c>
    </row>
    <row r="1368" spans="1:10" x14ac:dyDescent="0.25">
      <c r="A1368" s="121" t="s">
        <v>82</v>
      </c>
      <c r="B1368" s="121" t="s">
        <v>79</v>
      </c>
      <c r="C1368" s="120" t="s">
        <v>73</v>
      </c>
      <c r="D1368" s="120" t="s">
        <v>11</v>
      </c>
      <c r="E1368" s="120" t="s">
        <v>76</v>
      </c>
      <c r="F1368" s="119">
        <v>1262228</v>
      </c>
      <c r="G1368" s="115">
        <v>2.6</v>
      </c>
      <c r="H1368" s="118">
        <f t="shared" si="42"/>
        <v>65635.856</v>
      </c>
      <c r="I1368" s="114">
        <f>F1368/F1369</f>
        <v>0.31269699510848897</v>
      </c>
      <c r="J1368" s="117">
        <f t="shared" si="43"/>
        <v>1.6260243745641428E-2</v>
      </c>
    </row>
    <row r="1369" spans="1:10" x14ac:dyDescent="0.25">
      <c r="A1369" s="121" t="s">
        <v>82</v>
      </c>
      <c r="B1369" s="121" t="s">
        <v>79</v>
      </c>
      <c r="C1369" s="120" t="s">
        <v>73</v>
      </c>
      <c r="D1369" s="120" t="s">
        <v>11</v>
      </c>
      <c r="E1369" s="120" t="s">
        <v>72</v>
      </c>
      <c r="F1369" s="119">
        <v>4036585</v>
      </c>
      <c r="G1369" s="115">
        <v>1.2</v>
      </c>
      <c r="H1369" s="118">
        <f t="shared" si="42"/>
        <v>96878.04</v>
      </c>
      <c r="I1369" s="114">
        <f>F1369/F1369</f>
        <v>1</v>
      </c>
      <c r="J1369" s="117">
        <f t="shared" si="43"/>
        <v>2.4E-2</v>
      </c>
    </row>
    <row r="1370" spans="1:10" x14ac:dyDescent="0.25">
      <c r="A1370" s="121" t="s">
        <v>82</v>
      </c>
      <c r="B1370" s="121" t="s">
        <v>74</v>
      </c>
      <c r="C1370" s="120" t="s">
        <v>0</v>
      </c>
      <c r="D1370" s="120" t="s">
        <v>107</v>
      </c>
      <c r="E1370" s="120" t="s">
        <v>1</v>
      </c>
      <c r="F1370" s="119">
        <v>139734</v>
      </c>
      <c r="G1370" s="115">
        <v>6.6</v>
      </c>
      <c r="H1370" s="118">
        <f t="shared" si="42"/>
        <v>18444.887999999999</v>
      </c>
      <c r="I1370" s="114">
        <f>F1370/F1373</f>
        <v>9.6619820567339101E-2</v>
      </c>
      <c r="J1370" s="117">
        <f t="shared" si="43"/>
        <v>1.2753816314888762E-2</v>
      </c>
    </row>
    <row r="1371" spans="1:10" x14ac:dyDescent="0.25">
      <c r="A1371" s="121" t="s">
        <v>82</v>
      </c>
      <c r="B1371" s="121" t="s">
        <v>74</v>
      </c>
      <c r="C1371" s="120" t="s">
        <v>0</v>
      </c>
      <c r="D1371" s="120" t="s">
        <v>107</v>
      </c>
      <c r="E1371" s="120" t="s">
        <v>77</v>
      </c>
      <c r="F1371" s="119">
        <v>143042</v>
      </c>
      <c r="G1371" s="115">
        <v>6.6</v>
      </c>
      <c r="H1371" s="118">
        <f t="shared" si="42"/>
        <v>18881.543999999998</v>
      </c>
      <c r="I1371" s="114">
        <f>F1371/F1373</f>
        <v>9.8907154834137145E-2</v>
      </c>
      <c r="J1371" s="117">
        <f t="shared" si="43"/>
        <v>1.3055744438106103E-2</v>
      </c>
    </row>
    <row r="1372" spans="1:10" x14ac:dyDescent="0.25">
      <c r="A1372" s="121" t="s">
        <v>82</v>
      </c>
      <c r="B1372" s="121" t="s">
        <v>74</v>
      </c>
      <c r="C1372" s="120" t="s">
        <v>0</v>
      </c>
      <c r="D1372" s="120" t="s">
        <v>107</v>
      </c>
      <c r="E1372" s="120" t="s">
        <v>76</v>
      </c>
      <c r="F1372" s="119">
        <v>1163449</v>
      </c>
      <c r="G1372" s="115">
        <v>2</v>
      </c>
      <c r="H1372" s="118">
        <f t="shared" si="42"/>
        <v>46537.96</v>
      </c>
      <c r="I1372" s="114">
        <f>F1372/F1373</f>
        <v>0.80447302459852377</v>
      </c>
      <c r="J1372" s="117">
        <f t="shared" si="43"/>
        <v>3.2178920983940949E-2</v>
      </c>
    </row>
    <row r="1373" spans="1:10" x14ac:dyDescent="0.25">
      <c r="A1373" s="121" t="s">
        <v>82</v>
      </c>
      <c r="B1373" s="121" t="s">
        <v>74</v>
      </c>
      <c r="C1373" s="120" t="s">
        <v>0</v>
      </c>
      <c r="D1373" s="120" t="s">
        <v>107</v>
      </c>
      <c r="E1373" s="120" t="s">
        <v>72</v>
      </c>
      <c r="F1373" s="119">
        <v>1446225</v>
      </c>
      <c r="G1373" s="115">
        <v>2</v>
      </c>
      <c r="H1373" s="118">
        <f t="shared" si="42"/>
        <v>57849</v>
      </c>
      <c r="I1373" s="114">
        <f>F1373/F1373</f>
        <v>1</v>
      </c>
      <c r="J1373" s="117">
        <f t="shared" si="43"/>
        <v>0.04</v>
      </c>
    </row>
    <row r="1374" spans="1:10" x14ac:dyDescent="0.25">
      <c r="A1374" s="121" t="s">
        <v>82</v>
      </c>
      <c r="B1374" s="121" t="s">
        <v>74</v>
      </c>
      <c r="C1374" s="120" t="s">
        <v>0</v>
      </c>
      <c r="D1374" s="120" t="s">
        <v>32</v>
      </c>
      <c r="E1374" s="120" t="s">
        <v>1</v>
      </c>
      <c r="F1374" s="119">
        <v>57461</v>
      </c>
      <c r="G1374" s="115">
        <v>10.199999999999999</v>
      </c>
      <c r="H1374" s="118">
        <f t="shared" si="42"/>
        <v>11722.044</v>
      </c>
      <c r="I1374" s="114">
        <f>F1374/F1377</f>
        <v>7.9747355448290022E-2</v>
      </c>
      <c r="J1374" s="117">
        <f t="shared" si="43"/>
        <v>1.6268460511451165E-2</v>
      </c>
    </row>
    <row r="1375" spans="1:10" x14ac:dyDescent="0.25">
      <c r="A1375" s="121" t="s">
        <v>82</v>
      </c>
      <c r="B1375" s="121" t="s">
        <v>74</v>
      </c>
      <c r="C1375" s="120" t="s">
        <v>0</v>
      </c>
      <c r="D1375" s="120" t="s">
        <v>32</v>
      </c>
      <c r="E1375" s="120" t="s">
        <v>77</v>
      </c>
      <c r="F1375" s="119">
        <v>68812</v>
      </c>
      <c r="G1375" s="115">
        <v>9.3000000000000007</v>
      </c>
      <c r="H1375" s="118">
        <f t="shared" si="42"/>
        <v>12799.032000000001</v>
      </c>
      <c r="I1375" s="114">
        <f>F1375/F1377</f>
        <v>9.5500861856002039E-2</v>
      </c>
      <c r="J1375" s="117">
        <f t="shared" si="43"/>
        <v>1.776316030521638E-2</v>
      </c>
    </row>
    <row r="1376" spans="1:10" x14ac:dyDescent="0.25">
      <c r="A1376" s="121" t="s">
        <v>82</v>
      </c>
      <c r="B1376" s="121" t="s">
        <v>74</v>
      </c>
      <c r="C1376" s="120" t="s">
        <v>0</v>
      </c>
      <c r="D1376" s="120" t="s">
        <v>32</v>
      </c>
      <c r="E1376" s="120" t="s">
        <v>76</v>
      </c>
      <c r="F1376" s="119">
        <v>594265</v>
      </c>
      <c r="G1376" s="115">
        <v>3.1</v>
      </c>
      <c r="H1376" s="118">
        <f t="shared" si="42"/>
        <v>36844.43</v>
      </c>
      <c r="I1376" s="114">
        <f>F1376/F1377</f>
        <v>0.82475178269570792</v>
      </c>
      <c r="J1376" s="117">
        <f t="shared" si="43"/>
        <v>5.1134610527133889E-2</v>
      </c>
    </row>
    <row r="1377" spans="1:10" x14ac:dyDescent="0.25">
      <c r="A1377" s="121" t="s">
        <v>82</v>
      </c>
      <c r="B1377" s="121" t="s">
        <v>74</v>
      </c>
      <c r="C1377" s="120" t="s">
        <v>0</v>
      </c>
      <c r="D1377" s="120" t="s">
        <v>32</v>
      </c>
      <c r="E1377" s="120" t="s">
        <v>72</v>
      </c>
      <c r="F1377" s="119">
        <v>720538</v>
      </c>
      <c r="G1377" s="115">
        <v>3.1</v>
      </c>
      <c r="H1377" s="118">
        <f t="shared" si="42"/>
        <v>44673.356000000007</v>
      </c>
      <c r="I1377" s="114">
        <f>F1377/F1377</f>
        <v>1</v>
      </c>
      <c r="J1377" s="117">
        <f t="shared" si="43"/>
        <v>6.2E-2</v>
      </c>
    </row>
    <row r="1378" spans="1:10" x14ac:dyDescent="0.25">
      <c r="A1378" s="121" t="s">
        <v>82</v>
      </c>
      <c r="B1378" s="121" t="s">
        <v>74</v>
      </c>
      <c r="C1378" s="120" t="s">
        <v>0</v>
      </c>
      <c r="D1378" s="120" t="s">
        <v>11</v>
      </c>
      <c r="E1378" s="120" t="s">
        <v>1</v>
      </c>
      <c r="F1378" s="119">
        <v>82273</v>
      </c>
      <c r="G1378" s="115">
        <v>8.3000000000000007</v>
      </c>
      <c r="H1378" s="118">
        <f t="shared" si="42"/>
        <v>13657.318000000001</v>
      </c>
      <c r="I1378" s="114">
        <f>F1378/F1381</f>
        <v>0.11337256971669604</v>
      </c>
      <c r="J1378" s="117">
        <f t="shared" si="43"/>
        <v>1.8819846572971543E-2</v>
      </c>
    </row>
    <row r="1379" spans="1:10" x14ac:dyDescent="0.25">
      <c r="A1379" s="121" t="s">
        <v>82</v>
      </c>
      <c r="B1379" s="121" t="s">
        <v>74</v>
      </c>
      <c r="C1379" s="120" t="s">
        <v>0</v>
      </c>
      <c r="D1379" s="120" t="s">
        <v>11</v>
      </c>
      <c r="E1379" s="120" t="s">
        <v>77</v>
      </c>
      <c r="F1379" s="119">
        <v>74230</v>
      </c>
      <c r="G1379" s="115">
        <v>8.9</v>
      </c>
      <c r="H1379" s="118">
        <f t="shared" si="42"/>
        <v>13212.94</v>
      </c>
      <c r="I1379" s="114">
        <f>F1379/F1381</f>
        <v>0.10228927898667056</v>
      </c>
      <c r="J1379" s="117">
        <f t="shared" si="43"/>
        <v>1.8207491659627362E-2</v>
      </c>
    </row>
    <row r="1380" spans="1:10" x14ac:dyDescent="0.25">
      <c r="A1380" s="121" t="s">
        <v>82</v>
      </c>
      <c r="B1380" s="121" t="s">
        <v>74</v>
      </c>
      <c r="C1380" s="120" t="s">
        <v>0</v>
      </c>
      <c r="D1380" s="120" t="s">
        <v>11</v>
      </c>
      <c r="E1380" s="120" t="s">
        <v>76</v>
      </c>
      <c r="F1380" s="119">
        <v>569184</v>
      </c>
      <c r="G1380" s="115">
        <v>3.1</v>
      </c>
      <c r="H1380" s="118">
        <f t="shared" si="42"/>
        <v>35289.408000000003</v>
      </c>
      <c r="I1380" s="114">
        <f>F1380/F1381</f>
        <v>0.78433815129663342</v>
      </c>
      <c r="J1380" s="117">
        <f t="shared" si="43"/>
        <v>4.862896538039127E-2</v>
      </c>
    </row>
    <row r="1381" spans="1:10" x14ac:dyDescent="0.25">
      <c r="A1381" s="121" t="s">
        <v>82</v>
      </c>
      <c r="B1381" s="121" t="s">
        <v>74</v>
      </c>
      <c r="C1381" s="120" t="s">
        <v>0</v>
      </c>
      <c r="D1381" s="120" t="s">
        <v>11</v>
      </c>
      <c r="E1381" s="120" t="s">
        <v>72</v>
      </c>
      <c r="F1381" s="119">
        <v>725687</v>
      </c>
      <c r="G1381" s="115">
        <v>3.1</v>
      </c>
      <c r="H1381" s="118">
        <f t="shared" si="42"/>
        <v>44992.594000000005</v>
      </c>
      <c r="I1381" s="114">
        <f>F1381/F1381</f>
        <v>1</v>
      </c>
      <c r="J1381" s="117">
        <f t="shared" si="43"/>
        <v>6.2E-2</v>
      </c>
    </row>
    <row r="1382" spans="1:10" x14ac:dyDescent="0.25">
      <c r="A1382" s="121" t="s">
        <v>82</v>
      </c>
      <c r="B1382" s="121" t="s">
        <v>74</v>
      </c>
      <c r="C1382" s="120" t="s">
        <v>2</v>
      </c>
      <c r="D1382" s="120" t="s">
        <v>107</v>
      </c>
      <c r="E1382" s="120" t="s">
        <v>1</v>
      </c>
      <c r="F1382" s="119">
        <v>489060</v>
      </c>
      <c r="G1382" s="115">
        <v>3.9</v>
      </c>
      <c r="H1382" s="118">
        <f t="shared" si="42"/>
        <v>38146.68</v>
      </c>
      <c r="I1382" s="114">
        <f>F1382/F1385</f>
        <v>0.25192786165757469</v>
      </c>
      <c r="J1382" s="117">
        <f t="shared" si="43"/>
        <v>1.9650373209290826E-2</v>
      </c>
    </row>
    <row r="1383" spans="1:10" x14ac:dyDescent="0.25">
      <c r="A1383" s="121" t="s">
        <v>82</v>
      </c>
      <c r="B1383" s="121" t="s">
        <v>74</v>
      </c>
      <c r="C1383" s="120" t="s">
        <v>2</v>
      </c>
      <c r="D1383" s="120" t="s">
        <v>107</v>
      </c>
      <c r="E1383" s="120" t="s">
        <v>77</v>
      </c>
      <c r="F1383" s="119">
        <v>530200</v>
      </c>
      <c r="G1383" s="115">
        <v>3.6</v>
      </c>
      <c r="H1383" s="118">
        <f t="shared" si="42"/>
        <v>38174.400000000001</v>
      </c>
      <c r="I1383" s="114">
        <f>F1383/F1385</f>
        <v>0.27312017390677235</v>
      </c>
      <c r="J1383" s="117">
        <f t="shared" si="43"/>
        <v>1.9664652521287608E-2</v>
      </c>
    </row>
    <row r="1384" spans="1:10" x14ac:dyDescent="0.25">
      <c r="A1384" s="121" t="s">
        <v>82</v>
      </c>
      <c r="B1384" s="121" t="s">
        <v>74</v>
      </c>
      <c r="C1384" s="120" t="s">
        <v>2</v>
      </c>
      <c r="D1384" s="120" t="s">
        <v>107</v>
      </c>
      <c r="E1384" s="120" t="s">
        <v>76</v>
      </c>
      <c r="F1384" s="119">
        <v>922010</v>
      </c>
      <c r="G1384" s="115">
        <v>2.9</v>
      </c>
      <c r="H1384" s="118">
        <f t="shared" si="42"/>
        <v>53476.58</v>
      </c>
      <c r="I1384" s="114">
        <f>F1384/F1385</f>
        <v>0.47495196443565296</v>
      </c>
      <c r="J1384" s="117">
        <f t="shared" si="43"/>
        <v>2.7547213937267872E-2</v>
      </c>
    </row>
    <row r="1385" spans="1:10" x14ac:dyDescent="0.25">
      <c r="A1385" s="121" t="s">
        <v>82</v>
      </c>
      <c r="B1385" s="121" t="s">
        <v>74</v>
      </c>
      <c r="C1385" s="120" t="s">
        <v>2</v>
      </c>
      <c r="D1385" s="120" t="s">
        <v>107</v>
      </c>
      <c r="E1385" s="120" t="s">
        <v>72</v>
      </c>
      <c r="F1385" s="119">
        <v>1941270</v>
      </c>
      <c r="G1385" s="115">
        <v>1.8</v>
      </c>
      <c r="H1385" s="118">
        <f t="shared" si="42"/>
        <v>69885.72</v>
      </c>
      <c r="I1385" s="114">
        <f>F1385/F1385</f>
        <v>1</v>
      </c>
      <c r="J1385" s="117">
        <f t="shared" si="43"/>
        <v>3.6000000000000004E-2</v>
      </c>
    </row>
    <row r="1386" spans="1:10" x14ac:dyDescent="0.25">
      <c r="A1386" s="121" t="s">
        <v>82</v>
      </c>
      <c r="B1386" s="121" t="s">
        <v>74</v>
      </c>
      <c r="C1386" s="120" t="s">
        <v>2</v>
      </c>
      <c r="D1386" s="120" t="s">
        <v>32</v>
      </c>
      <c r="E1386" s="120" t="s">
        <v>1</v>
      </c>
      <c r="F1386" s="119">
        <v>209290</v>
      </c>
      <c r="G1386" s="115">
        <v>6.1</v>
      </c>
      <c r="H1386" s="118">
        <f t="shared" si="42"/>
        <v>25533.38</v>
      </c>
      <c r="I1386" s="114">
        <f>F1386/F1389</f>
        <v>0.21369816576336673</v>
      </c>
      <c r="J1386" s="117">
        <f t="shared" si="43"/>
        <v>2.6071176223130741E-2</v>
      </c>
    </row>
    <row r="1387" spans="1:10" x14ac:dyDescent="0.25">
      <c r="A1387" s="121" t="s">
        <v>82</v>
      </c>
      <c r="B1387" s="121" t="s">
        <v>74</v>
      </c>
      <c r="C1387" s="120" t="s">
        <v>2</v>
      </c>
      <c r="D1387" s="120" t="s">
        <v>32</v>
      </c>
      <c r="E1387" s="120" t="s">
        <v>77</v>
      </c>
      <c r="F1387" s="119">
        <v>267134</v>
      </c>
      <c r="G1387" s="115">
        <v>5.3</v>
      </c>
      <c r="H1387" s="118">
        <f t="shared" si="42"/>
        <v>28316.203999999998</v>
      </c>
      <c r="I1387" s="114">
        <f>F1387/F1389</f>
        <v>0.27276050366969856</v>
      </c>
      <c r="J1387" s="117">
        <f t="shared" si="43"/>
        <v>2.8912613388988047E-2</v>
      </c>
    </row>
    <row r="1388" spans="1:10" x14ac:dyDescent="0.25">
      <c r="A1388" s="121" t="s">
        <v>82</v>
      </c>
      <c r="B1388" s="121" t="s">
        <v>74</v>
      </c>
      <c r="C1388" s="120" t="s">
        <v>2</v>
      </c>
      <c r="D1388" s="120" t="s">
        <v>32</v>
      </c>
      <c r="E1388" s="120" t="s">
        <v>76</v>
      </c>
      <c r="F1388" s="119">
        <v>502948</v>
      </c>
      <c r="G1388" s="115">
        <v>3.6</v>
      </c>
      <c r="H1388" s="118">
        <f t="shared" si="42"/>
        <v>36212.256000000001</v>
      </c>
      <c r="I1388" s="114">
        <f>F1388/F1389</f>
        <v>0.51354133056693474</v>
      </c>
      <c r="J1388" s="117">
        <f t="shared" si="43"/>
        <v>3.69749758008193E-2</v>
      </c>
    </row>
    <row r="1389" spans="1:10" x14ac:dyDescent="0.25">
      <c r="A1389" s="121" t="s">
        <v>82</v>
      </c>
      <c r="B1389" s="121" t="s">
        <v>74</v>
      </c>
      <c r="C1389" s="120" t="s">
        <v>2</v>
      </c>
      <c r="D1389" s="120" t="s">
        <v>32</v>
      </c>
      <c r="E1389" s="120" t="s">
        <v>72</v>
      </c>
      <c r="F1389" s="119">
        <v>979372</v>
      </c>
      <c r="G1389" s="115">
        <v>2.9</v>
      </c>
      <c r="H1389" s="118">
        <f t="shared" si="42"/>
        <v>56803.575999999994</v>
      </c>
      <c r="I1389" s="114">
        <f>F1389/F1389</f>
        <v>1</v>
      </c>
      <c r="J1389" s="117">
        <f t="shared" si="43"/>
        <v>5.7999999999999996E-2</v>
      </c>
    </row>
    <row r="1390" spans="1:10" x14ac:dyDescent="0.25">
      <c r="A1390" s="121" t="s">
        <v>82</v>
      </c>
      <c r="B1390" s="121" t="s">
        <v>74</v>
      </c>
      <c r="C1390" s="120" t="s">
        <v>2</v>
      </c>
      <c r="D1390" s="120" t="s">
        <v>11</v>
      </c>
      <c r="E1390" s="120" t="s">
        <v>1</v>
      </c>
      <c r="F1390" s="119">
        <v>279770</v>
      </c>
      <c r="G1390" s="115">
        <v>5.3</v>
      </c>
      <c r="H1390" s="118">
        <f t="shared" si="42"/>
        <v>29655.62</v>
      </c>
      <c r="I1390" s="114">
        <f>F1390/F1393</f>
        <v>0.29085204460348185</v>
      </c>
      <c r="J1390" s="117">
        <f t="shared" si="43"/>
        <v>3.0830316727969077E-2</v>
      </c>
    </row>
    <row r="1391" spans="1:10" x14ac:dyDescent="0.25">
      <c r="A1391" s="121" t="s">
        <v>82</v>
      </c>
      <c r="B1391" s="121" t="s">
        <v>74</v>
      </c>
      <c r="C1391" s="120" t="s">
        <v>2</v>
      </c>
      <c r="D1391" s="120" t="s">
        <v>11</v>
      </c>
      <c r="E1391" s="120" t="s">
        <v>77</v>
      </c>
      <c r="F1391" s="119">
        <v>263066</v>
      </c>
      <c r="G1391" s="115">
        <v>5.3</v>
      </c>
      <c r="H1391" s="118">
        <f t="shared" si="42"/>
        <v>27884.995999999999</v>
      </c>
      <c r="I1391" s="114">
        <f>F1391/F1393</f>
        <v>0.27348637797354813</v>
      </c>
      <c r="J1391" s="117">
        <f t="shared" si="43"/>
        <v>2.8989556065196102E-2</v>
      </c>
    </row>
    <row r="1392" spans="1:10" x14ac:dyDescent="0.25">
      <c r="A1392" s="121" t="s">
        <v>82</v>
      </c>
      <c r="B1392" s="121" t="s">
        <v>74</v>
      </c>
      <c r="C1392" s="120" t="s">
        <v>2</v>
      </c>
      <c r="D1392" s="120" t="s">
        <v>11</v>
      </c>
      <c r="E1392" s="120" t="s">
        <v>76</v>
      </c>
      <c r="F1392" s="119">
        <v>419062</v>
      </c>
      <c r="G1392" s="115">
        <v>4.2</v>
      </c>
      <c r="H1392" s="118">
        <f t="shared" si="42"/>
        <v>35201.208000000006</v>
      </c>
      <c r="I1392" s="114">
        <f>F1392/F1393</f>
        <v>0.43566157742297001</v>
      </c>
      <c r="J1392" s="117">
        <f t="shared" si="43"/>
        <v>3.6595572503529482E-2</v>
      </c>
    </row>
    <row r="1393" spans="1:10" x14ac:dyDescent="0.25">
      <c r="A1393" s="121" t="s">
        <v>82</v>
      </c>
      <c r="B1393" s="121" t="s">
        <v>74</v>
      </c>
      <c r="C1393" s="120" t="s">
        <v>2</v>
      </c>
      <c r="D1393" s="120" t="s">
        <v>11</v>
      </c>
      <c r="E1393" s="120" t="s">
        <v>72</v>
      </c>
      <c r="F1393" s="119">
        <v>961898</v>
      </c>
      <c r="G1393" s="115">
        <v>2.9</v>
      </c>
      <c r="H1393" s="118">
        <f t="shared" si="42"/>
        <v>55790.083999999995</v>
      </c>
      <c r="I1393" s="114">
        <f>F1393/F1393</f>
        <v>1</v>
      </c>
      <c r="J1393" s="117">
        <f t="shared" si="43"/>
        <v>5.7999999999999996E-2</v>
      </c>
    </row>
    <row r="1394" spans="1:10" x14ac:dyDescent="0.25">
      <c r="A1394" s="121" t="s">
        <v>82</v>
      </c>
      <c r="B1394" s="121" t="s">
        <v>74</v>
      </c>
      <c r="C1394" s="120" t="s">
        <v>3</v>
      </c>
      <c r="D1394" s="120" t="s">
        <v>107</v>
      </c>
      <c r="E1394" s="120" t="s">
        <v>1</v>
      </c>
      <c r="F1394" s="119">
        <v>595730</v>
      </c>
      <c r="G1394" s="115">
        <v>3.8</v>
      </c>
      <c r="H1394" s="118">
        <f t="shared" si="42"/>
        <v>45275.48</v>
      </c>
      <c r="I1394" s="114">
        <f>F1394/F1397</f>
        <v>0.21360100538367902</v>
      </c>
      <c r="J1394" s="117">
        <f t="shared" si="43"/>
        <v>1.6233676409159604E-2</v>
      </c>
    </row>
    <row r="1395" spans="1:10" x14ac:dyDescent="0.25">
      <c r="A1395" s="121" t="s">
        <v>82</v>
      </c>
      <c r="B1395" s="121" t="s">
        <v>74</v>
      </c>
      <c r="C1395" s="120" t="s">
        <v>3</v>
      </c>
      <c r="D1395" s="120" t="s">
        <v>107</v>
      </c>
      <c r="E1395" s="120" t="s">
        <v>77</v>
      </c>
      <c r="F1395" s="119">
        <v>1003660</v>
      </c>
      <c r="G1395" s="115">
        <v>2.6</v>
      </c>
      <c r="H1395" s="118">
        <f t="shared" si="42"/>
        <v>52190.32</v>
      </c>
      <c r="I1395" s="114">
        <f>F1395/F1397</f>
        <v>0.35986568590365314</v>
      </c>
      <c r="J1395" s="117">
        <f t="shared" si="43"/>
        <v>1.8713015666989966E-2</v>
      </c>
    </row>
    <row r="1396" spans="1:10" x14ac:dyDescent="0.25">
      <c r="A1396" s="121" t="s">
        <v>82</v>
      </c>
      <c r="B1396" s="121" t="s">
        <v>74</v>
      </c>
      <c r="C1396" s="120" t="s">
        <v>3</v>
      </c>
      <c r="D1396" s="120" t="s">
        <v>107</v>
      </c>
      <c r="E1396" s="120" t="s">
        <v>76</v>
      </c>
      <c r="F1396" s="119">
        <v>1189595</v>
      </c>
      <c r="G1396" s="115">
        <v>2.6</v>
      </c>
      <c r="H1396" s="118">
        <f t="shared" si="42"/>
        <v>61858.94</v>
      </c>
      <c r="I1396" s="114">
        <f>F1396/F1397</f>
        <v>0.42653330871266787</v>
      </c>
      <c r="J1396" s="117">
        <f t="shared" si="43"/>
        <v>2.2179732053058728E-2</v>
      </c>
    </row>
    <row r="1397" spans="1:10" x14ac:dyDescent="0.25">
      <c r="A1397" s="121" t="s">
        <v>82</v>
      </c>
      <c r="B1397" s="121" t="s">
        <v>74</v>
      </c>
      <c r="C1397" s="120" t="s">
        <v>3</v>
      </c>
      <c r="D1397" s="120" t="s">
        <v>107</v>
      </c>
      <c r="E1397" s="120" t="s">
        <v>72</v>
      </c>
      <c r="F1397" s="119">
        <v>2788985</v>
      </c>
      <c r="G1397" s="115">
        <v>1.7</v>
      </c>
      <c r="H1397" s="118">
        <f t="shared" si="42"/>
        <v>94825.49</v>
      </c>
      <c r="I1397" s="114">
        <f>F1397/F1397</f>
        <v>1</v>
      </c>
      <c r="J1397" s="117">
        <f t="shared" si="43"/>
        <v>3.4000000000000002E-2</v>
      </c>
    </row>
    <row r="1398" spans="1:10" x14ac:dyDescent="0.25">
      <c r="A1398" s="121" t="s">
        <v>82</v>
      </c>
      <c r="B1398" s="121" t="s">
        <v>74</v>
      </c>
      <c r="C1398" s="120" t="s">
        <v>3</v>
      </c>
      <c r="D1398" s="120" t="s">
        <v>32</v>
      </c>
      <c r="E1398" s="120" t="s">
        <v>1</v>
      </c>
      <c r="F1398" s="119">
        <v>264169</v>
      </c>
      <c r="G1398" s="115">
        <v>5.6</v>
      </c>
      <c r="H1398" s="118">
        <f t="shared" si="42"/>
        <v>29586.928</v>
      </c>
      <c r="I1398" s="114">
        <f>F1398/F1401</f>
        <v>0.18521668407804973</v>
      </c>
      <c r="J1398" s="117">
        <f t="shared" si="43"/>
        <v>2.0744268616741567E-2</v>
      </c>
    </row>
    <row r="1399" spans="1:10" x14ac:dyDescent="0.25">
      <c r="A1399" s="121" t="s">
        <v>82</v>
      </c>
      <c r="B1399" s="121" t="s">
        <v>74</v>
      </c>
      <c r="C1399" s="120" t="s">
        <v>3</v>
      </c>
      <c r="D1399" s="120" t="s">
        <v>32</v>
      </c>
      <c r="E1399" s="120" t="s">
        <v>77</v>
      </c>
      <c r="F1399" s="119">
        <v>495145</v>
      </c>
      <c r="G1399" s="115">
        <v>4</v>
      </c>
      <c r="H1399" s="118">
        <f t="shared" si="42"/>
        <v>39611.599999999999</v>
      </c>
      <c r="I1399" s="114">
        <f>F1399/F1401</f>
        <v>0.34716077601015238</v>
      </c>
      <c r="J1399" s="117">
        <f t="shared" si="43"/>
        <v>2.7772862080812189E-2</v>
      </c>
    </row>
    <row r="1400" spans="1:10" x14ac:dyDescent="0.25">
      <c r="A1400" s="121" t="s">
        <v>82</v>
      </c>
      <c r="B1400" s="121" t="s">
        <v>74</v>
      </c>
      <c r="C1400" s="120" t="s">
        <v>3</v>
      </c>
      <c r="D1400" s="120" t="s">
        <v>32</v>
      </c>
      <c r="E1400" s="120" t="s">
        <v>76</v>
      </c>
      <c r="F1400" s="119">
        <v>666956</v>
      </c>
      <c r="G1400" s="115">
        <v>3.8</v>
      </c>
      <c r="H1400" s="118">
        <f t="shared" si="42"/>
        <v>50688.655999999995</v>
      </c>
      <c r="I1400" s="114">
        <f>F1400/F1401</f>
        <v>0.46762253991179792</v>
      </c>
      <c r="J1400" s="117">
        <f t="shared" si="43"/>
        <v>3.5539313033296639E-2</v>
      </c>
    </row>
    <row r="1401" spans="1:10" x14ac:dyDescent="0.25">
      <c r="A1401" s="121" t="s">
        <v>82</v>
      </c>
      <c r="B1401" s="121" t="s">
        <v>74</v>
      </c>
      <c r="C1401" s="120" t="s">
        <v>3</v>
      </c>
      <c r="D1401" s="120" t="s">
        <v>32</v>
      </c>
      <c r="E1401" s="120" t="s">
        <v>72</v>
      </c>
      <c r="F1401" s="119">
        <v>1426270</v>
      </c>
      <c r="G1401" s="115">
        <v>2.6</v>
      </c>
      <c r="H1401" s="118">
        <f t="shared" si="42"/>
        <v>74166.039999999994</v>
      </c>
      <c r="I1401" s="114">
        <f>F1401/F1401</f>
        <v>1</v>
      </c>
      <c r="J1401" s="117">
        <f t="shared" si="43"/>
        <v>5.2000000000000005E-2</v>
      </c>
    </row>
    <row r="1402" spans="1:10" x14ac:dyDescent="0.25">
      <c r="A1402" s="121" t="s">
        <v>82</v>
      </c>
      <c r="B1402" s="121" t="s">
        <v>74</v>
      </c>
      <c r="C1402" s="120" t="s">
        <v>3</v>
      </c>
      <c r="D1402" s="120" t="s">
        <v>11</v>
      </c>
      <c r="E1402" s="120" t="s">
        <v>1</v>
      </c>
      <c r="F1402" s="119">
        <v>331561</v>
      </c>
      <c r="G1402" s="115">
        <v>5.0999999999999996</v>
      </c>
      <c r="H1402" s="118">
        <f t="shared" si="42"/>
        <v>33819.221999999994</v>
      </c>
      <c r="I1402" s="114">
        <f>F1402/F1405</f>
        <v>0.24330912920163056</v>
      </c>
      <c r="J1402" s="117">
        <f t="shared" si="43"/>
        <v>2.4817531178566315E-2</v>
      </c>
    </row>
    <row r="1403" spans="1:10" x14ac:dyDescent="0.25">
      <c r="A1403" s="121" t="s">
        <v>82</v>
      </c>
      <c r="B1403" s="121" t="s">
        <v>74</v>
      </c>
      <c r="C1403" s="120" t="s">
        <v>3</v>
      </c>
      <c r="D1403" s="120" t="s">
        <v>11</v>
      </c>
      <c r="E1403" s="120" t="s">
        <v>77</v>
      </c>
      <c r="F1403" s="119">
        <v>508515</v>
      </c>
      <c r="G1403" s="115">
        <v>3.8</v>
      </c>
      <c r="H1403" s="118">
        <f t="shared" si="42"/>
        <v>38647.14</v>
      </c>
      <c r="I1403" s="114">
        <f>F1403/F1405</f>
        <v>0.37316313389079886</v>
      </c>
      <c r="J1403" s="117">
        <f t="shared" si="43"/>
        <v>2.8360398175700713E-2</v>
      </c>
    </row>
    <row r="1404" spans="1:10" x14ac:dyDescent="0.25">
      <c r="A1404" s="121" t="s">
        <v>82</v>
      </c>
      <c r="B1404" s="121" t="s">
        <v>74</v>
      </c>
      <c r="C1404" s="120" t="s">
        <v>3</v>
      </c>
      <c r="D1404" s="120" t="s">
        <v>11</v>
      </c>
      <c r="E1404" s="120" t="s">
        <v>76</v>
      </c>
      <c r="F1404" s="119">
        <v>522639</v>
      </c>
      <c r="G1404" s="115">
        <v>3.8</v>
      </c>
      <c r="H1404" s="118">
        <f t="shared" si="42"/>
        <v>39720.563999999998</v>
      </c>
      <c r="I1404" s="114">
        <f>F1404/F1405</f>
        <v>0.38352773690757053</v>
      </c>
      <c r="J1404" s="117">
        <f t="shared" si="43"/>
        <v>2.9148108004975359E-2</v>
      </c>
    </row>
    <row r="1405" spans="1:10" x14ac:dyDescent="0.25">
      <c r="A1405" s="121" t="s">
        <v>82</v>
      </c>
      <c r="B1405" s="121" t="s">
        <v>74</v>
      </c>
      <c r="C1405" s="120" t="s">
        <v>3</v>
      </c>
      <c r="D1405" s="120" t="s">
        <v>11</v>
      </c>
      <c r="E1405" s="120" t="s">
        <v>72</v>
      </c>
      <c r="F1405" s="119">
        <v>1362715</v>
      </c>
      <c r="G1405" s="115">
        <v>2.6</v>
      </c>
      <c r="H1405" s="118">
        <f t="shared" si="42"/>
        <v>70861.179999999993</v>
      </c>
      <c r="I1405" s="114">
        <f>F1405/F1405</f>
        <v>1</v>
      </c>
      <c r="J1405" s="117">
        <f t="shared" si="43"/>
        <v>5.2000000000000005E-2</v>
      </c>
    </row>
    <row r="1406" spans="1:10" x14ac:dyDescent="0.25">
      <c r="A1406" s="121" t="s">
        <v>82</v>
      </c>
      <c r="B1406" s="121" t="s">
        <v>74</v>
      </c>
      <c r="C1406" s="120" t="s">
        <v>4</v>
      </c>
      <c r="D1406" s="120" t="s">
        <v>107</v>
      </c>
      <c r="E1406" s="120" t="s">
        <v>1</v>
      </c>
      <c r="F1406" s="119">
        <v>667820</v>
      </c>
      <c r="G1406" s="115">
        <v>3.9</v>
      </c>
      <c r="H1406" s="118">
        <f t="shared" si="42"/>
        <v>52089.96</v>
      </c>
      <c r="I1406" s="114">
        <f>F1406/F1409</f>
        <v>0.20046479543777643</v>
      </c>
      <c r="J1406" s="117">
        <f t="shared" si="43"/>
        <v>1.563625404414656E-2</v>
      </c>
    </row>
    <row r="1407" spans="1:10" x14ac:dyDescent="0.25">
      <c r="A1407" s="121" t="s">
        <v>82</v>
      </c>
      <c r="B1407" s="121" t="s">
        <v>74</v>
      </c>
      <c r="C1407" s="120" t="s">
        <v>4</v>
      </c>
      <c r="D1407" s="120" t="s">
        <v>107</v>
      </c>
      <c r="E1407" s="120" t="s">
        <v>77</v>
      </c>
      <c r="F1407" s="119">
        <v>1643462</v>
      </c>
      <c r="G1407" s="115">
        <v>2.1</v>
      </c>
      <c r="H1407" s="118">
        <f t="shared" si="42"/>
        <v>69025.40400000001</v>
      </c>
      <c r="I1407" s="114">
        <f>F1407/F1409</f>
        <v>0.49333094791973725</v>
      </c>
      <c r="J1407" s="117">
        <f t="shared" si="43"/>
        <v>2.0719899812628964E-2</v>
      </c>
    </row>
    <row r="1408" spans="1:10" x14ac:dyDescent="0.25">
      <c r="A1408" s="121" t="s">
        <v>82</v>
      </c>
      <c r="B1408" s="121" t="s">
        <v>74</v>
      </c>
      <c r="C1408" s="120" t="s">
        <v>4</v>
      </c>
      <c r="D1408" s="120" t="s">
        <v>107</v>
      </c>
      <c r="E1408" s="120" t="s">
        <v>76</v>
      </c>
      <c r="F1408" s="119">
        <v>1020076</v>
      </c>
      <c r="G1408" s="115">
        <v>2.7</v>
      </c>
      <c r="H1408" s="118">
        <f t="shared" si="42"/>
        <v>55084.104000000007</v>
      </c>
      <c r="I1408" s="114">
        <f>F1408/F1409</f>
        <v>0.30620425664248635</v>
      </c>
      <c r="J1408" s="117">
        <f t="shared" si="43"/>
        <v>1.6535029858694265E-2</v>
      </c>
    </row>
    <row r="1409" spans="1:10" x14ac:dyDescent="0.25">
      <c r="A1409" s="121" t="s">
        <v>82</v>
      </c>
      <c r="B1409" s="121" t="s">
        <v>74</v>
      </c>
      <c r="C1409" s="120" t="s">
        <v>4</v>
      </c>
      <c r="D1409" s="120" t="s">
        <v>107</v>
      </c>
      <c r="E1409" s="120" t="s">
        <v>72</v>
      </c>
      <c r="F1409" s="119">
        <v>3331358</v>
      </c>
      <c r="G1409" s="115">
        <v>1.4</v>
      </c>
      <c r="H1409" s="118">
        <f t="shared" si="42"/>
        <v>93278.02399999999</v>
      </c>
      <c r="I1409" s="114">
        <f>F1409/F1409</f>
        <v>1</v>
      </c>
      <c r="J1409" s="117">
        <f t="shared" si="43"/>
        <v>2.7999999999999997E-2</v>
      </c>
    </row>
    <row r="1410" spans="1:10" x14ac:dyDescent="0.25">
      <c r="A1410" s="121" t="s">
        <v>82</v>
      </c>
      <c r="B1410" s="121" t="s">
        <v>74</v>
      </c>
      <c r="C1410" s="120" t="s">
        <v>4</v>
      </c>
      <c r="D1410" s="120" t="s">
        <v>32</v>
      </c>
      <c r="E1410" s="120" t="s">
        <v>1</v>
      </c>
      <c r="F1410" s="119">
        <v>305253</v>
      </c>
      <c r="G1410" s="115">
        <v>5.2</v>
      </c>
      <c r="H1410" s="118">
        <f t="shared" ref="H1410:H1473" si="44">2*(G1410*F1410/100)</f>
        <v>31746.312000000002</v>
      </c>
      <c r="I1410" s="114">
        <f>F1410/F1413</f>
        <v>0.17930302471391096</v>
      </c>
      <c r="J1410" s="117">
        <f t="shared" ref="J1410:J1473" si="45">2*(I1410*G1410/100)</f>
        <v>1.8647514570246743E-2</v>
      </c>
    </row>
    <row r="1411" spans="1:10" x14ac:dyDescent="0.25">
      <c r="A1411" s="121" t="s">
        <v>82</v>
      </c>
      <c r="B1411" s="121" t="s">
        <v>74</v>
      </c>
      <c r="C1411" s="120" t="s">
        <v>4</v>
      </c>
      <c r="D1411" s="120" t="s">
        <v>32</v>
      </c>
      <c r="E1411" s="120" t="s">
        <v>77</v>
      </c>
      <c r="F1411" s="119">
        <v>817002</v>
      </c>
      <c r="G1411" s="115">
        <v>3.2</v>
      </c>
      <c r="H1411" s="118">
        <f t="shared" si="44"/>
        <v>52288.128000000004</v>
      </c>
      <c r="I1411" s="114">
        <f>F1411/F1413</f>
        <v>0.47990004945836628</v>
      </c>
      <c r="J1411" s="117">
        <f t="shared" si="45"/>
        <v>3.0713603165335446E-2</v>
      </c>
    </row>
    <row r="1412" spans="1:10" x14ac:dyDescent="0.25">
      <c r="A1412" s="121" t="s">
        <v>82</v>
      </c>
      <c r="B1412" s="121" t="s">
        <v>74</v>
      </c>
      <c r="C1412" s="120" t="s">
        <v>4</v>
      </c>
      <c r="D1412" s="120" t="s">
        <v>32</v>
      </c>
      <c r="E1412" s="120" t="s">
        <v>76</v>
      </c>
      <c r="F1412" s="119">
        <v>580187</v>
      </c>
      <c r="G1412" s="115">
        <v>3.9</v>
      </c>
      <c r="H1412" s="118">
        <f t="shared" si="44"/>
        <v>45254.585999999996</v>
      </c>
      <c r="I1412" s="114">
        <f>F1412/F1413</f>
        <v>0.34079692582772275</v>
      </c>
      <c r="J1412" s="117">
        <f t="shared" si="45"/>
        <v>2.6582160214562375E-2</v>
      </c>
    </row>
    <row r="1413" spans="1:10" x14ac:dyDescent="0.25">
      <c r="A1413" s="121" t="s">
        <v>82</v>
      </c>
      <c r="B1413" s="121" t="s">
        <v>74</v>
      </c>
      <c r="C1413" s="120" t="s">
        <v>4</v>
      </c>
      <c r="D1413" s="120" t="s">
        <v>32</v>
      </c>
      <c r="E1413" s="120" t="s">
        <v>72</v>
      </c>
      <c r="F1413" s="119">
        <v>1702442</v>
      </c>
      <c r="G1413" s="115">
        <v>2.1</v>
      </c>
      <c r="H1413" s="118">
        <f t="shared" si="44"/>
        <v>71502.563999999998</v>
      </c>
      <c r="I1413" s="114">
        <f>F1413/F1413</f>
        <v>1</v>
      </c>
      <c r="J1413" s="117">
        <f t="shared" si="45"/>
        <v>4.2000000000000003E-2</v>
      </c>
    </row>
    <row r="1414" spans="1:10" x14ac:dyDescent="0.25">
      <c r="A1414" s="121" t="s">
        <v>82</v>
      </c>
      <c r="B1414" s="121" t="s">
        <v>74</v>
      </c>
      <c r="C1414" s="120" t="s">
        <v>4</v>
      </c>
      <c r="D1414" s="120" t="s">
        <v>11</v>
      </c>
      <c r="E1414" s="120" t="s">
        <v>1</v>
      </c>
      <c r="F1414" s="119">
        <v>362567</v>
      </c>
      <c r="G1414" s="115">
        <v>4.8</v>
      </c>
      <c r="H1414" s="118">
        <f t="shared" si="44"/>
        <v>34806.432000000001</v>
      </c>
      <c r="I1414" s="114">
        <f>F1414/F1417</f>
        <v>0.22258176603336208</v>
      </c>
      <c r="J1414" s="117">
        <f t="shared" si="45"/>
        <v>2.1367849539202757E-2</v>
      </c>
    </row>
    <row r="1415" spans="1:10" x14ac:dyDescent="0.25">
      <c r="A1415" s="121" t="s">
        <v>82</v>
      </c>
      <c r="B1415" s="121" t="s">
        <v>74</v>
      </c>
      <c r="C1415" s="120" t="s">
        <v>4</v>
      </c>
      <c r="D1415" s="120" t="s">
        <v>11</v>
      </c>
      <c r="E1415" s="120" t="s">
        <v>77</v>
      </c>
      <c r="F1415" s="119">
        <v>826460</v>
      </c>
      <c r="G1415" s="115">
        <v>3.2</v>
      </c>
      <c r="H1415" s="118">
        <f t="shared" si="44"/>
        <v>52893.440000000002</v>
      </c>
      <c r="I1415" s="114">
        <f>F1415/F1417</f>
        <v>0.50736809019004048</v>
      </c>
      <c r="J1415" s="117">
        <f t="shared" si="45"/>
        <v>3.2471557772162589E-2</v>
      </c>
    </row>
    <row r="1416" spans="1:10" x14ac:dyDescent="0.25">
      <c r="A1416" s="121" t="s">
        <v>82</v>
      </c>
      <c r="B1416" s="121" t="s">
        <v>74</v>
      </c>
      <c r="C1416" s="120" t="s">
        <v>4</v>
      </c>
      <c r="D1416" s="120" t="s">
        <v>11</v>
      </c>
      <c r="E1416" s="120" t="s">
        <v>76</v>
      </c>
      <c r="F1416" s="119">
        <v>439889</v>
      </c>
      <c r="G1416" s="115">
        <v>4.5</v>
      </c>
      <c r="H1416" s="118">
        <f t="shared" si="44"/>
        <v>39590.01</v>
      </c>
      <c r="I1416" s="114">
        <f>F1416/F1417</f>
        <v>0.27005014377659742</v>
      </c>
      <c r="J1416" s="117">
        <f t="shared" si="45"/>
        <v>2.4304512939893764E-2</v>
      </c>
    </row>
    <row r="1417" spans="1:10" x14ac:dyDescent="0.25">
      <c r="A1417" s="121" t="s">
        <v>82</v>
      </c>
      <c r="B1417" s="121" t="s">
        <v>74</v>
      </c>
      <c r="C1417" s="120" t="s">
        <v>4</v>
      </c>
      <c r="D1417" s="120" t="s">
        <v>11</v>
      </c>
      <c r="E1417" s="120" t="s">
        <v>72</v>
      </c>
      <c r="F1417" s="119">
        <v>1628916</v>
      </c>
      <c r="G1417" s="115">
        <v>2.1</v>
      </c>
      <c r="H1417" s="118">
        <f t="shared" si="44"/>
        <v>68414.472000000009</v>
      </c>
      <c r="I1417" s="114">
        <f>F1417/F1417</f>
        <v>1</v>
      </c>
      <c r="J1417" s="117">
        <f t="shared" si="45"/>
        <v>4.2000000000000003E-2</v>
      </c>
    </row>
    <row r="1418" spans="1:10" x14ac:dyDescent="0.25">
      <c r="A1418" s="121" t="s">
        <v>82</v>
      </c>
      <c r="B1418" s="121" t="s">
        <v>74</v>
      </c>
      <c r="C1418" s="120" t="s">
        <v>78</v>
      </c>
      <c r="D1418" s="120" t="s">
        <v>107</v>
      </c>
      <c r="E1418" s="120" t="s">
        <v>1</v>
      </c>
      <c r="F1418" s="119">
        <v>106234</v>
      </c>
      <c r="G1418" s="115">
        <v>6</v>
      </c>
      <c r="H1418" s="118">
        <f t="shared" si="44"/>
        <v>12748.08</v>
      </c>
      <c r="I1418" s="114">
        <f>F1418/F1421</f>
        <v>8.5276526198084859E-2</v>
      </c>
      <c r="J1418" s="117">
        <f t="shared" si="45"/>
        <v>1.0233183143770183E-2</v>
      </c>
    </row>
    <row r="1419" spans="1:10" x14ac:dyDescent="0.25">
      <c r="A1419" s="121" t="s">
        <v>82</v>
      </c>
      <c r="B1419" s="121" t="s">
        <v>74</v>
      </c>
      <c r="C1419" s="120" t="s">
        <v>78</v>
      </c>
      <c r="D1419" s="120" t="s">
        <v>107</v>
      </c>
      <c r="E1419" s="120" t="s">
        <v>77</v>
      </c>
      <c r="F1419" s="119">
        <v>694589</v>
      </c>
      <c r="G1419" s="115">
        <v>2.6</v>
      </c>
      <c r="H1419" s="118">
        <f t="shared" si="44"/>
        <v>36118.628000000004</v>
      </c>
      <c r="I1419" s="114">
        <f>F1419/F1421</f>
        <v>0.55756289940510162</v>
      </c>
      <c r="J1419" s="117">
        <f t="shared" si="45"/>
        <v>2.8993270769065285E-2</v>
      </c>
    </row>
    <row r="1420" spans="1:10" x14ac:dyDescent="0.25">
      <c r="A1420" s="121" t="s">
        <v>82</v>
      </c>
      <c r="B1420" s="121" t="s">
        <v>74</v>
      </c>
      <c r="C1420" s="120" t="s">
        <v>78</v>
      </c>
      <c r="D1420" s="120" t="s">
        <v>107</v>
      </c>
      <c r="E1420" s="120" t="s">
        <v>76</v>
      </c>
      <c r="F1420" s="119">
        <v>444936</v>
      </c>
      <c r="G1420" s="115">
        <v>2.9</v>
      </c>
      <c r="H1420" s="118">
        <f t="shared" si="44"/>
        <v>25806.287999999997</v>
      </c>
      <c r="I1420" s="114">
        <f>F1420/F1421</f>
        <v>0.35716057439681353</v>
      </c>
      <c r="J1420" s="117">
        <f t="shared" si="45"/>
        <v>2.0715313315015183E-2</v>
      </c>
    </row>
    <row r="1421" spans="1:10" x14ac:dyDescent="0.25">
      <c r="A1421" s="121" t="s">
        <v>82</v>
      </c>
      <c r="B1421" s="121" t="s">
        <v>74</v>
      </c>
      <c r="C1421" s="120" t="s">
        <v>78</v>
      </c>
      <c r="D1421" s="120" t="s">
        <v>107</v>
      </c>
      <c r="E1421" s="120" t="s">
        <v>72</v>
      </c>
      <c r="F1421" s="119">
        <v>1245759</v>
      </c>
      <c r="G1421" s="115">
        <v>1.7</v>
      </c>
      <c r="H1421" s="118">
        <f t="shared" si="44"/>
        <v>42355.805999999997</v>
      </c>
      <c r="I1421" s="114">
        <f>F1421/F1421</f>
        <v>1</v>
      </c>
      <c r="J1421" s="117">
        <f t="shared" si="45"/>
        <v>3.4000000000000002E-2</v>
      </c>
    </row>
    <row r="1422" spans="1:10" x14ac:dyDescent="0.25">
      <c r="A1422" s="121" t="s">
        <v>82</v>
      </c>
      <c r="B1422" s="121" t="s">
        <v>74</v>
      </c>
      <c r="C1422" s="120" t="s">
        <v>78</v>
      </c>
      <c r="D1422" s="120" t="s">
        <v>32</v>
      </c>
      <c r="E1422" s="120" t="s">
        <v>1</v>
      </c>
      <c r="F1422" s="119">
        <v>54219</v>
      </c>
      <c r="G1422" s="115">
        <v>8.6999999999999993</v>
      </c>
      <c r="H1422" s="118">
        <f t="shared" si="44"/>
        <v>9434.1059999999998</v>
      </c>
      <c r="I1422" s="114">
        <f>F1422/F1425</f>
        <v>7.8627602538984612E-2</v>
      </c>
      <c r="J1422" s="117">
        <f t="shared" si="45"/>
        <v>1.3681202841783322E-2</v>
      </c>
    </row>
    <row r="1423" spans="1:10" x14ac:dyDescent="0.25">
      <c r="A1423" s="121" t="s">
        <v>82</v>
      </c>
      <c r="B1423" s="121" t="s">
        <v>74</v>
      </c>
      <c r="C1423" s="120" t="s">
        <v>78</v>
      </c>
      <c r="D1423" s="120" t="s">
        <v>32</v>
      </c>
      <c r="E1423" s="120" t="s">
        <v>77</v>
      </c>
      <c r="F1423" s="119">
        <v>319439</v>
      </c>
      <c r="G1423" s="115">
        <v>3.4</v>
      </c>
      <c r="H1423" s="118">
        <f t="shared" si="44"/>
        <v>21721.851999999999</v>
      </c>
      <c r="I1423" s="114">
        <f>F1423/F1425</f>
        <v>0.46324577597245808</v>
      </c>
      <c r="J1423" s="117">
        <f t="shared" si="45"/>
        <v>3.1500712766127148E-2</v>
      </c>
    </row>
    <row r="1424" spans="1:10" x14ac:dyDescent="0.25">
      <c r="A1424" s="121" t="s">
        <v>82</v>
      </c>
      <c r="B1424" s="121" t="s">
        <v>74</v>
      </c>
      <c r="C1424" s="120" t="s">
        <v>78</v>
      </c>
      <c r="D1424" s="120" t="s">
        <v>32</v>
      </c>
      <c r="E1424" s="120" t="s">
        <v>76</v>
      </c>
      <c r="F1424" s="119">
        <v>315909</v>
      </c>
      <c r="G1424" s="115">
        <v>3.4</v>
      </c>
      <c r="H1424" s="118">
        <f t="shared" si="44"/>
        <v>21481.811999999998</v>
      </c>
      <c r="I1424" s="114">
        <f>F1424/F1425</f>
        <v>0.45812662148855732</v>
      </c>
      <c r="J1424" s="117">
        <f t="shared" si="45"/>
        <v>3.1152610261221896E-2</v>
      </c>
    </row>
    <row r="1425" spans="1:10" x14ac:dyDescent="0.25">
      <c r="A1425" s="121" t="s">
        <v>82</v>
      </c>
      <c r="B1425" s="121" t="s">
        <v>74</v>
      </c>
      <c r="C1425" s="120" t="s">
        <v>78</v>
      </c>
      <c r="D1425" s="120" t="s">
        <v>32</v>
      </c>
      <c r="E1425" s="120" t="s">
        <v>72</v>
      </c>
      <c r="F1425" s="119">
        <v>689567</v>
      </c>
      <c r="G1425" s="115">
        <v>2.6</v>
      </c>
      <c r="H1425" s="118">
        <f t="shared" si="44"/>
        <v>35857.483999999997</v>
      </c>
      <c r="I1425" s="114">
        <f>F1425/F1425</f>
        <v>1</v>
      </c>
      <c r="J1425" s="117">
        <f t="shared" si="45"/>
        <v>5.2000000000000005E-2</v>
      </c>
    </row>
    <row r="1426" spans="1:10" x14ac:dyDescent="0.25">
      <c r="A1426" s="121" t="s">
        <v>82</v>
      </c>
      <c r="B1426" s="121" t="s">
        <v>74</v>
      </c>
      <c r="C1426" s="120" t="s">
        <v>78</v>
      </c>
      <c r="D1426" s="120" t="s">
        <v>11</v>
      </c>
      <c r="E1426" s="120" t="s">
        <v>1</v>
      </c>
      <c r="F1426" s="119">
        <v>52015</v>
      </c>
      <c r="G1426" s="115">
        <v>8.6999999999999993</v>
      </c>
      <c r="H1426" s="118">
        <f t="shared" si="44"/>
        <v>9050.6099999999988</v>
      </c>
      <c r="I1426" s="114">
        <f>F1426/F1429</f>
        <v>9.3519863644209195E-2</v>
      </c>
      <c r="J1426" s="117">
        <f t="shared" si="45"/>
        <v>1.6272456274092399E-2</v>
      </c>
    </row>
    <row r="1427" spans="1:10" x14ac:dyDescent="0.25">
      <c r="A1427" s="121" t="s">
        <v>82</v>
      </c>
      <c r="B1427" s="121" t="s">
        <v>74</v>
      </c>
      <c r="C1427" s="120" t="s">
        <v>78</v>
      </c>
      <c r="D1427" s="120" t="s">
        <v>11</v>
      </c>
      <c r="E1427" s="120" t="s">
        <v>77</v>
      </c>
      <c r="F1427" s="119">
        <v>375150</v>
      </c>
      <c r="G1427" s="115">
        <v>3.1</v>
      </c>
      <c r="H1427" s="118">
        <f t="shared" si="44"/>
        <v>23259.3</v>
      </c>
      <c r="I1427" s="114">
        <f>F1427/F1429</f>
        <v>0.67449729589781948</v>
      </c>
      <c r="J1427" s="117">
        <f t="shared" si="45"/>
        <v>4.181883234566481E-2</v>
      </c>
    </row>
    <row r="1428" spans="1:10" x14ac:dyDescent="0.25">
      <c r="A1428" s="121" t="s">
        <v>82</v>
      </c>
      <c r="B1428" s="121" t="s">
        <v>74</v>
      </c>
      <c r="C1428" s="120" t="s">
        <v>78</v>
      </c>
      <c r="D1428" s="120" t="s">
        <v>11</v>
      </c>
      <c r="E1428" s="120" t="s">
        <v>76</v>
      </c>
      <c r="F1428" s="119">
        <v>129027</v>
      </c>
      <c r="G1428" s="115">
        <v>5.4</v>
      </c>
      <c r="H1428" s="118">
        <f t="shared" si="44"/>
        <v>13934.916000000001</v>
      </c>
      <c r="I1428" s="114">
        <f>F1428/F1429</f>
        <v>0.23198284045797135</v>
      </c>
      <c r="J1428" s="117">
        <f t="shared" si="45"/>
        <v>2.5054146769460908E-2</v>
      </c>
    </row>
    <row r="1429" spans="1:10" x14ac:dyDescent="0.25">
      <c r="A1429" s="121" t="s">
        <v>82</v>
      </c>
      <c r="B1429" s="121" t="s">
        <v>74</v>
      </c>
      <c r="C1429" s="120" t="s">
        <v>78</v>
      </c>
      <c r="D1429" s="120" t="s">
        <v>11</v>
      </c>
      <c r="E1429" s="120" t="s">
        <v>72</v>
      </c>
      <c r="F1429" s="119">
        <v>556192</v>
      </c>
      <c r="G1429" s="115">
        <v>2.6</v>
      </c>
      <c r="H1429" s="118">
        <f t="shared" si="44"/>
        <v>28921.984</v>
      </c>
      <c r="I1429" s="114">
        <f>F1429/F1429</f>
        <v>1</v>
      </c>
      <c r="J1429" s="117">
        <f t="shared" si="45"/>
        <v>5.2000000000000005E-2</v>
      </c>
    </row>
    <row r="1430" spans="1:10" x14ac:dyDescent="0.25">
      <c r="A1430" s="121" t="s">
        <v>82</v>
      </c>
      <c r="B1430" s="121" t="s">
        <v>74</v>
      </c>
      <c r="C1430" s="120" t="s">
        <v>73</v>
      </c>
      <c r="D1430" s="120" t="s">
        <v>107</v>
      </c>
      <c r="E1430" s="120" t="s">
        <v>1</v>
      </c>
      <c r="F1430" s="119">
        <v>1998578</v>
      </c>
      <c r="G1430" s="115">
        <v>2.1</v>
      </c>
      <c r="H1430" s="118">
        <f t="shared" si="44"/>
        <v>83940.275999999998</v>
      </c>
      <c r="I1430" s="114">
        <f>F1430/F1433</f>
        <v>0.18585204559925392</v>
      </c>
      <c r="J1430" s="117">
        <f t="shared" si="45"/>
        <v>7.8057859151686648E-3</v>
      </c>
    </row>
    <row r="1431" spans="1:10" x14ac:dyDescent="0.25">
      <c r="A1431" s="121" t="s">
        <v>82</v>
      </c>
      <c r="B1431" s="121" t="s">
        <v>74</v>
      </c>
      <c r="C1431" s="120" t="s">
        <v>73</v>
      </c>
      <c r="D1431" s="120" t="s">
        <v>107</v>
      </c>
      <c r="E1431" s="120" t="s">
        <v>77</v>
      </c>
      <c r="F1431" s="119">
        <v>4014953</v>
      </c>
      <c r="G1431" s="115">
        <v>1.2</v>
      </c>
      <c r="H1431" s="118">
        <f t="shared" si="44"/>
        <v>96358.871999999988</v>
      </c>
      <c r="I1431" s="114">
        <f>F1431/F1433</f>
        <v>0.37335907231784865</v>
      </c>
      <c r="J1431" s="117">
        <f t="shared" si="45"/>
        <v>8.9606177356283678E-3</v>
      </c>
    </row>
    <row r="1432" spans="1:10" x14ac:dyDescent="0.25">
      <c r="A1432" s="121" t="s">
        <v>82</v>
      </c>
      <c r="B1432" s="121" t="s">
        <v>74</v>
      </c>
      <c r="C1432" s="120" t="s">
        <v>73</v>
      </c>
      <c r="D1432" s="120" t="s">
        <v>107</v>
      </c>
      <c r="E1432" s="120" t="s">
        <v>76</v>
      </c>
      <c r="F1432" s="119">
        <v>4740066</v>
      </c>
      <c r="G1432" s="115">
        <v>1.2</v>
      </c>
      <c r="H1432" s="118">
        <f t="shared" si="44"/>
        <v>113761.584</v>
      </c>
      <c r="I1432" s="114">
        <f>F1432/F1433</f>
        <v>0.44078888208289746</v>
      </c>
      <c r="J1432" s="117">
        <f t="shared" si="45"/>
        <v>1.057893316998954E-2</v>
      </c>
    </row>
    <row r="1433" spans="1:10" x14ac:dyDescent="0.25">
      <c r="A1433" s="121" t="s">
        <v>82</v>
      </c>
      <c r="B1433" s="121" t="s">
        <v>74</v>
      </c>
      <c r="C1433" s="120" t="s">
        <v>73</v>
      </c>
      <c r="D1433" s="120" t="s">
        <v>107</v>
      </c>
      <c r="E1433" s="120" t="s">
        <v>72</v>
      </c>
      <c r="F1433" s="119">
        <v>10753597</v>
      </c>
      <c r="G1433" s="115">
        <v>0.7</v>
      </c>
      <c r="H1433" s="118">
        <f t="shared" si="44"/>
        <v>150550.35799999998</v>
      </c>
      <c r="I1433" s="114">
        <f>F1433/F1433</f>
        <v>1</v>
      </c>
      <c r="J1433" s="117">
        <f t="shared" si="45"/>
        <v>1.3999999999999999E-2</v>
      </c>
    </row>
    <row r="1434" spans="1:10" x14ac:dyDescent="0.25">
      <c r="A1434" s="121" t="s">
        <v>82</v>
      </c>
      <c r="B1434" s="121" t="s">
        <v>74</v>
      </c>
      <c r="C1434" s="120" t="s">
        <v>73</v>
      </c>
      <c r="D1434" s="120" t="s">
        <v>32</v>
      </c>
      <c r="E1434" s="120" t="s">
        <v>1</v>
      </c>
      <c r="F1434" s="119">
        <v>890392</v>
      </c>
      <c r="G1434" s="115">
        <v>3</v>
      </c>
      <c r="H1434" s="118">
        <f t="shared" si="44"/>
        <v>53423.519999999997</v>
      </c>
      <c r="I1434" s="114">
        <f>F1434/F1437</f>
        <v>0.16135583612667126</v>
      </c>
      <c r="J1434" s="117">
        <f t="shared" si="45"/>
        <v>9.6813501676002757E-3</v>
      </c>
    </row>
    <row r="1435" spans="1:10" x14ac:dyDescent="0.25">
      <c r="A1435" s="121" t="s">
        <v>82</v>
      </c>
      <c r="B1435" s="121" t="s">
        <v>74</v>
      </c>
      <c r="C1435" s="120" t="s">
        <v>73</v>
      </c>
      <c r="D1435" s="120" t="s">
        <v>32</v>
      </c>
      <c r="E1435" s="120" t="s">
        <v>77</v>
      </c>
      <c r="F1435" s="119">
        <v>1967532</v>
      </c>
      <c r="G1435" s="115">
        <v>2.1</v>
      </c>
      <c r="H1435" s="118">
        <f t="shared" si="44"/>
        <v>82636.343999999997</v>
      </c>
      <c r="I1435" s="114">
        <f>F1435/F1437</f>
        <v>0.35655393463326462</v>
      </c>
      <c r="J1435" s="117">
        <f t="shared" si="45"/>
        <v>1.4975265254597114E-2</v>
      </c>
    </row>
    <row r="1436" spans="1:10" x14ac:dyDescent="0.25">
      <c r="A1436" s="121" t="s">
        <v>82</v>
      </c>
      <c r="B1436" s="121" t="s">
        <v>74</v>
      </c>
      <c r="C1436" s="120" t="s">
        <v>73</v>
      </c>
      <c r="D1436" s="120" t="s">
        <v>32</v>
      </c>
      <c r="E1436" s="120" t="s">
        <v>76</v>
      </c>
      <c r="F1436" s="119">
        <v>2660265</v>
      </c>
      <c r="G1436" s="115">
        <v>1.8</v>
      </c>
      <c r="H1436" s="118">
        <f t="shared" si="44"/>
        <v>95769.54</v>
      </c>
      <c r="I1436" s="114">
        <f>F1436/F1437</f>
        <v>0.48209022924006406</v>
      </c>
      <c r="J1436" s="117">
        <f t="shared" si="45"/>
        <v>1.7355248252642307E-2</v>
      </c>
    </row>
    <row r="1437" spans="1:10" x14ac:dyDescent="0.25">
      <c r="A1437" s="121" t="s">
        <v>82</v>
      </c>
      <c r="B1437" s="121" t="s">
        <v>74</v>
      </c>
      <c r="C1437" s="120" t="s">
        <v>73</v>
      </c>
      <c r="D1437" s="120" t="s">
        <v>32</v>
      </c>
      <c r="E1437" s="120" t="s">
        <v>72</v>
      </c>
      <c r="F1437" s="119">
        <v>5518189</v>
      </c>
      <c r="G1437" s="115">
        <v>1.1000000000000001</v>
      </c>
      <c r="H1437" s="118">
        <f t="shared" si="44"/>
        <v>121400.15800000001</v>
      </c>
      <c r="I1437" s="114">
        <f>F1437/F1437</f>
        <v>1</v>
      </c>
      <c r="J1437" s="117">
        <f t="shared" si="45"/>
        <v>2.2000000000000002E-2</v>
      </c>
    </row>
    <row r="1438" spans="1:10" x14ac:dyDescent="0.25">
      <c r="A1438" s="121" t="s">
        <v>82</v>
      </c>
      <c r="B1438" s="121" t="s">
        <v>74</v>
      </c>
      <c r="C1438" s="120" t="s">
        <v>73</v>
      </c>
      <c r="D1438" s="120" t="s">
        <v>11</v>
      </c>
      <c r="E1438" s="120" t="s">
        <v>1</v>
      </c>
      <c r="F1438" s="119">
        <v>1108186</v>
      </c>
      <c r="G1438" s="115">
        <v>2.6</v>
      </c>
      <c r="H1438" s="118">
        <f t="shared" si="44"/>
        <v>57625.671999999999</v>
      </c>
      <c r="I1438" s="114">
        <f>F1438/F1441</f>
        <v>0.21167137308114287</v>
      </c>
      <c r="J1438" s="117">
        <f t="shared" si="45"/>
        <v>1.100691140021943E-2</v>
      </c>
    </row>
    <row r="1439" spans="1:10" x14ac:dyDescent="0.25">
      <c r="A1439" s="121" t="s">
        <v>82</v>
      </c>
      <c r="B1439" s="121" t="s">
        <v>74</v>
      </c>
      <c r="C1439" s="120" t="s">
        <v>73</v>
      </c>
      <c r="D1439" s="120" t="s">
        <v>11</v>
      </c>
      <c r="E1439" s="120" t="s">
        <v>77</v>
      </c>
      <c r="F1439" s="119">
        <v>2047421</v>
      </c>
      <c r="G1439" s="115">
        <v>1.8</v>
      </c>
      <c r="H1439" s="118">
        <f t="shared" si="44"/>
        <v>73707.156000000003</v>
      </c>
      <c r="I1439" s="114">
        <f>F1439/F1441</f>
        <v>0.39107190881780368</v>
      </c>
      <c r="J1439" s="117">
        <f t="shared" si="45"/>
        <v>1.4078588717440933E-2</v>
      </c>
    </row>
    <row r="1440" spans="1:10" x14ac:dyDescent="0.25">
      <c r="A1440" s="121" t="s">
        <v>82</v>
      </c>
      <c r="B1440" s="121" t="s">
        <v>74</v>
      </c>
      <c r="C1440" s="120" t="s">
        <v>73</v>
      </c>
      <c r="D1440" s="120" t="s">
        <v>11</v>
      </c>
      <c r="E1440" s="120" t="s">
        <v>76</v>
      </c>
      <c r="F1440" s="119">
        <v>2079801</v>
      </c>
      <c r="G1440" s="115">
        <v>1.8</v>
      </c>
      <c r="H1440" s="118">
        <f t="shared" si="44"/>
        <v>74872.83600000001</v>
      </c>
      <c r="I1440" s="114">
        <f>F1440/F1441</f>
        <v>0.39725671810105345</v>
      </c>
      <c r="J1440" s="117">
        <f t="shared" si="45"/>
        <v>1.4301241851637924E-2</v>
      </c>
    </row>
    <row r="1441" spans="1:10" x14ac:dyDescent="0.25">
      <c r="A1441" s="121" t="s">
        <v>82</v>
      </c>
      <c r="B1441" s="121" t="s">
        <v>74</v>
      </c>
      <c r="C1441" s="120" t="s">
        <v>73</v>
      </c>
      <c r="D1441" s="120" t="s">
        <v>11</v>
      </c>
      <c r="E1441" s="120" t="s">
        <v>72</v>
      </c>
      <c r="F1441" s="119">
        <v>5235408</v>
      </c>
      <c r="G1441" s="115">
        <v>1.1000000000000001</v>
      </c>
      <c r="H1441" s="118">
        <f t="shared" si="44"/>
        <v>115178.97600000001</v>
      </c>
      <c r="I1441" s="114">
        <f>F1441/F1441</f>
        <v>1</v>
      </c>
      <c r="J1441" s="117">
        <f t="shared" si="45"/>
        <v>2.2000000000000002E-2</v>
      </c>
    </row>
    <row r="1442" spans="1:10" x14ac:dyDescent="0.25">
      <c r="A1442" s="121" t="s">
        <v>75</v>
      </c>
      <c r="B1442" s="121" t="s">
        <v>81</v>
      </c>
      <c r="C1442" s="120" t="s">
        <v>0</v>
      </c>
      <c r="D1442" s="120" t="s">
        <v>107</v>
      </c>
      <c r="E1442" s="120" t="s">
        <v>1</v>
      </c>
      <c r="F1442" s="119">
        <v>35278</v>
      </c>
      <c r="G1442" s="115">
        <v>13.1</v>
      </c>
      <c r="H1442" s="118">
        <f t="shared" si="44"/>
        <v>9242.8359999999993</v>
      </c>
      <c r="I1442" s="114">
        <f>F1442/F1445</f>
        <v>4.495221008449405E-2</v>
      </c>
      <c r="J1442" s="117">
        <f t="shared" si="45"/>
        <v>1.177747904213744E-2</v>
      </c>
    </row>
    <row r="1443" spans="1:10" x14ac:dyDescent="0.25">
      <c r="A1443" s="121" t="s">
        <v>75</v>
      </c>
      <c r="B1443" s="121" t="s">
        <v>81</v>
      </c>
      <c r="C1443" s="120" t="s">
        <v>0</v>
      </c>
      <c r="D1443" s="120" t="s">
        <v>107</v>
      </c>
      <c r="E1443" s="120" t="s">
        <v>77</v>
      </c>
      <c r="F1443" s="119">
        <v>46003</v>
      </c>
      <c r="G1443" s="115">
        <v>11.6</v>
      </c>
      <c r="H1443" s="118">
        <f t="shared" si="44"/>
        <v>10672.695999999998</v>
      </c>
      <c r="I1443" s="114">
        <f>F1443/F1445</f>
        <v>5.8618303773370933E-2</v>
      </c>
      <c r="J1443" s="117">
        <f t="shared" si="45"/>
        <v>1.3599446475422057E-2</v>
      </c>
    </row>
    <row r="1444" spans="1:10" x14ac:dyDescent="0.25">
      <c r="A1444" s="121" t="s">
        <v>75</v>
      </c>
      <c r="B1444" s="121" t="s">
        <v>81</v>
      </c>
      <c r="C1444" s="120" t="s">
        <v>0</v>
      </c>
      <c r="D1444" s="120" t="s">
        <v>107</v>
      </c>
      <c r="E1444" s="120" t="s">
        <v>76</v>
      </c>
      <c r="F1444" s="119">
        <v>703508</v>
      </c>
      <c r="G1444" s="115">
        <v>3.1</v>
      </c>
      <c r="H1444" s="118">
        <f t="shared" si="44"/>
        <v>43617.496000000006</v>
      </c>
      <c r="I1444" s="114">
        <f>F1444/F1445</f>
        <v>0.89642948614213502</v>
      </c>
      <c r="J1444" s="117">
        <f t="shared" si="45"/>
        <v>5.5578628140812374E-2</v>
      </c>
    </row>
    <row r="1445" spans="1:10" x14ac:dyDescent="0.25">
      <c r="A1445" s="121" t="s">
        <v>75</v>
      </c>
      <c r="B1445" s="121" t="s">
        <v>81</v>
      </c>
      <c r="C1445" s="120" t="s">
        <v>0</v>
      </c>
      <c r="D1445" s="120" t="s">
        <v>107</v>
      </c>
      <c r="E1445" s="120" t="s">
        <v>72</v>
      </c>
      <c r="F1445" s="119">
        <v>784789</v>
      </c>
      <c r="G1445" s="115">
        <v>2.5</v>
      </c>
      <c r="H1445" s="118">
        <f t="shared" si="44"/>
        <v>39239.449999999997</v>
      </c>
      <c r="I1445" s="114">
        <f>F1445/F1445</f>
        <v>1</v>
      </c>
      <c r="J1445" s="117">
        <f t="shared" si="45"/>
        <v>0.05</v>
      </c>
    </row>
    <row r="1446" spans="1:10" x14ac:dyDescent="0.25">
      <c r="A1446" s="121" t="s">
        <v>75</v>
      </c>
      <c r="B1446" s="121" t="s">
        <v>81</v>
      </c>
      <c r="C1446" s="120" t="s">
        <v>0</v>
      </c>
      <c r="D1446" s="120" t="s">
        <v>32</v>
      </c>
      <c r="E1446" s="120" t="s">
        <v>1</v>
      </c>
      <c r="F1446" s="119">
        <v>15220</v>
      </c>
      <c r="G1446" s="115">
        <v>20.2</v>
      </c>
      <c r="H1446" s="118">
        <f t="shared" si="44"/>
        <v>6148.88</v>
      </c>
      <c r="I1446" s="114">
        <f>F1446/F1449</f>
        <v>4.3357870507532079E-2</v>
      </c>
      <c r="J1446" s="117">
        <f t="shared" si="45"/>
        <v>1.7516579685042957E-2</v>
      </c>
    </row>
    <row r="1447" spans="1:10" x14ac:dyDescent="0.25">
      <c r="A1447" s="121" t="s">
        <v>75</v>
      </c>
      <c r="B1447" s="121" t="s">
        <v>81</v>
      </c>
      <c r="C1447" s="120" t="s">
        <v>0</v>
      </c>
      <c r="D1447" s="120" t="s">
        <v>32</v>
      </c>
      <c r="E1447" s="120" t="s">
        <v>77</v>
      </c>
      <c r="F1447" s="119">
        <v>15268</v>
      </c>
      <c r="G1447" s="115">
        <v>20.2</v>
      </c>
      <c r="H1447" s="118">
        <f t="shared" si="44"/>
        <v>6168.2719999999999</v>
      </c>
      <c r="I1447" s="114">
        <f>F1447/F1449</f>
        <v>4.3494610177989473E-2</v>
      </c>
      <c r="J1447" s="117">
        <f t="shared" si="45"/>
        <v>1.7571822511907746E-2</v>
      </c>
    </row>
    <row r="1448" spans="1:10" x14ac:dyDescent="0.25">
      <c r="A1448" s="121" t="s">
        <v>75</v>
      </c>
      <c r="B1448" s="121" t="s">
        <v>81</v>
      </c>
      <c r="C1448" s="120" t="s">
        <v>0</v>
      </c>
      <c r="D1448" s="120" t="s">
        <v>32</v>
      </c>
      <c r="E1448" s="120" t="s">
        <v>76</v>
      </c>
      <c r="F1448" s="119">
        <v>320544</v>
      </c>
      <c r="G1448" s="115">
        <v>4.3</v>
      </c>
      <c r="H1448" s="118">
        <f t="shared" si="44"/>
        <v>27566.784</v>
      </c>
      <c r="I1448" s="114">
        <f>F1448/F1449</f>
        <v>0.91314751931447846</v>
      </c>
      <c r="J1448" s="117">
        <f t="shared" si="45"/>
        <v>7.8530686661045138E-2</v>
      </c>
    </row>
    <row r="1449" spans="1:10" x14ac:dyDescent="0.25">
      <c r="A1449" s="121" t="s">
        <v>75</v>
      </c>
      <c r="B1449" s="121" t="s">
        <v>81</v>
      </c>
      <c r="C1449" s="120" t="s">
        <v>0</v>
      </c>
      <c r="D1449" s="120" t="s">
        <v>32</v>
      </c>
      <c r="E1449" s="120" t="s">
        <v>72</v>
      </c>
      <c r="F1449" s="119">
        <v>351032</v>
      </c>
      <c r="G1449" s="115">
        <v>4.3</v>
      </c>
      <c r="H1449" s="118">
        <f t="shared" si="44"/>
        <v>30188.751999999997</v>
      </c>
      <c r="I1449" s="114">
        <f>F1449/F1449</f>
        <v>1</v>
      </c>
      <c r="J1449" s="117">
        <f t="shared" si="45"/>
        <v>8.5999999999999993E-2</v>
      </c>
    </row>
    <row r="1450" spans="1:10" x14ac:dyDescent="0.25">
      <c r="A1450" s="121" t="s">
        <v>75</v>
      </c>
      <c r="B1450" s="121" t="s">
        <v>81</v>
      </c>
      <c r="C1450" s="120" t="s">
        <v>0</v>
      </c>
      <c r="D1450" s="120" t="s">
        <v>11</v>
      </c>
      <c r="E1450" s="120" t="s">
        <v>1</v>
      </c>
      <c r="F1450" s="119">
        <v>20058</v>
      </c>
      <c r="G1450" s="115">
        <v>17.5</v>
      </c>
      <c r="H1450" s="118">
        <f t="shared" si="44"/>
        <v>7020.3</v>
      </c>
      <c r="I1450" s="114">
        <f>F1450/F1453</f>
        <v>4.6242481389349339E-2</v>
      </c>
      <c r="J1450" s="117">
        <f t="shared" si="45"/>
        <v>1.6184868486272267E-2</v>
      </c>
    </row>
    <row r="1451" spans="1:10" x14ac:dyDescent="0.25">
      <c r="A1451" s="121" t="s">
        <v>75</v>
      </c>
      <c r="B1451" s="121" t="s">
        <v>81</v>
      </c>
      <c r="C1451" s="120" t="s">
        <v>0</v>
      </c>
      <c r="D1451" s="120" t="s">
        <v>11</v>
      </c>
      <c r="E1451" s="120" t="s">
        <v>77</v>
      </c>
      <c r="F1451" s="119">
        <v>30735</v>
      </c>
      <c r="G1451" s="115">
        <v>14.3</v>
      </c>
      <c r="H1451" s="118">
        <f t="shared" si="44"/>
        <v>8790.2099999999991</v>
      </c>
      <c r="I1451" s="114">
        <f>F1451/F1453</f>
        <v>7.0857646101388561E-2</v>
      </c>
      <c r="J1451" s="117">
        <f t="shared" si="45"/>
        <v>2.0265286784997127E-2</v>
      </c>
    </row>
    <row r="1452" spans="1:10" x14ac:dyDescent="0.25">
      <c r="A1452" s="121" t="s">
        <v>75</v>
      </c>
      <c r="B1452" s="121" t="s">
        <v>81</v>
      </c>
      <c r="C1452" s="120" t="s">
        <v>0</v>
      </c>
      <c r="D1452" s="120" t="s">
        <v>11</v>
      </c>
      <c r="E1452" s="120" t="s">
        <v>76</v>
      </c>
      <c r="F1452" s="119">
        <v>382964</v>
      </c>
      <c r="G1452" s="115">
        <v>4.3</v>
      </c>
      <c r="H1452" s="118">
        <f t="shared" si="44"/>
        <v>32934.904000000002</v>
      </c>
      <c r="I1452" s="114">
        <f>F1452/F1453</f>
        <v>0.88289987250926205</v>
      </c>
      <c r="J1452" s="117">
        <f t="shared" si="45"/>
        <v>7.5929389035796532E-2</v>
      </c>
    </row>
    <row r="1453" spans="1:10" x14ac:dyDescent="0.25">
      <c r="A1453" s="121" t="s">
        <v>75</v>
      </c>
      <c r="B1453" s="121" t="s">
        <v>81</v>
      </c>
      <c r="C1453" s="120" t="s">
        <v>0</v>
      </c>
      <c r="D1453" s="120" t="s">
        <v>11</v>
      </c>
      <c r="E1453" s="120" t="s">
        <v>72</v>
      </c>
      <c r="F1453" s="119">
        <v>433757</v>
      </c>
      <c r="G1453" s="115">
        <v>3.6</v>
      </c>
      <c r="H1453" s="118">
        <f t="shared" si="44"/>
        <v>31230.504000000001</v>
      </c>
      <c r="I1453" s="114">
        <f>F1453/F1453</f>
        <v>1</v>
      </c>
      <c r="J1453" s="117">
        <f t="shared" si="45"/>
        <v>7.2000000000000008E-2</v>
      </c>
    </row>
    <row r="1454" spans="1:10" x14ac:dyDescent="0.25">
      <c r="A1454" s="121" t="s">
        <v>75</v>
      </c>
      <c r="B1454" s="121" t="s">
        <v>81</v>
      </c>
      <c r="C1454" s="120" t="s">
        <v>2</v>
      </c>
      <c r="D1454" s="120" t="s">
        <v>107</v>
      </c>
      <c r="E1454" s="120" t="s">
        <v>1</v>
      </c>
      <c r="F1454" s="119">
        <v>229306</v>
      </c>
      <c r="G1454" s="115">
        <v>6.6</v>
      </c>
      <c r="H1454" s="118">
        <f t="shared" si="44"/>
        <v>30268.391999999996</v>
      </c>
      <c r="I1454" s="114">
        <f>F1454/F1457</f>
        <v>0.19208252044540533</v>
      </c>
      <c r="J1454" s="117">
        <f t="shared" si="45"/>
        <v>2.5354892698793499E-2</v>
      </c>
    </row>
    <row r="1455" spans="1:10" x14ac:dyDescent="0.25">
      <c r="A1455" s="121" t="s">
        <v>75</v>
      </c>
      <c r="B1455" s="121" t="s">
        <v>81</v>
      </c>
      <c r="C1455" s="120" t="s">
        <v>2</v>
      </c>
      <c r="D1455" s="120" t="s">
        <v>107</v>
      </c>
      <c r="E1455" s="120" t="s">
        <v>77</v>
      </c>
      <c r="F1455" s="119">
        <v>304227</v>
      </c>
      <c r="G1455" s="115">
        <v>5.2</v>
      </c>
      <c r="H1455" s="118">
        <f t="shared" si="44"/>
        <v>31639.608000000004</v>
      </c>
      <c r="I1455" s="114">
        <f>F1455/F1457</f>
        <v>0.25484151721954212</v>
      </c>
      <c r="J1455" s="117">
        <f t="shared" si="45"/>
        <v>2.6503517790832379E-2</v>
      </c>
    </row>
    <row r="1456" spans="1:10" x14ac:dyDescent="0.25">
      <c r="A1456" s="121" t="s">
        <v>75</v>
      </c>
      <c r="B1456" s="121" t="s">
        <v>81</v>
      </c>
      <c r="C1456" s="120" t="s">
        <v>2</v>
      </c>
      <c r="D1456" s="120" t="s">
        <v>107</v>
      </c>
      <c r="E1456" s="120" t="s">
        <v>76</v>
      </c>
      <c r="F1456" s="119">
        <v>660256</v>
      </c>
      <c r="G1456" s="115">
        <v>3.9</v>
      </c>
      <c r="H1456" s="118">
        <f t="shared" si="44"/>
        <v>51499.968000000001</v>
      </c>
      <c r="I1456" s="114">
        <f>F1456/F1457</f>
        <v>0.55307596233505252</v>
      </c>
      <c r="J1456" s="117">
        <f t="shared" si="45"/>
        <v>4.3139925062134099E-2</v>
      </c>
    </row>
    <row r="1457" spans="1:10" x14ac:dyDescent="0.25">
      <c r="A1457" s="121" t="s">
        <v>75</v>
      </c>
      <c r="B1457" s="121" t="s">
        <v>81</v>
      </c>
      <c r="C1457" s="120" t="s">
        <v>2</v>
      </c>
      <c r="D1457" s="120" t="s">
        <v>107</v>
      </c>
      <c r="E1457" s="120" t="s">
        <v>72</v>
      </c>
      <c r="F1457" s="119">
        <v>1193789</v>
      </c>
      <c r="G1457" s="115">
        <v>2.6</v>
      </c>
      <c r="H1457" s="118">
        <f t="shared" si="44"/>
        <v>62077.027999999998</v>
      </c>
      <c r="I1457" s="114">
        <f>F1457/F1457</f>
        <v>1</v>
      </c>
      <c r="J1457" s="117">
        <f t="shared" si="45"/>
        <v>5.2000000000000005E-2</v>
      </c>
    </row>
    <row r="1458" spans="1:10" x14ac:dyDescent="0.25">
      <c r="A1458" s="121" t="s">
        <v>75</v>
      </c>
      <c r="B1458" s="121" t="s">
        <v>81</v>
      </c>
      <c r="C1458" s="120" t="s">
        <v>2</v>
      </c>
      <c r="D1458" s="120" t="s">
        <v>32</v>
      </c>
      <c r="E1458" s="120" t="s">
        <v>1</v>
      </c>
      <c r="F1458" s="119">
        <v>74743</v>
      </c>
      <c r="G1458" s="115">
        <v>11.3</v>
      </c>
      <c r="H1458" s="118">
        <f t="shared" si="44"/>
        <v>16891.918000000001</v>
      </c>
      <c r="I1458" s="114">
        <f>F1458/F1461</f>
        <v>0.13661370980713272</v>
      </c>
      <c r="J1458" s="117">
        <f t="shared" si="45"/>
        <v>3.0874698416411998E-2</v>
      </c>
    </row>
    <row r="1459" spans="1:10" x14ac:dyDescent="0.25">
      <c r="A1459" s="121" t="s">
        <v>75</v>
      </c>
      <c r="B1459" s="121" t="s">
        <v>81</v>
      </c>
      <c r="C1459" s="120" t="s">
        <v>2</v>
      </c>
      <c r="D1459" s="120" t="s">
        <v>32</v>
      </c>
      <c r="E1459" s="120" t="s">
        <v>77</v>
      </c>
      <c r="F1459" s="119">
        <v>133905</v>
      </c>
      <c r="G1459" s="115">
        <v>8.3000000000000007</v>
      </c>
      <c r="H1459" s="118">
        <f t="shared" si="44"/>
        <v>22228.23</v>
      </c>
      <c r="I1459" s="114">
        <f>F1459/F1461</f>
        <v>0.24474879001008934</v>
      </c>
      <c r="J1459" s="117">
        <f t="shared" si="45"/>
        <v>4.0628299141674838E-2</v>
      </c>
    </row>
    <row r="1460" spans="1:10" x14ac:dyDescent="0.25">
      <c r="A1460" s="121" t="s">
        <v>75</v>
      </c>
      <c r="B1460" s="121" t="s">
        <v>81</v>
      </c>
      <c r="C1460" s="120" t="s">
        <v>2</v>
      </c>
      <c r="D1460" s="120" t="s">
        <v>32</v>
      </c>
      <c r="E1460" s="120" t="s">
        <v>76</v>
      </c>
      <c r="F1460" s="119">
        <v>338464</v>
      </c>
      <c r="G1460" s="115">
        <v>5.2</v>
      </c>
      <c r="H1460" s="118">
        <f t="shared" si="44"/>
        <v>35200.256000000001</v>
      </c>
      <c r="I1460" s="114">
        <f>F1460/F1461</f>
        <v>0.61863750018277797</v>
      </c>
      <c r="J1460" s="117">
        <f t="shared" si="45"/>
        <v>6.433830001900892E-2</v>
      </c>
    </row>
    <row r="1461" spans="1:10" x14ac:dyDescent="0.25">
      <c r="A1461" s="121" t="s">
        <v>75</v>
      </c>
      <c r="B1461" s="121" t="s">
        <v>81</v>
      </c>
      <c r="C1461" s="120" t="s">
        <v>2</v>
      </c>
      <c r="D1461" s="120" t="s">
        <v>32</v>
      </c>
      <c r="E1461" s="120" t="s">
        <v>72</v>
      </c>
      <c r="F1461" s="119">
        <v>547112</v>
      </c>
      <c r="G1461" s="115">
        <v>3.9</v>
      </c>
      <c r="H1461" s="118">
        <f t="shared" si="44"/>
        <v>42674.735999999997</v>
      </c>
      <c r="I1461" s="114">
        <f>F1461/F1461</f>
        <v>1</v>
      </c>
      <c r="J1461" s="117">
        <f t="shared" si="45"/>
        <v>7.8E-2</v>
      </c>
    </row>
    <row r="1462" spans="1:10" x14ac:dyDescent="0.25">
      <c r="A1462" s="121" t="s">
        <v>75</v>
      </c>
      <c r="B1462" s="121" t="s">
        <v>81</v>
      </c>
      <c r="C1462" s="120" t="s">
        <v>2</v>
      </c>
      <c r="D1462" s="120" t="s">
        <v>11</v>
      </c>
      <c r="E1462" s="120" t="s">
        <v>1</v>
      </c>
      <c r="F1462" s="119">
        <v>154563</v>
      </c>
      <c r="G1462" s="115">
        <v>7.6</v>
      </c>
      <c r="H1462" s="118">
        <f t="shared" si="44"/>
        <v>23493.576000000001</v>
      </c>
      <c r="I1462" s="114">
        <f>F1462/F1465</f>
        <v>0.23901112920360551</v>
      </c>
      <c r="J1462" s="117">
        <f t="shared" si="45"/>
        <v>3.6329691638948038E-2</v>
      </c>
    </row>
    <row r="1463" spans="1:10" x14ac:dyDescent="0.25">
      <c r="A1463" s="121" t="s">
        <v>75</v>
      </c>
      <c r="B1463" s="121" t="s">
        <v>81</v>
      </c>
      <c r="C1463" s="120" t="s">
        <v>2</v>
      </c>
      <c r="D1463" s="120" t="s">
        <v>11</v>
      </c>
      <c r="E1463" s="120" t="s">
        <v>77</v>
      </c>
      <c r="F1463" s="119">
        <v>170322</v>
      </c>
      <c r="G1463" s="115">
        <v>7.6</v>
      </c>
      <c r="H1463" s="118">
        <f t="shared" si="44"/>
        <v>25888.944</v>
      </c>
      <c r="I1463" s="114">
        <f>F1463/F1465</f>
        <v>0.26338032742775758</v>
      </c>
      <c r="J1463" s="117">
        <f t="shared" si="45"/>
        <v>4.0033809769019151E-2</v>
      </c>
    </row>
    <row r="1464" spans="1:10" x14ac:dyDescent="0.25">
      <c r="A1464" s="121" t="s">
        <v>75</v>
      </c>
      <c r="B1464" s="121" t="s">
        <v>81</v>
      </c>
      <c r="C1464" s="120" t="s">
        <v>2</v>
      </c>
      <c r="D1464" s="120" t="s">
        <v>11</v>
      </c>
      <c r="E1464" s="120" t="s">
        <v>76</v>
      </c>
      <c r="F1464" s="119">
        <v>321792</v>
      </c>
      <c r="G1464" s="115">
        <v>5.2</v>
      </c>
      <c r="H1464" s="118">
        <f t="shared" si="44"/>
        <v>33466.368000000002</v>
      </c>
      <c r="I1464" s="114">
        <f>F1464/F1465</f>
        <v>0.49760854336863691</v>
      </c>
      <c r="J1464" s="117">
        <f t="shared" si="45"/>
        <v>5.1751288510338236E-2</v>
      </c>
    </row>
    <row r="1465" spans="1:10" x14ac:dyDescent="0.25">
      <c r="A1465" s="121" t="s">
        <v>75</v>
      </c>
      <c r="B1465" s="121" t="s">
        <v>81</v>
      </c>
      <c r="C1465" s="120" t="s">
        <v>2</v>
      </c>
      <c r="D1465" s="120" t="s">
        <v>11</v>
      </c>
      <c r="E1465" s="120" t="s">
        <v>72</v>
      </c>
      <c r="F1465" s="119">
        <v>646677</v>
      </c>
      <c r="G1465" s="115">
        <v>3.9</v>
      </c>
      <c r="H1465" s="118">
        <f t="shared" si="44"/>
        <v>50440.805999999997</v>
      </c>
      <c r="I1465" s="114">
        <f>F1465/F1465</f>
        <v>1</v>
      </c>
      <c r="J1465" s="117">
        <f t="shared" si="45"/>
        <v>7.8E-2</v>
      </c>
    </row>
    <row r="1466" spans="1:10" x14ac:dyDescent="0.25">
      <c r="A1466" s="121" t="s">
        <v>75</v>
      </c>
      <c r="B1466" s="121" t="s">
        <v>81</v>
      </c>
      <c r="C1466" s="120" t="s">
        <v>3</v>
      </c>
      <c r="D1466" s="120" t="s">
        <v>107</v>
      </c>
      <c r="E1466" s="120" t="s">
        <v>1</v>
      </c>
      <c r="F1466" s="119">
        <v>282751</v>
      </c>
      <c r="G1466" s="115">
        <v>5.9</v>
      </c>
      <c r="H1466" s="118">
        <f t="shared" si="44"/>
        <v>33364.618000000002</v>
      </c>
      <c r="I1466" s="114">
        <f>F1466/F1469</f>
        <v>0.17286016380544114</v>
      </c>
      <c r="J1466" s="117">
        <f t="shared" si="45"/>
        <v>2.0397499329042054E-2</v>
      </c>
    </row>
    <row r="1467" spans="1:10" x14ac:dyDescent="0.25">
      <c r="A1467" s="121" t="s">
        <v>75</v>
      </c>
      <c r="B1467" s="121" t="s">
        <v>81</v>
      </c>
      <c r="C1467" s="120" t="s">
        <v>3</v>
      </c>
      <c r="D1467" s="120" t="s">
        <v>107</v>
      </c>
      <c r="E1467" s="120" t="s">
        <v>77</v>
      </c>
      <c r="F1467" s="119">
        <v>600910</v>
      </c>
      <c r="G1467" s="115">
        <v>4.0999999999999996</v>
      </c>
      <c r="H1467" s="118">
        <f t="shared" si="44"/>
        <v>49274.62</v>
      </c>
      <c r="I1467" s="114">
        <f>F1467/F1469</f>
        <v>0.36736705098241079</v>
      </c>
      <c r="J1467" s="117">
        <f t="shared" si="45"/>
        <v>3.0124098180557682E-2</v>
      </c>
    </row>
    <row r="1468" spans="1:10" x14ac:dyDescent="0.25">
      <c r="A1468" s="121" t="s">
        <v>75</v>
      </c>
      <c r="B1468" s="121" t="s">
        <v>81</v>
      </c>
      <c r="C1468" s="120" t="s">
        <v>3</v>
      </c>
      <c r="D1468" s="120" t="s">
        <v>107</v>
      </c>
      <c r="E1468" s="120" t="s">
        <v>76</v>
      </c>
      <c r="F1468" s="119">
        <v>752060</v>
      </c>
      <c r="G1468" s="115">
        <v>3.2</v>
      </c>
      <c r="H1468" s="118">
        <f t="shared" si="44"/>
        <v>48131.839999999997</v>
      </c>
      <c r="I1468" s="114">
        <f>F1468/F1469</f>
        <v>0.45977278521214804</v>
      </c>
      <c r="J1468" s="117">
        <f t="shared" si="45"/>
        <v>2.9425458253577473E-2</v>
      </c>
    </row>
    <row r="1469" spans="1:10" x14ac:dyDescent="0.25">
      <c r="A1469" s="121" t="s">
        <v>75</v>
      </c>
      <c r="B1469" s="121" t="s">
        <v>81</v>
      </c>
      <c r="C1469" s="120" t="s">
        <v>3</v>
      </c>
      <c r="D1469" s="120" t="s">
        <v>107</v>
      </c>
      <c r="E1469" s="120" t="s">
        <v>72</v>
      </c>
      <c r="F1469" s="119">
        <v>1635721</v>
      </c>
      <c r="G1469" s="115">
        <v>2.8</v>
      </c>
      <c r="H1469" s="118">
        <f t="shared" si="44"/>
        <v>91600.375999999989</v>
      </c>
      <c r="I1469" s="114">
        <f>F1469/F1469</f>
        <v>1</v>
      </c>
      <c r="J1469" s="117">
        <f t="shared" si="45"/>
        <v>5.5999999999999994E-2</v>
      </c>
    </row>
    <row r="1470" spans="1:10" x14ac:dyDescent="0.25">
      <c r="A1470" s="121" t="s">
        <v>75</v>
      </c>
      <c r="B1470" s="121" t="s">
        <v>81</v>
      </c>
      <c r="C1470" s="120" t="s">
        <v>3</v>
      </c>
      <c r="D1470" s="120" t="s">
        <v>32</v>
      </c>
      <c r="E1470" s="120" t="s">
        <v>1</v>
      </c>
      <c r="F1470" s="119">
        <v>105808</v>
      </c>
      <c r="G1470" s="115">
        <v>9.5</v>
      </c>
      <c r="H1470" s="118">
        <f t="shared" si="44"/>
        <v>20103.52</v>
      </c>
      <c r="I1470" s="114">
        <f>F1470/F1473</f>
        <v>0.12888938156046684</v>
      </c>
      <c r="J1470" s="117">
        <f t="shared" si="45"/>
        <v>2.4488982496488697E-2</v>
      </c>
    </row>
    <row r="1471" spans="1:10" x14ac:dyDescent="0.25">
      <c r="A1471" s="121" t="s">
        <v>75</v>
      </c>
      <c r="B1471" s="121" t="s">
        <v>81</v>
      </c>
      <c r="C1471" s="120" t="s">
        <v>3</v>
      </c>
      <c r="D1471" s="120" t="s">
        <v>32</v>
      </c>
      <c r="E1471" s="120" t="s">
        <v>77</v>
      </c>
      <c r="F1471" s="119">
        <v>296994</v>
      </c>
      <c r="G1471" s="115">
        <v>5.9</v>
      </c>
      <c r="H1471" s="118">
        <f t="shared" si="44"/>
        <v>35045.292000000001</v>
      </c>
      <c r="I1471" s="114">
        <f>F1471/F1473</f>
        <v>0.36178146252806298</v>
      </c>
      <c r="J1471" s="117">
        <f t="shared" si="45"/>
        <v>4.2690212578311432E-2</v>
      </c>
    </row>
    <row r="1472" spans="1:10" x14ac:dyDescent="0.25">
      <c r="A1472" s="121" t="s">
        <v>75</v>
      </c>
      <c r="B1472" s="121" t="s">
        <v>81</v>
      </c>
      <c r="C1472" s="120" t="s">
        <v>3</v>
      </c>
      <c r="D1472" s="120" t="s">
        <v>32</v>
      </c>
      <c r="E1472" s="120" t="s">
        <v>76</v>
      </c>
      <c r="F1472" s="119">
        <v>418119</v>
      </c>
      <c r="G1472" s="115">
        <v>4.5999999999999996</v>
      </c>
      <c r="H1472" s="118">
        <f t="shared" si="44"/>
        <v>38466.947999999997</v>
      </c>
      <c r="I1472" s="114">
        <f>F1472/F1473</f>
        <v>0.50932915591147021</v>
      </c>
      <c r="J1472" s="117">
        <f t="shared" si="45"/>
        <v>4.6858282343855258E-2</v>
      </c>
    </row>
    <row r="1473" spans="1:10" x14ac:dyDescent="0.25">
      <c r="A1473" s="121" t="s">
        <v>75</v>
      </c>
      <c r="B1473" s="121" t="s">
        <v>81</v>
      </c>
      <c r="C1473" s="120" t="s">
        <v>3</v>
      </c>
      <c r="D1473" s="120" t="s">
        <v>32</v>
      </c>
      <c r="E1473" s="120" t="s">
        <v>72</v>
      </c>
      <c r="F1473" s="119">
        <v>820921</v>
      </c>
      <c r="G1473" s="115">
        <v>3.2</v>
      </c>
      <c r="H1473" s="118">
        <f t="shared" si="44"/>
        <v>52538.944000000003</v>
      </c>
      <c r="I1473" s="114">
        <f>F1473/F1473</f>
        <v>1</v>
      </c>
      <c r="J1473" s="117">
        <f t="shared" si="45"/>
        <v>6.4000000000000001E-2</v>
      </c>
    </row>
    <row r="1474" spans="1:10" x14ac:dyDescent="0.25">
      <c r="A1474" s="121" t="s">
        <v>75</v>
      </c>
      <c r="B1474" s="121" t="s">
        <v>81</v>
      </c>
      <c r="C1474" s="120" t="s">
        <v>3</v>
      </c>
      <c r="D1474" s="120" t="s">
        <v>11</v>
      </c>
      <c r="E1474" s="120" t="s">
        <v>1</v>
      </c>
      <c r="F1474" s="119">
        <v>176943</v>
      </c>
      <c r="G1474" s="115">
        <v>7.7</v>
      </c>
      <c r="H1474" s="118">
        <f t="shared" ref="H1474:H1537" si="46">2*(G1474*F1474/100)</f>
        <v>27249.222000000002</v>
      </c>
      <c r="I1474" s="114">
        <f>F1474/F1477</f>
        <v>0.21716126656848306</v>
      </c>
      <c r="J1474" s="117">
        <f t="shared" ref="J1474:J1537" si="47">2*(I1474*G1474/100)</f>
        <v>3.3442835051546396E-2</v>
      </c>
    </row>
    <row r="1475" spans="1:10" x14ac:dyDescent="0.25">
      <c r="A1475" s="121" t="s">
        <v>75</v>
      </c>
      <c r="B1475" s="121" t="s">
        <v>81</v>
      </c>
      <c r="C1475" s="120" t="s">
        <v>3</v>
      </c>
      <c r="D1475" s="120" t="s">
        <v>11</v>
      </c>
      <c r="E1475" s="120" t="s">
        <v>77</v>
      </c>
      <c r="F1475" s="119">
        <v>303916</v>
      </c>
      <c r="G1475" s="115">
        <v>5.4</v>
      </c>
      <c r="H1475" s="118">
        <f t="shared" si="46"/>
        <v>32822.928</v>
      </c>
      <c r="I1475" s="114">
        <f>F1475/F1477</f>
        <v>0.37299459990181638</v>
      </c>
      <c r="J1475" s="117">
        <f t="shared" si="47"/>
        <v>4.0283416789396176E-2</v>
      </c>
    </row>
    <row r="1476" spans="1:10" x14ac:dyDescent="0.25">
      <c r="A1476" s="121" t="s">
        <v>75</v>
      </c>
      <c r="B1476" s="121" t="s">
        <v>81</v>
      </c>
      <c r="C1476" s="120" t="s">
        <v>3</v>
      </c>
      <c r="D1476" s="120" t="s">
        <v>11</v>
      </c>
      <c r="E1476" s="120" t="s">
        <v>76</v>
      </c>
      <c r="F1476" s="119">
        <v>333941</v>
      </c>
      <c r="G1476" s="115">
        <v>5.4</v>
      </c>
      <c r="H1476" s="118">
        <f t="shared" si="46"/>
        <v>36065.628000000004</v>
      </c>
      <c r="I1476" s="114">
        <f>F1476/F1477</f>
        <v>0.40984413352970056</v>
      </c>
      <c r="J1476" s="117">
        <f t="shared" si="47"/>
        <v>4.4263166421207666E-2</v>
      </c>
    </row>
    <row r="1477" spans="1:10" x14ac:dyDescent="0.25">
      <c r="A1477" s="121" t="s">
        <v>75</v>
      </c>
      <c r="B1477" s="121" t="s">
        <v>81</v>
      </c>
      <c r="C1477" s="120" t="s">
        <v>3</v>
      </c>
      <c r="D1477" s="120" t="s">
        <v>11</v>
      </c>
      <c r="E1477" s="120" t="s">
        <v>72</v>
      </c>
      <c r="F1477" s="119">
        <v>814800</v>
      </c>
      <c r="G1477" s="115">
        <v>3.2</v>
      </c>
      <c r="H1477" s="118">
        <f t="shared" si="46"/>
        <v>52147.199999999997</v>
      </c>
      <c r="I1477" s="114">
        <f>F1477/F1477</f>
        <v>1</v>
      </c>
      <c r="J1477" s="117">
        <f t="shared" si="47"/>
        <v>6.4000000000000001E-2</v>
      </c>
    </row>
    <row r="1478" spans="1:10" x14ac:dyDescent="0.25">
      <c r="A1478" s="121" t="s">
        <v>75</v>
      </c>
      <c r="B1478" s="121" t="s">
        <v>81</v>
      </c>
      <c r="C1478" s="120" t="s">
        <v>4</v>
      </c>
      <c r="D1478" s="120" t="s">
        <v>107</v>
      </c>
      <c r="E1478" s="120" t="s">
        <v>1</v>
      </c>
      <c r="F1478" s="119">
        <v>289524</v>
      </c>
      <c r="G1478" s="115">
        <v>6.2</v>
      </c>
      <c r="H1478" s="118">
        <f t="shared" si="46"/>
        <v>35900.976000000002</v>
      </c>
      <c r="I1478" s="114">
        <f>F1478/F1481</f>
        <v>0.15699352231726005</v>
      </c>
      <c r="J1478" s="117">
        <f t="shared" si="47"/>
        <v>1.9467196767340246E-2</v>
      </c>
    </row>
    <row r="1479" spans="1:10" x14ac:dyDescent="0.25">
      <c r="A1479" s="121" t="s">
        <v>75</v>
      </c>
      <c r="B1479" s="121" t="s">
        <v>81</v>
      </c>
      <c r="C1479" s="120" t="s">
        <v>4</v>
      </c>
      <c r="D1479" s="120" t="s">
        <v>107</v>
      </c>
      <c r="E1479" s="120" t="s">
        <v>77</v>
      </c>
      <c r="F1479" s="119">
        <v>893204</v>
      </c>
      <c r="G1479" s="115">
        <v>3.5</v>
      </c>
      <c r="H1479" s="118">
        <f t="shared" si="46"/>
        <v>62524.28</v>
      </c>
      <c r="I1479" s="114">
        <f>F1479/F1481</f>
        <v>0.48433719521651381</v>
      </c>
      <c r="J1479" s="117">
        <f t="shared" si="47"/>
        <v>3.3903603665155969E-2</v>
      </c>
    </row>
    <row r="1480" spans="1:10" x14ac:dyDescent="0.25">
      <c r="A1480" s="121" t="s">
        <v>75</v>
      </c>
      <c r="B1480" s="121" t="s">
        <v>81</v>
      </c>
      <c r="C1480" s="120" t="s">
        <v>4</v>
      </c>
      <c r="D1480" s="120" t="s">
        <v>107</v>
      </c>
      <c r="E1480" s="120" t="s">
        <v>76</v>
      </c>
      <c r="F1480" s="119">
        <v>661450</v>
      </c>
      <c r="G1480" s="115">
        <v>4.2</v>
      </c>
      <c r="H1480" s="118">
        <f t="shared" si="46"/>
        <v>55561.8</v>
      </c>
      <c r="I1480" s="114">
        <f>F1480/F1481</f>
        <v>0.35866928246622615</v>
      </c>
      <c r="J1480" s="117">
        <f t="shared" si="47"/>
        <v>3.0128219727162998E-2</v>
      </c>
    </row>
    <row r="1481" spans="1:10" x14ac:dyDescent="0.25">
      <c r="A1481" s="121" t="s">
        <v>75</v>
      </c>
      <c r="B1481" s="121" t="s">
        <v>81</v>
      </c>
      <c r="C1481" s="120" t="s">
        <v>4</v>
      </c>
      <c r="D1481" s="120" t="s">
        <v>107</v>
      </c>
      <c r="E1481" s="120" t="s">
        <v>72</v>
      </c>
      <c r="F1481" s="119">
        <v>1844178</v>
      </c>
      <c r="G1481" s="115">
        <v>2.9</v>
      </c>
      <c r="H1481" s="118">
        <f t="shared" si="46"/>
        <v>106962.32400000001</v>
      </c>
      <c r="I1481" s="114">
        <f>F1481/F1481</f>
        <v>1</v>
      </c>
      <c r="J1481" s="117">
        <f t="shared" si="47"/>
        <v>5.7999999999999996E-2</v>
      </c>
    </row>
    <row r="1482" spans="1:10" x14ac:dyDescent="0.25">
      <c r="A1482" s="121" t="s">
        <v>75</v>
      </c>
      <c r="B1482" s="121" t="s">
        <v>81</v>
      </c>
      <c r="C1482" s="120" t="s">
        <v>4</v>
      </c>
      <c r="D1482" s="120" t="s">
        <v>32</v>
      </c>
      <c r="E1482" s="120" t="s">
        <v>1</v>
      </c>
      <c r="F1482" s="119">
        <v>132307</v>
      </c>
      <c r="G1482" s="115">
        <v>8.9</v>
      </c>
      <c r="H1482" s="118">
        <f t="shared" si="46"/>
        <v>23550.646000000001</v>
      </c>
      <c r="I1482" s="114">
        <f>F1482/F1485</f>
        <v>0.13787623475026756</v>
      </c>
      <c r="J1482" s="117">
        <f t="shared" si="47"/>
        <v>2.4541969785547627E-2</v>
      </c>
    </row>
    <row r="1483" spans="1:10" x14ac:dyDescent="0.25">
      <c r="A1483" s="121" t="s">
        <v>75</v>
      </c>
      <c r="B1483" s="121" t="s">
        <v>81</v>
      </c>
      <c r="C1483" s="120" t="s">
        <v>4</v>
      </c>
      <c r="D1483" s="120" t="s">
        <v>32</v>
      </c>
      <c r="E1483" s="120" t="s">
        <v>77</v>
      </c>
      <c r="F1483" s="119">
        <v>450873</v>
      </c>
      <c r="G1483" s="115">
        <v>4.7</v>
      </c>
      <c r="H1483" s="118">
        <f t="shared" si="46"/>
        <v>42382.062000000005</v>
      </c>
      <c r="I1483" s="114">
        <f>F1483/F1485</f>
        <v>0.46985172054809937</v>
      </c>
      <c r="J1483" s="117">
        <f t="shared" si="47"/>
        <v>4.4166061731521343E-2</v>
      </c>
    </row>
    <row r="1484" spans="1:10" x14ac:dyDescent="0.25">
      <c r="A1484" s="121" t="s">
        <v>75</v>
      </c>
      <c r="B1484" s="121" t="s">
        <v>81</v>
      </c>
      <c r="C1484" s="120" t="s">
        <v>4</v>
      </c>
      <c r="D1484" s="120" t="s">
        <v>32</v>
      </c>
      <c r="E1484" s="120" t="s">
        <v>76</v>
      </c>
      <c r="F1484" s="119">
        <v>376427</v>
      </c>
      <c r="G1484" s="115">
        <v>5.2</v>
      </c>
      <c r="H1484" s="118">
        <f t="shared" si="46"/>
        <v>39148.408000000003</v>
      </c>
      <c r="I1484" s="114">
        <f>F1484/F1485</f>
        <v>0.39227204470163307</v>
      </c>
      <c r="J1484" s="117">
        <f t="shared" si="47"/>
        <v>4.0796292648969841E-2</v>
      </c>
    </row>
    <row r="1485" spans="1:10" x14ac:dyDescent="0.25">
      <c r="A1485" s="121" t="s">
        <v>75</v>
      </c>
      <c r="B1485" s="121" t="s">
        <v>81</v>
      </c>
      <c r="C1485" s="120" t="s">
        <v>4</v>
      </c>
      <c r="D1485" s="120" t="s">
        <v>32</v>
      </c>
      <c r="E1485" s="120" t="s">
        <v>72</v>
      </c>
      <c r="F1485" s="119">
        <v>959607</v>
      </c>
      <c r="G1485" s="115">
        <v>3.5</v>
      </c>
      <c r="H1485" s="118">
        <f t="shared" si="46"/>
        <v>67172.490000000005</v>
      </c>
      <c r="I1485" s="114">
        <f>F1485/F1485</f>
        <v>1</v>
      </c>
      <c r="J1485" s="117">
        <f t="shared" si="47"/>
        <v>7.0000000000000007E-2</v>
      </c>
    </row>
    <row r="1486" spans="1:10" x14ac:dyDescent="0.25">
      <c r="A1486" s="121" t="s">
        <v>75</v>
      </c>
      <c r="B1486" s="121" t="s">
        <v>81</v>
      </c>
      <c r="C1486" s="120" t="s">
        <v>4</v>
      </c>
      <c r="D1486" s="120" t="s">
        <v>11</v>
      </c>
      <c r="E1486" s="120" t="s">
        <v>1</v>
      </c>
      <c r="F1486" s="119">
        <v>157217</v>
      </c>
      <c r="G1486" s="115">
        <v>8.1</v>
      </c>
      <c r="H1486" s="118">
        <f t="shared" si="46"/>
        <v>25469.153999999999</v>
      </c>
      <c r="I1486" s="114">
        <f>F1486/F1489</f>
        <v>0.17773248275152589</v>
      </c>
      <c r="J1486" s="117">
        <f t="shared" si="47"/>
        <v>2.8792662205747194E-2</v>
      </c>
    </row>
    <row r="1487" spans="1:10" x14ac:dyDescent="0.25">
      <c r="A1487" s="121" t="s">
        <v>75</v>
      </c>
      <c r="B1487" s="121" t="s">
        <v>81</v>
      </c>
      <c r="C1487" s="120" t="s">
        <v>4</v>
      </c>
      <c r="D1487" s="120" t="s">
        <v>11</v>
      </c>
      <c r="E1487" s="120" t="s">
        <v>77</v>
      </c>
      <c r="F1487" s="119">
        <v>442331</v>
      </c>
      <c r="G1487" s="115">
        <v>4.9000000000000004</v>
      </c>
      <c r="H1487" s="118">
        <f t="shared" si="46"/>
        <v>43348.438000000009</v>
      </c>
      <c r="I1487" s="114">
        <f>F1487/F1489</f>
        <v>0.5000514373634225</v>
      </c>
      <c r="J1487" s="117">
        <f t="shared" si="47"/>
        <v>4.9005040861615411E-2</v>
      </c>
    </row>
    <row r="1488" spans="1:10" x14ac:dyDescent="0.25">
      <c r="A1488" s="121" t="s">
        <v>75</v>
      </c>
      <c r="B1488" s="121" t="s">
        <v>81</v>
      </c>
      <c r="C1488" s="120" t="s">
        <v>4</v>
      </c>
      <c r="D1488" s="120" t="s">
        <v>11</v>
      </c>
      <c r="E1488" s="120" t="s">
        <v>76</v>
      </c>
      <c r="F1488" s="119">
        <v>285023</v>
      </c>
      <c r="G1488" s="115">
        <v>6.2</v>
      </c>
      <c r="H1488" s="118">
        <f t="shared" si="46"/>
        <v>35342.851999999999</v>
      </c>
      <c r="I1488" s="114">
        <f>F1488/F1489</f>
        <v>0.32221607988505163</v>
      </c>
      <c r="J1488" s="117">
        <f t="shared" si="47"/>
        <v>3.9954793905746404E-2</v>
      </c>
    </row>
    <row r="1489" spans="1:10" x14ac:dyDescent="0.25">
      <c r="A1489" s="121" t="s">
        <v>75</v>
      </c>
      <c r="B1489" s="121" t="s">
        <v>81</v>
      </c>
      <c r="C1489" s="120" t="s">
        <v>4</v>
      </c>
      <c r="D1489" s="120" t="s">
        <v>11</v>
      </c>
      <c r="E1489" s="120" t="s">
        <v>72</v>
      </c>
      <c r="F1489" s="119">
        <v>884571</v>
      </c>
      <c r="G1489" s="115">
        <v>3.5</v>
      </c>
      <c r="H1489" s="118">
        <f t="shared" si="46"/>
        <v>61919.97</v>
      </c>
      <c r="I1489" s="114">
        <f>F1489/F1489</f>
        <v>1</v>
      </c>
      <c r="J1489" s="117">
        <f t="shared" si="47"/>
        <v>7.0000000000000007E-2</v>
      </c>
    </row>
    <row r="1490" spans="1:10" x14ac:dyDescent="0.25">
      <c r="A1490" s="121" t="s">
        <v>75</v>
      </c>
      <c r="B1490" s="121" t="s">
        <v>81</v>
      </c>
      <c r="C1490" s="120" t="s">
        <v>78</v>
      </c>
      <c r="D1490" s="120" t="s">
        <v>107</v>
      </c>
      <c r="E1490" s="120" t="s">
        <v>1</v>
      </c>
      <c r="F1490" s="119">
        <v>48839</v>
      </c>
      <c r="G1490" s="115">
        <v>9.6999999999999993</v>
      </c>
      <c r="H1490" s="118">
        <f t="shared" si="46"/>
        <v>9474.7659999999996</v>
      </c>
      <c r="I1490" s="114">
        <f>F1490/F1493</f>
        <v>8.0032052805194001E-2</v>
      </c>
      <c r="J1490" s="117">
        <f t="shared" si="47"/>
        <v>1.5526218244207635E-2</v>
      </c>
    </row>
    <row r="1491" spans="1:10" x14ac:dyDescent="0.25">
      <c r="A1491" s="121" t="s">
        <v>75</v>
      </c>
      <c r="B1491" s="121" t="s">
        <v>81</v>
      </c>
      <c r="C1491" s="120" t="s">
        <v>78</v>
      </c>
      <c r="D1491" s="120" t="s">
        <v>107</v>
      </c>
      <c r="E1491" s="120" t="s">
        <v>77</v>
      </c>
      <c r="F1491" s="119">
        <v>328468</v>
      </c>
      <c r="G1491" s="115">
        <v>3.6</v>
      </c>
      <c r="H1491" s="118">
        <f t="shared" si="46"/>
        <v>23649.696</v>
      </c>
      <c r="I1491" s="114">
        <f>F1491/F1493</f>
        <v>0.53825771045304904</v>
      </c>
      <c r="J1491" s="117">
        <f t="shared" si="47"/>
        <v>3.8754555152619531E-2</v>
      </c>
    </row>
    <row r="1492" spans="1:10" x14ac:dyDescent="0.25">
      <c r="A1492" s="121" t="s">
        <v>75</v>
      </c>
      <c r="B1492" s="121" t="s">
        <v>81</v>
      </c>
      <c r="C1492" s="120" t="s">
        <v>78</v>
      </c>
      <c r="D1492" s="120" t="s">
        <v>107</v>
      </c>
      <c r="E1492" s="120" t="s">
        <v>76</v>
      </c>
      <c r="F1492" s="119">
        <v>232936</v>
      </c>
      <c r="G1492" s="115">
        <v>4.5</v>
      </c>
      <c r="H1492" s="118">
        <f t="shared" si="46"/>
        <v>20964.240000000002</v>
      </c>
      <c r="I1492" s="114">
        <f>F1492/F1493</f>
        <v>0.38171023674175697</v>
      </c>
      <c r="J1492" s="117">
        <f t="shared" si="47"/>
        <v>3.4353921306758128E-2</v>
      </c>
    </row>
    <row r="1493" spans="1:10" x14ac:dyDescent="0.25">
      <c r="A1493" s="121" t="s">
        <v>75</v>
      </c>
      <c r="B1493" s="121" t="s">
        <v>81</v>
      </c>
      <c r="C1493" s="120" t="s">
        <v>78</v>
      </c>
      <c r="D1493" s="120" t="s">
        <v>107</v>
      </c>
      <c r="E1493" s="120" t="s">
        <v>72</v>
      </c>
      <c r="F1493" s="119">
        <v>610243</v>
      </c>
      <c r="G1493" s="115">
        <v>2.7</v>
      </c>
      <c r="H1493" s="118">
        <f t="shared" si="46"/>
        <v>32953.122000000003</v>
      </c>
      <c r="I1493" s="114">
        <f>F1493/F1493</f>
        <v>1</v>
      </c>
      <c r="J1493" s="117">
        <f t="shared" si="47"/>
        <v>5.4000000000000006E-2</v>
      </c>
    </row>
    <row r="1494" spans="1:10" x14ac:dyDescent="0.25">
      <c r="A1494" s="121" t="s">
        <v>75</v>
      </c>
      <c r="B1494" s="121" t="s">
        <v>81</v>
      </c>
      <c r="C1494" s="120" t="s">
        <v>78</v>
      </c>
      <c r="D1494" s="120" t="s">
        <v>32</v>
      </c>
      <c r="E1494" s="120" t="s">
        <v>1</v>
      </c>
      <c r="F1494" s="119">
        <v>27230</v>
      </c>
      <c r="G1494" s="115">
        <v>13.1</v>
      </c>
      <c r="H1494" s="118">
        <f t="shared" si="46"/>
        <v>7134.26</v>
      </c>
      <c r="I1494" s="114">
        <f>F1494/F1497</f>
        <v>8.4350411994300226E-2</v>
      </c>
      <c r="J1494" s="117">
        <f t="shared" si="47"/>
        <v>2.2099807942506659E-2</v>
      </c>
    </row>
    <row r="1495" spans="1:10" x14ac:dyDescent="0.25">
      <c r="A1495" s="121" t="s">
        <v>75</v>
      </c>
      <c r="B1495" s="121" t="s">
        <v>81</v>
      </c>
      <c r="C1495" s="120" t="s">
        <v>78</v>
      </c>
      <c r="D1495" s="120" t="s">
        <v>32</v>
      </c>
      <c r="E1495" s="120" t="s">
        <v>77</v>
      </c>
      <c r="F1495" s="119">
        <v>149467</v>
      </c>
      <c r="G1495" s="115">
        <v>5.7</v>
      </c>
      <c r="H1495" s="118">
        <f t="shared" si="46"/>
        <v>17039.238000000001</v>
      </c>
      <c r="I1495" s="114">
        <f>F1495/F1497</f>
        <v>0.46300415092001734</v>
      </c>
      <c r="J1495" s="117">
        <f t="shared" si="47"/>
        <v>5.2782473204881983E-2</v>
      </c>
    </row>
    <row r="1496" spans="1:10" x14ac:dyDescent="0.25">
      <c r="A1496" s="121" t="s">
        <v>75</v>
      </c>
      <c r="B1496" s="121" t="s">
        <v>81</v>
      </c>
      <c r="C1496" s="120" t="s">
        <v>78</v>
      </c>
      <c r="D1496" s="120" t="s">
        <v>32</v>
      </c>
      <c r="E1496" s="120" t="s">
        <v>76</v>
      </c>
      <c r="F1496" s="119">
        <v>146123</v>
      </c>
      <c r="G1496" s="115">
        <v>5.7</v>
      </c>
      <c r="H1496" s="118">
        <f t="shared" si="46"/>
        <v>16658.022000000001</v>
      </c>
      <c r="I1496" s="114">
        <f>F1496/F1497</f>
        <v>0.45264543708568244</v>
      </c>
      <c r="J1496" s="117">
        <f t="shared" si="47"/>
        <v>5.16015798277678E-2</v>
      </c>
    </row>
    <row r="1497" spans="1:10" x14ac:dyDescent="0.25">
      <c r="A1497" s="121" t="s">
        <v>75</v>
      </c>
      <c r="B1497" s="121" t="s">
        <v>81</v>
      </c>
      <c r="C1497" s="120" t="s">
        <v>78</v>
      </c>
      <c r="D1497" s="120" t="s">
        <v>32</v>
      </c>
      <c r="E1497" s="120" t="s">
        <v>72</v>
      </c>
      <c r="F1497" s="119">
        <v>322820</v>
      </c>
      <c r="G1497" s="115">
        <v>3.6</v>
      </c>
      <c r="H1497" s="118">
        <f t="shared" si="46"/>
        <v>23243.040000000001</v>
      </c>
      <c r="I1497" s="114">
        <f>F1497/F1497</f>
        <v>1</v>
      </c>
      <c r="J1497" s="117">
        <f t="shared" si="47"/>
        <v>7.2000000000000008E-2</v>
      </c>
    </row>
    <row r="1498" spans="1:10" x14ac:dyDescent="0.25">
      <c r="A1498" s="121" t="s">
        <v>75</v>
      </c>
      <c r="B1498" s="121" t="s">
        <v>81</v>
      </c>
      <c r="C1498" s="120" t="s">
        <v>78</v>
      </c>
      <c r="D1498" s="120" t="s">
        <v>11</v>
      </c>
      <c r="E1498" s="120" t="s">
        <v>1</v>
      </c>
      <c r="F1498" s="119">
        <v>21609</v>
      </c>
      <c r="G1498" s="115">
        <v>14.3</v>
      </c>
      <c r="H1498" s="118">
        <f t="shared" si="46"/>
        <v>6180.174</v>
      </c>
      <c r="I1498" s="114">
        <f>F1498/F1501</f>
        <v>7.5181874797771928E-2</v>
      </c>
      <c r="J1498" s="117">
        <f t="shared" si="47"/>
        <v>2.1502016192162774E-2</v>
      </c>
    </row>
    <row r="1499" spans="1:10" x14ac:dyDescent="0.25">
      <c r="A1499" s="121" t="s">
        <v>75</v>
      </c>
      <c r="B1499" s="121" t="s">
        <v>81</v>
      </c>
      <c r="C1499" s="120" t="s">
        <v>78</v>
      </c>
      <c r="D1499" s="120" t="s">
        <v>11</v>
      </c>
      <c r="E1499" s="120" t="s">
        <v>77</v>
      </c>
      <c r="F1499" s="119">
        <v>179001</v>
      </c>
      <c r="G1499" s="115">
        <v>5.2</v>
      </c>
      <c r="H1499" s="118">
        <f t="shared" si="46"/>
        <v>18616.104000000003</v>
      </c>
      <c r="I1499" s="114">
        <f>F1499/F1501</f>
        <v>0.6227789703677159</v>
      </c>
      <c r="J1499" s="117">
        <f t="shared" si="47"/>
        <v>6.4769012918242455E-2</v>
      </c>
    </row>
    <row r="1500" spans="1:10" x14ac:dyDescent="0.25">
      <c r="A1500" s="121" t="s">
        <v>75</v>
      </c>
      <c r="B1500" s="121" t="s">
        <v>81</v>
      </c>
      <c r="C1500" s="120" t="s">
        <v>78</v>
      </c>
      <c r="D1500" s="120" t="s">
        <v>11</v>
      </c>
      <c r="E1500" s="120" t="s">
        <v>76</v>
      </c>
      <c r="F1500" s="119">
        <v>86813</v>
      </c>
      <c r="G1500" s="115">
        <v>7.3</v>
      </c>
      <c r="H1500" s="118">
        <f t="shared" si="46"/>
        <v>12674.698</v>
      </c>
      <c r="I1500" s="114">
        <f>F1500/F1501</f>
        <v>0.30203915483451221</v>
      </c>
      <c r="J1500" s="117">
        <f t="shared" si="47"/>
        <v>4.4097716605838784E-2</v>
      </c>
    </row>
    <row r="1501" spans="1:10" x14ac:dyDescent="0.25">
      <c r="A1501" s="121" t="s">
        <v>75</v>
      </c>
      <c r="B1501" s="121" t="s">
        <v>81</v>
      </c>
      <c r="C1501" s="120" t="s">
        <v>78</v>
      </c>
      <c r="D1501" s="120" t="s">
        <v>11</v>
      </c>
      <c r="E1501" s="120" t="s">
        <v>72</v>
      </c>
      <c r="F1501" s="119">
        <v>287423</v>
      </c>
      <c r="G1501" s="115">
        <v>3.9</v>
      </c>
      <c r="H1501" s="118">
        <f t="shared" si="46"/>
        <v>22418.993999999999</v>
      </c>
      <c r="I1501" s="114">
        <f>F1501/F1501</f>
        <v>1</v>
      </c>
      <c r="J1501" s="117">
        <f t="shared" si="47"/>
        <v>7.8E-2</v>
      </c>
    </row>
    <row r="1502" spans="1:10" x14ac:dyDescent="0.25">
      <c r="A1502" s="121" t="s">
        <v>75</v>
      </c>
      <c r="B1502" s="121" t="s">
        <v>81</v>
      </c>
      <c r="C1502" s="120" t="s">
        <v>73</v>
      </c>
      <c r="D1502" s="120" t="s">
        <v>107</v>
      </c>
      <c r="E1502" s="120" t="s">
        <v>1</v>
      </c>
      <c r="F1502" s="119">
        <v>885698</v>
      </c>
      <c r="G1502" s="115">
        <v>3.2</v>
      </c>
      <c r="H1502" s="118">
        <f t="shared" si="46"/>
        <v>56684.671999999999</v>
      </c>
      <c r="I1502" s="114">
        <f>F1502/F1505</f>
        <v>0.14594477912970116</v>
      </c>
      <c r="J1502" s="117">
        <f t="shared" si="47"/>
        <v>9.3404658643008748E-3</v>
      </c>
    </row>
    <row r="1503" spans="1:10" x14ac:dyDescent="0.25">
      <c r="A1503" s="121" t="s">
        <v>75</v>
      </c>
      <c r="B1503" s="121" t="s">
        <v>81</v>
      </c>
      <c r="C1503" s="120" t="s">
        <v>73</v>
      </c>
      <c r="D1503" s="120" t="s">
        <v>107</v>
      </c>
      <c r="E1503" s="120" t="s">
        <v>77</v>
      </c>
      <c r="F1503" s="119">
        <v>2172812</v>
      </c>
      <c r="G1503" s="115">
        <v>1.9</v>
      </c>
      <c r="H1503" s="118">
        <f t="shared" si="46"/>
        <v>82566.856</v>
      </c>
      <c r="I1503" s="114">
        <f>F1503/F1505</f>
        <v>0.3580346432196575</v>
      </c>
      <c r="J1503" s="117">
        <f t="shared" si="47"/>
        <v>1.3605316442346985E-2</v>
      </c>
    </row>
    <row r="1504" spans="1:10" x14ac:dyDescent="0.25">
      <c r="A1504" s="121" t="s">
        <v>75</v>
      </c>
      <c r="B1504" s="121" t="s">
        <v>81</v>
      </c>
      <c r="C1504" s="120" t="s">
        <v>73</v>
      </c>
      <c r="D1504" s="120" t="s">
        <v>107</v>
      </c>
      <c r="E1504" s="120" t="s">
        <v>76</v>
      </c>
      <c r="F1504" s="119">
        <v>3010210</v>
      </c>
      <c r="G1504" s="115">
        <v>1.5</v>
      </c>
      <c r="H1504" s="118">
        <f t="shared" si="46"/>
        <v>90306.3</v>
      </c>
      <c r="I1504" s="114">
        <f>F1504/F1505</f>
        <v>0.49602057765064134</v>
      </c>
      <c r="J1504" s="117">
        <f t="shared" si="47"/>
        <v>1.4880617329519241E-2</v>
      </c>
    </row>
    <row r="1505" spans="1:10" x14ac:dyDescent="0.25">
      <c r="A1505" s="121" t="s">
        <v>75</v>
      </c>
      <c r="B1505" s="121" t="s">
        <v>81</v>
      </c>
      <c r="C1505" s="120" t="s">
        <v>73</v>
      </c>
      <c r="D1505" s="120" t="s">
        <v>107</v>
      </c>
      <c r="E1505" s="120" t="s">
        <v>72</v>
      </c>
      <c r="F1505" s="119">
        <v>6068720</v>
      </c>
      <c r="G1505" s="115">
        <v>1</v>
      </c>
      <c r="H1505" s="118">
        <f t="shared" si="46"/>
        <v>121374.39999999999</v>
      </c>
      <c r="I1505" s="114">
        <f>F1505/F1505</f>
        <v>1</v>
      </c>
      <c r="J1505" s="117">
        <f t="shared" si="47"/>
        <v>0.02</v>
      </c>
    </row>
    <row r="1506" spans="1:10" x14ac:dyDescent="0.25">
      <c r="A1506" s="121" t="s">
        <v>75</v>
      </c>
      <c r="B1506" s="121" t="s">
        <v>81</v>
      </c>
      <c r="C1506" s="120" t="s">
        <v>73</v>
      </c>
      <c r="D1506" s="120" t="s">
        <v>32</v>
      </c>
      <c r="E1506" s="120" t="s">
        <v>1</v>
      </c>
      <c r="F1506" s="119">
        <v>355308</v>
      </c>
      <c r="G1506" s="115">
        <v>4.8</v>
      </c>
      <c r="H1506" s="118">
        <f t="shared" si="46"/>
        <v>34109.567999999999</v>
      </c>
      <c r="I1506" s="114">
        <f>F1506/F1509</f>
        <v>0.11837712710878456</v>
      </c>
      <c r="J1506" s="117">
        <f t="shared" si="47"/>
        <v>1.1364204202443318E-2</v>
      </c>
    </row>
    <row r="1507" spans="1:10" x14ac:dyDescent="0.25">
      <c r="A1507" s="121" t="s">
        <v>75</v>
      </c>
      <c r="B1507" s="121" t="s">
        <v>81</v>
      </c>
      <c r="C1507" s="120" t="s">
        <v>73</v>
      </c>
      <c r="D1507" s="120" t="s">
        <v>32</v>
      </c>
      <c r="E1507" s="120" t="s">
        <v>77</v>
      </c>
      <c r="F1507" s="119">
        <v>1046507</v>
      </c>
      <c r="G1507" s="115">
        <v>2.8</v>
      </c>
      <c r="H1507" s="118">
        <f t="shared" si="46"/>
        <v>58604.391999999993</v>
      </c>
      <c r="I1507" s="114">
        <f>F1507/F1509</f>
        <v>0.34866226530005745</v>
      </c>
      <c r="J1507" s="117">
        <f t="shared" si="47"/>
        <v>1.9525086856803216E-2</v>
      </c>
    </row>
    <row r="1508" spans="1:10" x14ac:dyDescent="0.25">
      <c r="A1508" s="121" t="s">
        <v>75</v>
      </c>
      <c r="B1508" s="121" t="s">
        <v>81</v>
      </c>
      <c r="C1508" s="120" t="s">
        <v>73</v>
      </c>
      <c r="D1508" s="120" t="s">
        <v>32</v>
      </c>
      <c r="E1508" s="120" t="s">
        <v>76</v>
      </c>
      <c r="F1508" s="119">
        <v>1599677</v>
      </c>
      <c r="G1508" s="115">
        <v>2.2000000000000002</v>
      </c>
      <c r="H1508" s="118">
        <f t="shared" si="46"/>
        <v>70385.788</v>
      </c>
      <c r="I1508" s="114">
        <f>F1508/F1509</f>
        <v>0.53296060759115804</v>
      </c>
      <c r="J1508" s="117">
        <f t="shared" si="47"/>
        <v>2.3450266734010957E-2</v>
      </c>
    </row>
    <row r="1509" spans="1:10" x14ac:dyDescent="0.25">
      <c r="A1509" s="121" t="s">
        <v>75</v>
      </c>
      <c r="B1509" s="121" t="s">
        <v>81</v>
      </c>
      <c r="C1509" s="120" t="s">
        <v>73</v>
      </c>
      <c r="D1509" s="120" t="s">
        <v>32</v>
      </c>
      <c r="E1509" s="120" t="s">
        <v>72</v>
      </c>
      <c r="F1509" s="119">
        <v>3001492</v>
      </c>
      <c r="G1509" s="115">
        <v>1.5</v>
      </c>
      <c r="H1509" s="118">
        <f t="shared" si="46"/>
        <v>90044.76</v>
      </c>
      <c r="I1509" s="114">
        <f>F1509/F1509</f>
        <v>1</v>
      </c>
      <c r="J1509" s="117">
        <f t="shared" si="47"/>
        <v>0.03</v>
      </c>
    </row>
    <row r="1510" spans="1:10" x14ac:dyDescent="0.25">
      <c r="A1510" s="121" t="s">
        <v>75</v>
      </c>
      <c r="B1510" s="121" t="s">
        <v>81</v>
      </c>
      <c r="C1510" s="120" t="s">
        <v>73</v>
      </c>
      <c r="D1510" s="120" t="s">
        <v>11</v>
      </c>
      <c r="E1510" s="120" t="s">
        <v>1</v>
      </c>
      <c r="F1510" s="119">
        <v>530390</v>
      </c>
      <c r="G1510" s="115">
        <v>4</v>
      </c>
      <c r="H1510" s="118">
        <f t="shared" si="46"/>
        <v>42431.199999999997</v>
      </c>
      <c r="I1510" s="114">
        <f>F1510/F1513</f>
        <v>0.17292160869684289</v>
      </c>
      <c r="J1510" s="117">
        <f t="shared" si="47"/>
        <v>1.3833728695747432E-2</v>
      </c>
    </row>
    <row r="1511" spans="1:10" x14ac:dyDescent="0.25">
      <c r="A1511" s="121" t="s">
        <v>75</v>
      </c>
      <c r="B1511" s="121" t="s">
        <v>81</v>
      </c>
      <c r="C1511" s="120" t="s">
        <v>73</v>
      </c>
      <c r="D1511" s="120" t="s">
        <v>11</v>
      </c>
      <c r="E1511" s="120" t="s">
        <v>77</v>
      </c>
      <c r="F1511" s="119">
        <v>1126305</v>
      </c>
      <c r="G1511" s="115">
        <v>2.8</v>
      </c>
      <c r="H1511" s="118">
        <f t="shared" si="46"/>
        <v>63073.08</v>
      </c>
      <c r="I1511" s="114">
        <f>F1511/F1513</f>
        <v>0.36720615487339059</v>
      </c>
      <c r="J1511" s="117">
        <f t="shared" si="47"/>
        <v>2.056354467290987E-2</v>
      </c>
    </row>
    <row r="1512" spans="1:10" x14ac:dyDescent="0.25">
      <c r="A1512" s="121" t="s">
        <v>75</v>
      </c>
      <c r="B1512" s="121" t="s">
        <v>81</v>
      </c>
      <c r="C1512" s="120" t="s">
        <v>73</v>
      </c>
      <c r="D1512" s="120" t="s">
        <v>11</v>
      </c>
      <c r="E1512" s="120" t="s">
        <v>76</v>
      </c>
      <c r="F1512" s="119">
        <v>1410533</v>
      </c>
      <c r="G1512" s="115">
        <v>2.8</v>
      </c>
      <c r="H1512" s="118">
        <f t="shared" si="46"/>
        <v>78989.847999999998</v>
      </c>
      <c r="I1512" s="114">
        <f>F1512/F1513</f>
        <v>0.45987223642976655</v>
      </c>
      <c r="J1512" s="117">
        <f t="shared" si="47"/>
        <v>2.5752845240066925E-2</v>
      </c>
    </row>
    <row r="1513" spans="1:10" x14ac:dyDescent="0.25">
      <c r="A1513" s="121" t="s">
        <v>75</v>
      </c>
      <c r="B1513" s="121" t="s">
        <v>81</v>
      </c>
      <c r="C1513" s="120" t="s">
        <v>73</v>
      </c>
      <c r="D1513" s="120" t="s">
        <v>11</v>
      </c>
      <c r="E1513" s="120" t="s">
        <v>72</v>
      </c>
      <c r="F1513" s="119">
        <v>3067228</v>
      </c>
      <c r="G1513" s="115">
        <v>1.5</v>
      </c>
      <c r="H1513" s="118">
        <f t="shared" si="46"/>
        <v>92016.84</v>
      </c>
      <c r="I1513" s="114">
        <f>F1513/F1513</f>
        <v>1</v>
      </c>
      <c r="J1513" s="117">
        <f t="shared" si="47"/>
        <v>0.03</v>
      </c>
    </row>
    <row r="1514" spans="1:10" x14ac:dyDescent="0.25">
      <c r="A1514" s="121" t="s">
        <v>75</v>
      </c>
      <c r="B1514" s="121" t="s">
        <v>80</v>
      </c>
      <c r="C1514" s="120" t="s">
        <v>0</v>
      </c>
      <c r="D1514" s="120" t="s">
        <v>107</v>
      </c>
      <c r="E1514" s="120" t="s">
        <v>1</v>
      </c>
      <c r="F1514" s="119">
        <v>34825</v>
      </c>
      <c r="G1514" s="115">
        <v>14.3</v>
      </c>
      <c r="H1514" s="118">
        <f t="shared" si="46"/>
        <v>9959.9500000000007</v>
      </c>
      <c r="I1514" s="114">
        <f>F1514/F1517</f>
        <v>0.23629874403740067</v>
      </c>
      <c r="J1514" s="117">
        <f t="shared" si="47"/>
        <v>6.7581440794696593E-2</v>
      </c>
    </row>
    <row r="1515" spans="1:10" x14ac:dyDescent="0.25">
      <c r="A1515" s="121" t="s">
        <v>75</v>
      </c>
      <c r="B1515" s="121" t="s">
        <v>80</v>
      </c>
      <c r="C1515" s="120" t="s">
        <v>0</v>
      </c>
      <c r="D1515" s="120" t="s">
        <v>107</v>
      </c>
      <c r="E1515" s="120" t="s">
        <v>77</v>
      </c>
      <c r="F1515" s="119">
        <v>12836</v>
      </c>
      <c r="G1515" s="115">
        <v>22.5</v>
      </c>
      <c r="H1515" s="118">
        <f t="shared" si="46"/>
        <v>5776.2</v>
      </c>
      <c r="I1515" s="114">
        <f>F1515/F1517</f>
        <v>8.7096358319140713E-2</v>
      </c>
      <c r="J1515" s="117">
        <f t="shared" si="47"/>
        <v>3.919336124361332E-2</v>
      </c>
    </row>
    <row r="1516" spans="1:10" x14ac:dyDescent="0.25">
      <c r="A1516" s="121" t="s">
        <v>75</v>
      </c>
      <c r="B1516" s="121" t="s">
        <v>80</v>
      </c>
      <c r="C1516" s="120" t="s">
        <v>0</v>
      </c>
      <c r="D1516" s="120" t="s">
        <v>107</v>
      </c>
      <c r="E1516" s="120" t="s">
        <v>76</v>
      </c>
      <c r="F1516" s="119">
        <v>99720</v>
      </c>
      <c r="G1516" s="115">
        <v>7.5</v>
      </c>
      <c r="H1516" s="118">
        <f t="shared" si="46"/>
        <v>14958</v>
      </c>
      <c r="I1516" s="114">
        <f>F1516/F1517</f>
        <v>0.67663203892059143</v>
      </c>
      <c r="J1516" s="117">
        <f t="shared" si="47"/>
        <v>0.10149480583808872</v>
      </c>
    </row>
    <row r="1517" spans="1:10" x14ac:dyDescent="0.25">
      <c r="A1517" s="121" t="s">
        <v>75</v>
      </c>
      <c r="B1517" s="121" t="s">
        <v>80</v>
      </c>
      <c r="C1517" s="120" t="s">
        <v>0</v>
      </c>
      <c r="D1517" s="120" t="s">
        <v>107</v>
      </c>
      <c r="E1517" s="120" t="s">
        <v>72</v>
      </c>
      <c r="F1517" s="119">
        <v>147377</v>
      </c>
      <c r="G1517" s="115">
        <v>6.8</v>
      </c>
      <c r="H1517" s="118">
        <f t="shared" si="46"/>
        <v>20043.272000000001</v>
      </c>
      <c r="I1517" s="114">
        <f>F1517/F1517</f>
        <v>1</v>
      </c>
      <c r="J1517" s="117">
        <f t="shared" si="47"/>
        <v>0.13600000000000001</v>
      </c>
    </row>
    <row r="1518" spans="1:10" x14ac:dyDescent="0.25">
      <c r="A1518" s="121" t="s">
        <v>75</v>
      </c>
      <c r="B1518" s="121" t="s">
        <v>80</v>
      </c>
      <c r="C1518" s="120" t="s">
        <v>0</v>
      </c>
      <c r="D1518" s="120" t="s">
        <v>32</v>
      </c>
      <c r="E1518" s="120" t="s">
        <v>1</v>
      </c>
      <c r="F1518" s="119">
        <v>18419</v>
      </c>
      <c r="G1518" s="115">
        <v>18.399999999999999</v>
      </c>
      <c r="H1518" s="118">
        <f t="shared" si="46"/>
        <v>6778.1919999999991</v>
      </c>
      <c r="I1518" s="114">
        <f>F1518/F1521</f>
        <v>0.26360682953358233</v>
      </c>
      <c r="J1518" s="117">
        <f t="shared" si="47"/>
        <v>9.7007313268358292E-2</v>
      </c>
    </row>
    <row r="1519" spans="1:10" x14ac:dyDescent="0.25">
      <c r="A1519" s="121" t="s">
        <v>75</v>
      </c>
      <c r="B1519" s="121" t="s">
        <v>80</v>
      </c>
      <c r="C1519" s="120" t="s">
        <v>0</v>
      </c>
      <c r="D1519" s="120" t="s">
        <v>32</v>
      </c>
      <c r="E1519" s="120" t="s">
        <v>77</v>
      </c>
      <c r="F1519" s="119">
        <v>6598</v>
      </c>
      <c r="G1519" s="115">
        <v>31.9</v>
      </c>
      <c r="H1519" s="118">
        <f t="shared" si="46"/>
        <v>4209.5239999999994</v>
      </c>
      <c r="I1519" s="114">
        <f>F1519/F1521</f>
        <v>9.4428463068710375E-2</v>
      </c>
      <c r="J1519" s="117">
        <f t="shared" si="47"/>
        <v>6.0245359437837216E-2</v>
      </c>
    </row>
    <row r="1520" spans="1:10" x14ac:dyDescent="0.25">
      <c r="A1520" s="121" t="s">
        <v>75</v>
      </c>
      <c r="B1520" s="121" t="s">
        <v>80</v>
      </c>
      <c r="C1520" s="120" t="s">
        <v>0</v>
      </c>
      <c r="D1520" s="120" t="s">
        <v>32</v>
      </c>
      <c r="E1520" s="120" t="s">
        <v>76</v>
      </c>
      <c r="F1520" s="119">
        <v>44860</v>
      </c>
      <c r="G1520" s="115">
        <v>12.3</v>
      </c>
      <c r="H1520" s="118">
        <f t="shared" si="46"/>
        <v>11035.56</v>
      </c>
      <c r="I1520" s="114">
        <f>F1520/F1521</f>
        <v>0.64202195411675467</v>
      </c>
      <c r="J1520" s="117">
        <f t="shared" si="47"/>
        <v>0.15793740071272167</v>
      </c>
    </row>
    <row r="1521" spans="1:10" x14ac:dyDescent="0.25">
      <c r="A1521" s="121" t="s">
        <v>75</v>
      </c>
      <c r="B1521" s="121" t="s">
        <v>80</v>
      </c>
      <c r="C1521" s="120" t="s">
        <v>0</v>
      </c>
      <c r="D1521" s="120" t="s">
        <v>32</v>
      </c>
      <c r="E1521" s="120" t="s">
        <v>72</v>
      </c>
      <c r="F1521" s="119">
        <v>69873</v>
      </c>
      <c r="G1521" s="115">
        <v>9.5</v>
      </c>
      <c r="H1521" s="118">
        <f t="shared" si="46"/>
        <v>13275.87</v>
      </c>
      <c r="I1521" s="114">
        <f>F1521/F1521</f>
        <v>1</v>
      </c>
      <c r="J1521" s="117">
        <f t="shared" si="47"/>
        <v>0.19</v>
      </c>
    </row>
    <row r="1522" spans="1:10" x14ac:dyDescent="0.25">
      <c r="A1522" s="121" t="s">
        <v>75</v>
      </c>
      <c r="B1522" s="121" t="s">
        <v>80</v>
      </c>
      <c r="C1522" s="120" t="s">
        <v>0</v>
      </c>
      <c r="D1522" s="120" t="s">
        <v>11</v>
      </c>
      <c r="E1522" s="120" t="s">
        <v>1</v>
      </c>
      <c r="F1522" s="119">
        <v>16408</v>
      </c>
      <c r="G1522" s="115">
        <v>19.5</v>
      </c>
      <c r="H1522" s="118">
        <f t="shared" si="46"/>
        <v>6399.12</v>
      </c>
      <c r="I1522" s="114">
        <f>F1522/F1525</f>
        <v>0.21169973937501613</v>
      </c>
      <c r="J1522" s="117">
        <f t="shared" si="47"/>
        <v>8.2562898356256298E-2</v>
      </c>
    </row>
    <row r="1523" spans="1:10" x14ac:dyDescent="0.25">
      <c r="A1523" s="121" t="s">
        <v>75</v>
      </c>
      <c r="B1523" s="121" t="s">
        <v>80</v>
      </c>
      <c r="C1523" s="120" t="s">
        <v>0</v>
      </c>
      <c r="D1523" s="120" t="s">
        <v>11</v>
      </c>
      <c r="E1523" s="120" t="s">
        <v>77</v>
      </c>
      <c r="F1523" s="119">
        <v>6240</v>
      </c>
      <c r="G1523" s="115">
        <v>31.9</v>
      </c>
      <c r="H1523" s="118">
        <f t="shared" si="46"/>
        <v>3981.12</v>
      </c>
      <c r="I1523" s="114">
        <f>F1523/F1525</f>
        <v>8.0509896008050988E-2</v>
      </c>
      <c r="J1523" s="117">
        <f t="shared" si="47"/>
        <v>5.1365313653136527E-2</v>
      </c>
    </row>
    <row r="1524" spans="1:10" x14ac:dyDescent="0.25">
      <c r="A1524" s="121" t="s">
        <v>75</v>
      </c>
      <c r="B1524" s="121" t="s">
        <v>80</v>
      </c>
      <c r="C1524" s="120" t="s">
        <v>0</v>
      </c>
      <c r="D1524" s="120" t="s">
        <v>11</v>
      </c>
      <c r="E1524" s="120" t="s">
        <v>76</v>
      </c>
      <c r="F1524" s="119">
        <v>54862</v>
      </c>
      <c r="G1524" s="115">
        <v>11</v>
      </c>
      <c r="H1524" s="118">
        <f t="shared" si="46"/>
        <v>12069.64</v>
      </c>
      <c r="I1524" s="114">
        <f>F1524/F1525</f>
        <v>0.7078419735246303</v>
      </c>
      <c r="J1524" s="117">
        <f t="shared" si="47"/>
        <v>0.15572523417541867</v>
      </c>
    </row>
    <row r="1525" spans="1:10" x14ac:dyDescent="0.25">
      <c r="A1525" s="121" t="s">
        <v>75</v>
      </c>
      <c r="B1525" s="121" t="s">
        <v>80</v>
      </c>
      <c r="C1525" s="120" t="s">
        <v>0</v>
      </c>
      <c r="D1525" s="120" t="s">
        <v>11</v>
      </c>
      <c r="E1525" s="120" t="s">
        <v>72</v>
      </c>
      <c r="F1525" s="119">
        <v>77506</v>
      </c>
      <c r="G1525" s="115">
        <v>8.8000000000000007</v>
      </c>
      <c r="H1525" s="118">
        <f t="shared" si="46"/>
        <v>13641.056</v>
      </c>
      <c r="I1525" s="114">
        <f>F1525/F1525</f>
        <v>1</v>
      </c>
      <c r="J1525" s="117">
        <f t="shared" si="47"/>
        <v>0.17600000000000002</v>
      </c>
    </row>
    <row r="1526" spans="1:10" x14ac:dyDescent="0.25">
      <c r="A1526" s="121" t="s">
        <v>75</v>
      </c>
      <c r="B1526" s="121" t="s">
        <v>80</v>
      </c>
      <c r="C1526" s="120" t="s">
        <v>2</v>
      </c>
      <c r="D1526" s="120" t="s">
        <v>107</v>
      </c>
      <c r="E1526" s="120" t="s">
        <v>1</v>
      </c>
      <c r="F1526" s="119">
        <v>106290</v>
      </c>
      <c r="G1526" s="115">
        <v>9.3000000000000007</v>
      </c>
      <c r="H1526" s="118">
        <f t="shared" si="46"/>
        <v>19769.940000000002</v>
      </c>
      <c r="I1526" s="114">
        <f>F1526/F1529</f>
        <v>0.42978274318570547</v>
      </c>
      <c r="J1526" s="117">
        <f t="shared" si="47"/>
        <v>7.9939590232541227E-2</v>
      </c>
    </row>
    <row r="1527" spans="1:10" x14ac:dyDescent="0.25">
      <c r="A1527" s="121" t="s">
        <v>75</v>
      </c>
      <c r="B1527" s="121" t="s">
        <v>80</v>
      </c>
      <c r="C1527" s="120" t="s">
        <v>2</v>
      </c>
      <c r="D1527" s="120" t="s">
        <v>107</v>
      </c>
      <c r="E1527" s="120" t="s">
        <v>77</v>
      </c>
      <c r="F1527" s="119">
        <v>50508</v>
      </c>
      <c r="G1527" s="115">
        <v>13.4</v>
      </c>
      <c r="H1527" s="118">
        <f t="shared" si="46"/>
        <v>13536.144000000002</v>
      </c>
      <c r="I1527" s="114">
        <f>F1527/F1529</f>
        <v>0.20422868372211506</v>
      </c>
      <c r="J1527" s="117">
        <f t="shared" si="47"/>
        <v>5.4733287237526837E-2</v>
      </c>
    </row>
    <row r="1528" spans="1:10" x14ac:dyDescent="0.25">
      <c r="A1528" s="121" t="s">
        <v>75</v>
      </c>
      <c r="B1528" s="121" t="s">
        <v>80</v>
      </c>
      <c r="C1528" s="120" t="s">
        <v>2</v>
      </c>
      <c r="D1528" s="120" t="s">
        <v>107</v>
      </c>
      <c r="E1528" s="120" t="s">
        <v>76</v>
      </c>
      <c r="F1528" s="119">
        <v>90517</v>
      </c>
      <c r="G1528" s="115">
        <v>10</v>
      </c>
      <c r="H1528" s="118">
        <f t="shared" si="46"/>
        <v>18103.400000000001</v>
      </c>
      <c r="I1528" s="114">
        <f>F1528/F1529</f>
        <v>0.36600474705937058</v>
      </c>
      <c r="J1528" s="117">
        <f t="shared" si="47"/>
        <v>7.3200949411874119E-2</v>
      </c>
    </row>
    <row r="1529" spans="1:10" x14ac:dyDescent="0.25">
      <c r="A1529" s="121" t="s">
        <v>75</v>
      </c>
      <c r="B1529" s="121" t="s">
        <v>80</v>
      </c>
      <c r="C1529" s="120" t="s">
        <v>2</v>
      </c>
      <c r="D1529" s="120" t="s">
        <v>107</v>
      </c>
      <c r="E1529" s="120" t="s">
        <v>72</v>
      </c>
      <c r="F1529" s="119">
        <v>247311</v>
      </c>
      <c r="G1529" s="115">
        <v>6.6</v>
      </c>
      <c r="H1529" s="118">
        <f t="shared" si="46"/>
        <v>32645.051999999996</v>
      </c>
      <c r="I1529" s="114">
        <f>F1529/F1529</f>
        <v>1</v>
      </c>
      <c r="J1529" s="117">
        <f t="shared" si="47"/>
        <v>0.13200000000000001</v>
      </c>
    </row>
    <row r="1530" spans="1:10" x14ac:dyDescent="0.25">
      <c r="A1530" s="121" t="s">
        <v>75</v>
      </c>
      <c r="B1530" s="121" t="s">
        <v>80</v>
      </c>
      <c r="C1530" s="120" t="s">
        <v>2</v>
      </c>
      <c r="D1530" s="120" t="s">
        <v>32</v>
      </c>
      <c r="E1530" s="120" t="s">
        <v>1</v>
      </c>
      <c r="F1530" s="119">
        <v>49913</v>
      </c>
      <c r="G1530" s="115">
        <v>14.2</v>
      </c>
      <c r="H1530" s="118">
        <f t="shared" si="46"/>
        <v>14175.291999999999</v>
      </c>
      <c r="I1530" s="114">
        <f>F1530/F1533</f>
        <v>0.44655686078033158</v>
      </c>
      <c r="J1530" s="117">
        <f t="shared" si="47"/>
        <v>0.12682214846161416</v>
      </c>
    </row>
    <row r="1531" spans="1:10" x14ac:dyDescent="0.25">
      <c r="A1531" s="121" t="s">
        <v>75</v>
      </c>
      <c r="B1531" s="121" t="s">
        <v>80</v>
      </c>
      <c r="C1531" s="120" t="s">
        <v>2</v>
      </c>
      <c r="D1531" s="120" t="s">
        <v>32</v>
      </c>
      <c r="E1531" s="120" t="s">
        <v>77</v>
      </c>
      <c r="F1531" s="119">
        <v>19753</v>
      </c>
      <c r="G1531" s="115">
        <v>21.9</v>
      </c>
      <c r="H1531" s="118">
        <f t="shared" si="46"/>
        <v>8651.8139999999985</v>
      </c>
      <c r="I1531" s="114">
        <f>F1531/F1533</f>
        <v>0.17672425362117863</v>
      </c>
      <c r="J1531" s="117">
        <f t="shared" si="47"/>
        <v>7.7405223086076239E-2</v>
      </c>
    </row>
    <row r="1532" spans="1:10" x14ac:dyDescent="0.25">
      <c r="A1532" s="121" t="s">
        <v>75</v>
      </c>
      <c r="B1532" s="121" t="s">
        <v>80</v>
      </c>
      <c r="C1532" s="120" t="s">
        <v>2</v>
      </c>
      <c r="D1532" s="120" t="s">
        <v>32</v>
      </c>
      <c r="E1532" s="120" t="s">
        <v>76</v>
      </c>
      <c r="F1532" s="119">
        <v>42111</v>
      </c>
      <c r="G1532" s="115">
        <v>15.1</v>
      </c>
      <c r="H1532" s="118">
        <f t="shared" si="46"/>
        <v>12717.521999999999</v>
      </c>
      <c r="I1532" s="114">
        <f>F1532/F1533</f>
        <v>0.37675467241641541</v>
      </c>
      <c r="J1532" s="117">
        <f t="shared" si="47"/>
        <v>0.11377991106975745</v>
      </c>
    </row>
    <row r="1533" spans="1:10" x14ac:dyDescent="0.25">
      <c r="A1533" s="121" t="s">
        <v>75</v>
      </c>
      <c r="B1533" s="121" t="s">
        <v>80</v>
      </c>
      <c r="C1533" s="120" t="s">
        <v>2</v>
      </c>
      <c r="D1533" s="120" t="s">
        <v>32</v>
      </c>
      <c r="E1533" s="120" t="s">
        <v>72</v>
      </c>
      <c r="F1533" s="119">
        <v>111773</v>
      </c>
      <c r="G1533" s="115">
        <v>9.3000000000000007</v>
      </c>
      <c r="H1533" s="118">
        <f t="shared" si="46"/>
        <v>20789.778000000002</v>
      </c>
      <c r="I1533" s="114">
        <f>F1533/F1533</f>
        <v>1</v>
      </c>
      <c r="J1533" s="117">
        <f t="shared" si="47"/>
        <v>0.18600000000000003</v>
      </c>
    </row>
    <row r="1534" spans="1:10" x14ac:dyDescent="0.25">
      <c r="A1534" s="121" t="s">
        <v>75</v>
      </c>
      <c r="B1534" s="121" t="s">
        <v>80</v>
      </c>
      <c r="C1534" s="120" t="s">
        <v>2</v>
      </c>
      <c r="D1534" s="120" t="s">
        <v>11</v>
      </c>
      <c r="E1534" s="120" t="s">
        <v>1</v>
      </c>
      <c r="F1534" s="119">
        <v>56379</v>
      </c>
      <c r="G1534" s="115">
        <v>12.8</v>
      </c>
      <c r="H1534" s="118">
        <f t="shared" si="46"/>
        <v>14433.024000000001</v>
      </c>
      <c r="I1534" s="114">
        <f>F1534/F1537</f>
        <v>0.41595838866755203</v>
      </c>
      <c r="J1534" s="117">
        <f t="shared" si="47"/>
        <v>0.10648534749889332</v>
      </c>
    </row>
    <row r="1535" spans="1:10" x14ac:dyDescent="0.25">
      <c r="A1535" s="121" t="s">
        <v>75</v>
      </c>
      <c r="B1535" s="121" t="s">
        <v>80</v>
      </c>
      <c r="C1535" s="120" t="s">
        <v>2</v>
      </c>
      <c r="D1535" s="120" t="s">
        <v>11</v>
      </c>
      <c r="E1535" s="120" t="s">
        <v>77</v>
      </c>
      <c r="F1535" s="119">
        <v>30757</v>
      </c>
      <c r="G1535" s="115">
        <v>17.399999999999999</v>
      </c>
      <c r="H1535" s="118">
        <f t="shared" si="46"/>
        <v>10703.435999999998</v>
      </c>
      <c r="I1535" s="114">
        <f>F1535/F1537</f>
        <v>0.2269219418621809</v>
      </c>
      <c r="J1535" s="117">
        <f t="shared" si="47"/>
        <v>7.8968835768038939E-2</v>
      </c>
    </row>
    <row r="1536" spans="1:10" x14ac:dyDescent="0.25">
      <c r="A1536" s="121" t="s">
        <v>75</v>
      </c>
      <c r="B1536" s="121" t="s">
        <v>80</v>
      </c>
      <c r="C1536" s="120" t="s">
        <v>2</v>
      </c>
      <c r="D1536" s="120" t="s">
        <v>11</v>
      </c>
      <c r="E1536" s="120" t="s">
        <v>76</v>
      </c>
      <c r="F1536" s="119">
        <v>48408</v>
      </c>
      <c r="G1536" s="115">
        <v>14.2</v>
      </c>
      <c r="H1536" s="118">
        <f t="shared" si="46"/>
        <v>13747.871999999999</v>
      </c>
      <c r="I1536" s="114">
        <f>F1536/F1537</f>
        <v>0.35714918105356352</v>
      </c>
      <c r="J1536" s="117">
        <f t="shared" si="47"/>
        <v>0.10143036741921203</v>
      </c>
    </row>
    <row r="1537" spans="1:10" x14ac:dyDescent="0.25">
      <c r="A1537" s="121" t="s">
        <v>75</v>
      </c>
      <c r="B1537" s="121" t="s">
        <v>80</v>
      </c>
      <c r="C1537" s="120" t="s">
        <v>2</v>
      </c>
      <c r="D1537" s="120" t="s">
        <v>11</v>
      </c>
      <c r="E1537" s="120" t="s">
        <v>72</v>
      </c>
      <c r="F1537" s="119">
        <v>135540</v>
      </c>
      <c r="G1537" s="115">
        <v>8.3000000000000007</v>
      </c>
      <c r="H1537" s="118">
        <f t="shared" si="46"/>
        <v>22499.64</v>
      </c>
      <c r="I1537" s="114">
        <f>F1537/F1537</f>
        <v>1</v>
      </c>
      <c r="J1537" s="117">
        <f t="shared" si="47"/>
        <v>0.16600000000000001</v>
      </c>
    </row>
    <row r="1538" spans="1:10" x14ac:dyDescent="0.25">
      <c r="A1538" s="121" t="s">
        <v>75</v>
      </c>
      <c r="B1538" s="121" t="s">
        <v>80</v>
      </c>
      <c r="C1538" s="120" t="s">
        <v>3</v>
      </c>
      <c r="D1538" s="120" t="s">
        <v>107</v>
      </c>
      <c r="E1538" s="120" t="s">
        <v>1</v>
      </c>
      <c r="F1538" s="119">
        <v>158709</v>
      </c>
      <c r="G1538" s="115">
        <v>7.7</v>
      </c>
      <c r="H1538" s="118">
        <f t="shared" ref="H1538:H1601" si="48">2*(G1538*F1538/100)</f>
        <v>24441.186000000002</v>
      </c>
      <c r="I1538" s="114">
        <f>F1538/F1541</f>
        <v>0.40017296981096873</v>
      </c>
      <c r="J1538" s="117">
        <f t="shared" ref="J1538:J1601" si="49">2*(I1538*G1538/100)</f>
        <v>6.1626637350889191E-2</v>
      </c>
    </row>
    <row r="1539" spans="1:10" x14ac:dyDescent="0.25">
      <c r="A1539" s="121" t="s">
        <v>75</v>
      </c>
      <c r="B1539" s="121" t="s">
        <v>80</v>
      </c>
      <c r="C1539" s="120" t="s">
        <v>3</v>
      </c>
      <c r="D1539" s="120" t="s">
        <v>107</v>
      </c>
      <c r="E1539" s="120" t="s">
        <v>77</v>
      </c>
      <c r="F1539" s="119">
        <v>113986</v>
      </c>
      <c r="G1539" s="115">
        <v>9.5</v>
      </c>
      <c r="H1539" s="118">
        <f t="shared" si="48"/>
        <v>21657.34</v>
      </c>
      <c r="I1539" s="114">
        <f>F1539/F1541</f>
        <v>0.28740724304779869</v>
      </c>
      <c r="J1539" s="117">
        <f t="shared" si="49"/>
        <v>5.4607376179081756E-2</v>
      </c>
    </row>
    <row r="1540" spans="1:10" x14ac:dyDescent="0.25">
      <c r="A1540" s="121" t="s">
        <v>75</v>
      </c>
      <c r="B1540" s="121" t="s">
        <v>80</v>
      </c>
      <c r="C1540" s="120" t="s">
        <v>3</v>
      </c>
      <c r="D1540" s="120" t="s">
        <v>107</v>
      </c>
      <c r="E1540" s="120" t="s">
        <v>76</v>
      </c>
      <c r="F1540" s="119">
        <v>123910</v>
      </c>
      <c r="G1540" s="115">
        <v>9.5</v>
      </c>
      <c r="H1540" s="118">
        <f t="shared" si="48"/>
        <v>23542.9</v>
      </c>
      <c r="I1540" s="114">
        <f>F1540/F1541</f>
        <v>0.31242987284449608</v>
      </c>
      <c r="J1540" s="117">
        <f t="shared" si="49"/>
        <v>5.9361675840454257E-2</v>
      </c>
    </row>
    <row r="1541" spans="1:10" x14ac:dyDescent="0.25">
      <c r="A1541" s="121" t="s">
        <v>75</v>
      </c>
      <c r="B1541" s="121" t="s">
        <v>80</v>
      </c>
      <c r="C1541" s="120" t="s">
        <v>3</v>
      </c>
      <c r="D1541" s="120" t="s">
        <v>107</v>
      </c>
      <c r="E1541" s="120" t="s">
        <v>72</v>
      </c>
      <c r="F1541" s="119">
        <v>396601</v>
      </c>
      <c r="G1541" s="115">
        <v>4.9000000000000004</v>
      </c>
      <c r="H1541" s="118">
        <f t="shared" si="48"/>
        <v>38866.898000000001</v>
      </c>
      <c r="I1541" s="114">
        <f>F1541/F1541</f>
        <v>1</v>
      </c>
      <c r="J1541" s="117">
        <f t="shared" si="49"/>
        <v>9.8000000000000004E-2</v>
      </c>
    </row>
    <row r="1542" spans="1:10" x14ac:dyDescent="0.25">
      <c r="A1542" s="121" t="s">
        <v>75</v>
      </c>
      <c r="B1542" s="121" t="s">
        <v>80</v>
      </c>
      <c r="C1542" s="120" t="s">
        <v>3</v>
      </c>
      <c r="D1542" s="120" t="s">
        <v>32</v>
      </c>
      <c r="E1542" s="120" t="s">
        <v>1</v>
      </c>
      <c r="F1542" s="119">
        <v>82230</v>
      </c>
      <c r="G1542" s="115">
        <v>10.7</v>
      </c>
      <c r="H1542" s="118">
        <f t="shared" si="48"/>
        <v>17597.219999999998</v>
      </c>
      <c r="I1542" s="114">
        <f>F1542/F1545</f>
        <v>0.38793591485507245</v>
      </c>
      <c r="J1542" s="117">
        <f t="shared" si="49"/>
        <v>8.3018285778985484E-2</v>
      </c>
    </row>
    <row r="1543" spans="1:10" x14ac:dyDescent="0.25">
      <c r="A1543" s="121" t="s">
        <v>75</v>
      </c>
      <c r="B1543" s="121" t="s">
        <v>80</v>
      </c>
      <c r="C1543" s="120" t="s">
        <v>3</v>
      </c>
      <c r="D1543" s="120" t="s">
        <v>32</v>
      </c>
      <c r="E1543" s="120" t="s">
        <v>77</v>
      </c>
      <c r="F1543" s="119">
        <v>55415</v>
      </c>
      <c r="G1543" s="115">
        <v>12.9</v>
      </c>
      <c r="H1543" s="118">
        <f t="shared" si="48"/>
        <v>14297.07</v>
      </c>
      <c r="I1543" s="114">
        <f>F1543/F1545</f>
        <v>0.26143097071256038</v>
      </c>
      <c r="J1543" s="117">
        <f t="shared" si="49"/>
        <v>6.7449190443840581E-2</v>
      </c>
    </row>
    <row r="1544" spans="1:10" x14ac:dyDescent="0.25">
      <c r="A1544" s="121" t="s">
        <v>75</v>
      </c>
      <c r="B1544" s="121" t="s">
        <v>80</v>
      </c>
      <c r="C1544" s="120" t="s">
        <v>3</v>
      </c>
      <c r="D1544" s="120" t="s">
        <v>32</v>
      </c>
      <c r="E1544" s="120" t="s">
        <v>76</v>
      </c>
      <c r="F1544" s="119">
        <v>74327</v>
      </c>
      <c r="G1544" s="115">
        <v>11.4</v>
      </c>
      <c r="H1544" s="118">
        <f t="shared" si="48"/>
        <v>16946.556</v>
      </c>
      <c r="I1544" s="114">
        <f>F1544/F1545</f>
        <v>0.35065198520531399</v>
      </c>
      <c r="J1544" s="117">
        <f t="shared" si="49"/>
        <v>7.9948652626811598E-2</v>
      </c>
    </row>
    <row r="1545" spans="1:10" x14ac:dyDescent="0.25">
      <c r="A1545" s="121" t="s">
        <v>75</v>
      </c>
      <c r="B1545" s="121" t="s">
        <v>80</v>
      </c>
      <c r="C1545" s="120" t="s">
        <v>3</v>
      </c>
      <c r="D1545" s="120" t="s">
        <v>32</v>
      </c>
      <c r="E1545" s="120" t="s">
        <v>72</v>
      </c>
      <c r="F1545" s="119">
        <v>211968</v>
      </c>
      <c r="G1545" s="115">
        <v>6.6</v>
      </c>
      <c r="H1545" s="118">
        <f t="shared" si="48"/>
        <v>27979.775999999998</v>
      </c>
      <c r="I1545" s="114">
        <f>F1545/F1545</f>
        <v>1</v>
      </c>
      <c r="J1545" s="117">
        <f t="shared" si="49"/>
        <v>0.13200000000000001</v>
      </c>
    </row>
    <row r="1546" spans="1:10" x14ac:dyDescent="0.25">
      <c r="A1546" s="121" t="s">
        <v>75</v>
      </c>
      <c r="B1546" s="121" t="s">
        <v>80</v>
      </c>
      <c r="C1546" s="120" t="s">
        <v>3</v>
      </c>
      <c r="D1546" s="120" t="s">
        <v>11</v>
      </c>
      <c r="E1546" s="120" t="s">
        <v>1</v>
      </c>
      <c r="F1546" s="119">
        <v>76481</v>
      </c>
      <c r="G1546" s="115">
        <v>11</v>
      </c>
      <c r="H1546" s="118">
        <f t="shared" si="48"/>
        <v>16825.82</v>
      </c>
      <c r="I1546" s="114">
        <f>F1546/F1549</f>
        <v>0.41422807160072578</v>
      </c>
      <c r="J1546" s="117">
        <f t="shared" si="49"/>
        <v>9.1130175752159662E-2</v>
      </c>
    </row>
    <row r="1547" spans="1:10" x14ac:dyDescent="0.25">
      <c r="A1547" s="121" t="s">
        <v>75</v>
      </c>
      <c r="B1547" s="121" t="s">
        <v>80</v>
      </c>
      <c r="C1547" s="120" t="s">
        <v>3</v>
      </c>
      <c r="D1547" s="120" t="s">
        <v>11</v>
      </c>
      <c r="E1547" s="120" t="s">
        <v>77</v>
      </c>
      <c r="F1547" s="119">
        <v>58573</v>
      </c>
      <c r="G1547" s="115">
        <v>12.9</v>
      </c>
      <c r="H1547" s="118">
        <f t="shared" si="48"/>
        <v>15111.834000000001</v>
      </c>
      <c r="I1547" s="114">
        <f>F1547/F1549</f>
        <v>0.31723671026620087</v>
      </c>
      <c r="J1547" s="117">
        <f t="shared" si="49"/>
        <v>8.184707124867982E-2</v>
      </c>
    </row>
    <row r="1548" spans="1:10" x14ac:dyDescent="0.25">
      <c r="A1548" s="121" t="s">
        <v>75</v>
      </c>
      <c r="B1548" s="121" t="s">
        <v>80</v>
      </c>
      <c r="C1548" s="120" t="s">
        <v>3</v>
      </c>
      <c r="D1548" s="120" t="s">
        <v>11</v>
      </c>
      <c r="E1548" s="120" t="s">
        <v>76</v>
      </c>
      <c r="F1548" s="119">
        <v>49585</v>
      </c>
      <c r="G1548" s="115">
        <v>14.3</v>
      </c>
      <c r="H1548" s="118">
        <f t="shared" si="48"/>
        <v>14181.31</v>
      </c>
      <c r="I1548" s="114">
        <f>F1548/F1549</f>
        <v>0.26855688249790127</v>
      </c>
      <c r="J1548" s="117">
        <f t="shared" si="49"/>
        <v>7.6807268394399775E-2</v>
      </c>
    </row>
    <row r="1549" spans="1:10" x14ac:dyDescent="0.25">
      <c r="A1549" s="121" t="s">
        <v>75</v>
      </c>
      <c r="B1549" s="121" t="s">
        <v>80</v>
      </c>
      <c r="C1549" s="120" t="s">
        <v>3</v>
      </c>
      <c r="D1549" s="120" t="s">
        <v>11</v>
      </c>
      <c r="E1549" s="120" t="s">
        <v>72</v>
      </c>
      <c r="F1549" s="119">
        <v>184635</v>
      </c>
      <c r="G1549" s="115">
        <v>7.7</v>
      </c>
      <c r="H1549" s="118">
        <f t="shared" si="48"/>
        <v>28433.79</v>
      </c>
      <c r="I1549" s="114">
        <f>F1549/F1549</f>
        <v>1</v>
      </c>
      <c r="J1549" s="117">
        <f t="shared" si="49"/>
        <v>0.154</v>
      </c>
    </row>
    <row r="1550" spans="1:10" x14ac:dyDescent="0.25">
      <c r="A1550" s="121" t="s">
        <v>75</v>
      </c>
      <c r="B1550" s="121" t="s">
        <v>80</v>
      </c>
      <c r="C1550" s="120" t="s">
        <v>4</v>
      </c>
      <c r="D1550" s="120" t="s">
        <v>107</v>
      </c>
      <c r="E1550" s="120" t="s">
        <v>1</v>
      </c>
      <c r="F1550" s="119">
        <v>284760</v>
      </c>
      <c r="G1550" s="115">
        <v>6.2</v>
      </c>
      <c r="H1550" s="118">
        <f t="shared" si="48"/>
        <v>35310.239999999998</v>
      </c>
      <c r="I1550" s="114">
        <f>F1550/F1553</f>
        <v>0.31009946792175858</v>
      </c>
      <c r="J1550" s="117">
        <f t="shared" si="49"/>
        <v>3.8452334022298064E-2</v>
      </c>
    </row>
    <row r="1551" spans="1:10" x14ac:dyDescent="0.25">
      <c r="A1551" s="121" t="s">
        <v>75</v>
      </c>
      <c r="B1551" s="121" t="s">
        <v>80</v>
      </c>
      <c r="C1551" s="120" t="s">
        <v>4</v>
      </c>
      <c r="D1551" s="120" t="s">
        <v>107</v>
      </c>
      <c r="E1551" s="120" t="s">
        <v>77</v>
      </c>
      <c r="F1551" s="119">
        <v>355877</v>
      </c>
      <c r="G1551" s="115">
        <v>5.2</v>
      </c>
      <c r="H1551" s="118">
        <f t="shared" si="48"/>
        <v>37011.208000000006</v>
      </c>
      <c r="I1551" s="114">
        <f>F1551/F1553</f>
        <v>0.38754483897173647</v>
      </c>
      <c r="J1551" s="117">
        <f t="shared" si="49"/>
        <v>4.0304663253060591E-2</v>
      </c>
    </row>
    <row r="1552" spans="1:10" x14ac:dyDescent="0.25">
      <c r="A1552" s="121" t="s">
        <v>75</v>
      </c>
      <c r="B1552" s="121" t="s">
        <v>80</v>
      </c>
      <c r="C1552" s="120" t="s">
        <v>4</v>
      </c>
      <c r="D1552" s="120" t="s">
        <v>107</v>
      </c>
      <c r="E1552" s="120" t="s">
        <v>76</v>
      </c>
      <c r="F1552" s="119">
        <v>277653</v>
      </c>
      <c r="G1552" s="115">
        <v>6.2</v>
      </c>
      <c r="H1552" s="118">
        <f t="shared" si="48"/>
        <v>34428.972000000002</v>
      </c>
      <c r="I1552" s="114">
        <f>F1552/F1553</f>
        <v>0.30236004904790009</v>
      </c>
      <c r="J1552" s="117">
        <f t="shared" si="49"/>
        <v>3.7492646081939612E-2</v>
      </c>
    </row>
    <row r="1553" spans="1:10" x14ac:dyDescent="0.25">
      <c r="A1553" s="121" t="s">
        <v>75</v>
      </c>
      <c r="B1553" s="121" t="s">
        <v>80</v>
      </c>
      <c r="C1553" s="120" t="s">
        <v>4</v>
      </c>
      <c r="D1553" s="120" t="s">
        <v>107</v>
      </c>
      <c r="E1553" s="120" t="s">
        <v>72</v>
      </c>
      <c r="F1553" s="119">
        <v>918286</v>
      </c>
      <c r="G1553" s="115">
        <v>3.5</v>
      </c>
      <c r="H1553" s="118">
        <f t="shared" si="48"/>
        <v>64280.02</v>
      </c>
      <c r="I1553" s="114">
        <f>F1553/F1553</f>
        <v>1</v>
      </c>
      <c r="J1553" s="117">
        <f t="shared" si="49"/>
        <v>7.0000000000000007E-2</v>
      </c>
    </row>
    <row r="1554" spans="1:10" x14ac:dyDescent="0.25">
      <c r="A1554" s="121" t="s">
        <v>75</v>
      </c>
      <c r="B1554" s="121" t="s">
        <v>80</v>
      </c>
      <c r="C1554" s="120" t="s">
        <v>4</v>
      </c>
      <c r="D1554" s="120" t="s">
        <v>32</v>
      </c>
      <c r="E1554" s="120" t="s">
        <v>1</v>
      </c>
      <c r="F1554" s="119">
        <v>133548</v>
      </c>
      <c r="G1554" s="115">
        <v>8.9</v>
      </c>
      <c r="H1554" s="118">
        <f t="shared" si="48"/>
        <v>23771.543999999998</v>
      </c>
      <c r="I1554" s="114">
        <f>F1554/F1557</f>
        <v>0.26682277347995653</v>
      </c>
      <c r="J1554" s="117">
        <f t="shared" si="49"/>
        <v>4.7494453679432266E-2</v>
      </c>
    </row>
    <row r="1555" spans="1:10" x14ac:dyDescent="0.25">
      <c r="A1555" s="121" t="s">
        <v>75</v>
      </c>
      <c r="B1555" s="121" t="s">
        <v>80</v>
      </c>
      <c r="C1555" s="120" t="s">
        <v>4</v>
      </c>
      <c r="D1555" s="120" t="s">
        <v>32</v>
      </c>
      <c r="E1555" s="120" t="s">
        <v>77</v>
      </c>
      <c r="F1555" s="119">
        <v>172851</v>
      </c>
      <c r="G1555" s="115">
        <v>8.1</v>
      </c>
      <c r="H1555" s="118">
        <f t="shared" si="48"/>
        <v>28001.861999999997</v>
      </c>
      <c r="I1555" s="114">
        <f>F1555/F1557</f>
        <v>0.34534836327600538</v>
      </c>
      <c r="J1555" s="117">
        <f t="shared" si="49"/>
        <v>5.5946434850712864E-2</v>
      </c>
    </row>
    <row r="1556" spans="1:10" x14ac:dyDescent="0.25">
      <c r="A1556" s="121" t="s">
        <v>75</v>
      </c>
      <c r="B1556" s="121" t="s">
        <v>80</v>
      </c>
      <c r="C1556" s="120" t="s">
        <v>4</v>
      </c>
      <c r="D1556" s="120" t="s">
        <v>32</v>
      </c>
      <c r="E1556" s="120" t="s">
        <v>76</v>
      </c>
      <c r="F1556" s="119">
        <v>194117</v>
      </c>
      <c r="G1556" s="115">
        <v>8.1</v>
      </c>
      <c r="H1556" s="118">
        <f t="shared" si="48"/>
        <v>31446.953999999998</v>
      </c>
      <c r="I1556" s="114">
        <f>F1556/F1557</f>
        <v>0.38783685506041815</v>
      </c>
      <c r="J1556" s="117">
        <f t="shared" si="49"/>
        <v>6.2829570519787742E-2</v>
      </c>
    </row>
    <row r="1557" spans="1:10" x14ac:dyDescent="0.25">
      <c r="A1557" s="121" t="s">
        <v>75</v>
      </c>
      <c r="B1557" s="121" t="s">
        <v>80</v>
      </c>
      <c r="C1557" s="120" t="s">
        <v>4</v>
      </c>
      <c r="D1557" s="120" t="s">
        <v>32</v>
      </c>
      <c r="E1557" s="120" t="s">
        <v>72</v>
      </c>
      <c r="F1557" s="119">
        <v>500512</v>
      </c>
      <c r="G1557" s="115">
        <v>4.2</v>
      </c>
      <c r="H1557" s="118">
        <f t="shared" si="48"/>
        <v>42043.008000000002</v>
      </c>
      <c r="I1557" s="114">
        <f>F1557/F1557</f>
        <v>1</v>
      </c>
      <c r="J1557" s="117">
        <f t="shared" si="49"/>
        <v>8.4000000000000005E-2</v>
      </c>
    </row>
    <row r="1558" spans="1:10" x14ac:dyDescent="0.25">
      <c r="A1558" s="121" t="s">
        <v>75</v>
      </c>
      <c r="B1558" s="121" t="s">
        <v>80</v>
      </c>
      <c r="C1558" s="120" t="s">
        <v>4</v>
      </c>
      <c r="D1558" s="120" t="s">
        <v>11</v>
      </c>
      <c r="E1558" s="120" t="s">
        <v>1</v>
      </c>
      <c r="F1558" s="119">
        <v>151214</v>
      </c>
      <c r="G1558" s="115">
        <v>8.1</v>
      </c>
      <c r="H1558" s="118">
        <f t="shared" si="48"/>
        <v>24496.667999999998</v>
      </c>
      <c r="I1558" s="114">
        <f>F1558/F1561</f>
        <v>0.36194994446784878</v>
      </c>
      <c r="J1558" s="117">
        <f t="shared" si="49"/>
        <v>5.8635891003791497E-2</v>
      </c>
    </row>
    <row r="1559" spans="1:10" x14ac:dyDescent="0.25">
      <c r="A1559" s="121" t="s">
        <v>75</v>
      </c>
      <c r="B1559" s="121" t="s">
        <v>80</v>
      </c>
      <c r="C1559" s="120" t="s">
        <v>4</v>
      </c>
      <c r="D1559" s="120" t="s">
        <v>11</v>
      </c>
      <c r="E1559" s="120" t="s">
        <v>77</v>
      </c>
      <c r="F1559" s="119">
        <v>183028</v>
      </c>
      <c r="G1559" s="115">
        <v>8.1</v>
      </c>
      <c r="H1559" s="118">
        <f t="shared" si="48"/>
        <v>29650.536</v>
      </c>
      <c r="I1559" s="114">
        <f>F1559/F1561</f>
        <v>0.43810080042893801</v>
      </c>
      <c r="J1559" s="117">
        <f t="shared" si="49"/>
        <v>7.0972329669487952E-2</v>
      </c>
    </row>
    <row r="1560" spans="1:10" x14ac:dyDescent="0.25">
      <c r="A1560" s="121" t="s">
        <v>75</v>
      </c>
      <c r="B1560" s="121" t="s">
        <v>80</v>
      </c>
      <c r="C1560" s="120" t="s">
        <v>4</v>
      </c>
      <c r="D1560" s="120" t="s">
        <v>11</v>
      </c>
      <c r="E1560" s="120" t="s">
        <v>76</v>
      </c>
      <c r="F1560" s="119">
        <v>83538</v>
      </c>
      <c r="G1560" s="115">
        <v>11.1</v>
      </c>
      <c r="H1560" s="118">
        <f t="shared" si="48"/>
        <v>18545.435999999998</v>
      </c>
      <c r="I1560" s="114">
        <f>F1560/F1561</f>
        <v>0.19995882961204089</v>
      </c>
      <c r="J1560" s="117">
        <f t="shared" si="49"/>
        <v>4.439086017387308E-2</v>
      </c>
    </row>
    <row r="1561" spans="1:10" x14ac:dyDescent="0.25">
      <c r="A1561" s="121" t="s">
        <v>75</v>
      </c>
      <c r="B1561" s="121" t="s">
        <v>80</v>
      </c>
      <c r="C1561" s="120" t="s">
        <v>4</v>
      </c>
      <c r="D1561" s="120" t="s">
        <v>11</v>
      </c>
      <c r="E1561" s="120" t="s">
        <v>72</v>
      </c>
      <c r="F1561" s="119">
        <v>417776</v>
      </c>
      <c r="G1561" s="115">
        <v>4.9000000000000004</v>
      </c>
      <c r="H1561" s="118">
        <f t="shared" si="48"/>
        <v>40942.048000000003</v>
      </c>
      <c r="I1561" s="114">
        <f>F1561/F1561</f>
        <v>1</v>
      </c>
      <c r="J1561" s="117">
        <f t="shared" si="49"/>
        <v>9.8000000000000004E-2</v>
      </c>
    </row>
    <row r="1562" spans="1:10" x14ac:dyDescent="0.25">
      <c r="A1562" s="121" t="s">
        <v>75</v>
      </c>
      <c r="B1562" s="121" t="s">
        <v>80</v>
      </c>
      <c r="C1562" s="120" t="s">
        <v>78</v>
      </c>
      <c r="D1562" s="120" t="s">
        <v>107</v>
      </c>
      <c r="E1562" s="120" t="s">
        <v>1</v>
      </c>
      <c r="F1562" s="119">
        <v>87289</v>
      </c>
      <c r="G1562" s="115">
        <v>7.1</v>
      </c>
      <c r="H1562" s="118">
        <f t="shared" si="48"/>
        <v>12395.038</v>
      </c>
      <c r="I1562" s="114">
        <f>F1562/F1565</f>
        <v>0.11260394279566452</v>
      </c>
      <c r="J1562" s="117">
        <f t="shared" si="49"/>
        <v>1.5989759876984363E-2</v>
      </c>
    </row>
    <row r="1563" spans="1:10" x14ac:dyDescent="0.25">
      <c r="A1563" s="121" t="s">
        <v>75</v>
      </c>
      <c r="B1563" s="121" t="s">
        <v>80</v>
      </c>
      <c r="C1563" s="120" t="s">
        <v>78</v>
      </c>
      <c r="D1563" s="120" t="s">
        <v>107</v>
      </c>
      <c r="E1563" s="120" t="s">
        <v>77</v>
      </c>
      <c r="F1563" s="119">
        <v>425933</v>
      </c>
      <c r="G1563" s="115">
        <v>3.1</v>
      </c>
      <c r="H1563" s="118">
        <f t="shared" si="48"/>
        <v>26407.846000000001</v>
      </c>
      <c r="I1563" s="114">
        <f>F1563/F1565</f>
        <v>0.5494590975585214</v>
      </c>
      <c r="J1563" s="117">
        <f t="shared" si="49"/>
        <v>3.4066464048628328E-2</v>
      </c>
    </row>
    <row r="1564" spans="1:10" x14ac:dyDescent="0.25">
      <c r="A1564" s="121" t="s">
        <v>75</v>
      </c>
      <c r="B1564" s="121" t="s">
        <v>80</v>
      </c>
      <c r="C1564" s="120" t="s">
        <v>78</v>
      </c>
      <c r="D1564" s="120" t="s">
        <v>107</v>
      </c>
      <c r="E1564" s="120" t="s">
        <v>76</v>
      </c>
      <c r="F1564" s="119">
        <v>261968</v>
      </c>
      <c r="G1564" s="115">
        <v>3.9</v>
      </c>
      <c r="H1564" s="118">
        <f t="shared" si="48"/>
        <v>20433.504000000001</v>
      </c>
      <c r="I1564" s="114">
        <f>F1564/F1565</f>
        <v>0.33794211969772414</v>
      </c>
      <c r="J1564" s="117">
        <f t="shared" si="49"/>
        <v>2.6359485336422482E-2</v>
      </c>
    </row>
    <row r="1565" spans="1:10" x14ac:dyDescent="0.25">
      <c r="A1565" s="121" t="s">
        <v>75</v>
      </c>
      <c r="B1565" s="121" t="s">
        <v>80</v>
      </c>
      <c r="C1565" s="120" t="s">
        <v>78</v>
      </c>
      <c r="D1565" s="120" t="s">
        <v>107</v>
      </c>
      <c r="E1565" s="120" t="s">
        <v>72</v>
      </c>
      <c r="F1565" s="119">
        <v>775186</v>
      </c>
      <c r="G1565" s="115">
        <v>2.7</v>
      </c>
      <c r="H1565" s="118">
        <f t="shared" si="48"/>
        <v>41860.044000000002</v>
      </c>
      <c r="I1565" s="114">
        <f>F1565/F1565</f>
        <v>1</v>
      </c>
      <c r="J1565" s="117">
        <f t="shared" si="49"/>
        <v>5.4000000000000006E-2</v>
      </c>
    </row>
    <row r="1566" spans="1:10" x14ac:dyDescent="0.25">
      <c r="A1566" s="121" t="s">
        <v>75</v>
      </c>
      <c r="B1566" s="121" t="s">
        <v>80</v>
      </c>
      <c r="C1566" s="120" t="s">
        <v>78</v>
      </c>
      <c r="D1566" s="120" t="s">
        <v>32</v>
      </c>
      <c r="E1566" s="120" t="s">
        <v>1</v>
      </c>
      <c r="F1566" s="119">
        <v>45516</v>
      </c>
      <c r="G1566" s="115">
        <v>9.6999999999999993</v>
      </c>
      <c r="H1566" s="118">
        <f t="shared" si="48"/>
        <v>8830.1039999999994</v>
      </c>
      <c r="I1566" s="114">
        <f>F1566/F1569</f>
        <v>0.10827604253395819</v>
      </c>
      <c r="J1566" s="117">
        <f t="shared" si="49"/>
        <v>2.1005552251587886E-2</v>
      </c>
    </row>
    <row r="1567" spans="1:10" x14ac:dyDescent="0.25">
      <c r="A1567" s="121" t="s">
        <v>75</v>
      </c>
      <c r="B1567" s="121" t="s">
        <v>80</v>
      </c>
      <c r="C1567" s="120" t="s">
        <v>78</v>
      </c>
      <c r="D1567" s="120" t="s">
        <v>32</v>
      </c>
      <c r="E1567" s="120" t="s">
        <v>77</v>
      </c>
      <c r="F1567" s="119">
        <v>178208</v>
      </c>
      <c r="G1567" s="115">
        <v>5.2</v>
      </c>
      <c r="H1567" s="118">
        <f t="shared" si="48"/>
        <v>18533.631999999998</v>
      </c>
      <c r="I1567" s="114">
        <f>F1567/F1569</f>
        <v>0.42393129861788426</v>
      </c>
      <c r="J1567" s="117">
        <f t="shared" si="49"/>
        <v>4.4088855056259965E-2</v>
      </c>
    </row>
    <row r="1568" spans="1:10" x14ac:dyDescent="0.25">
      <c r="A1568" s="121" t="s">
        <v>75</v>
      </c>
      <c r="B1568" s="121" t="s">
        <v>80</v>
      </c>
      <c r="C1568" s="120" t="s">
        <v>78</v>
      </c>
      <c r="D1568" s="120" t="s">
        <v>32</v>
      </c>
      <c r="E1568" s="120" t="s">
        <v>76</v>
      </c>
      <c r="F1568" s="119">
        <v>196650</v>
      </c>
      <c r="G1568" s="115">
        <v>5.2</v>
      </c>
      <c r="H1568" s="118">
        <f t="shared" si="48"/>
        <v>20451.599999999999</v>
      </c>
      <c r="I1568" s="114">
        <f>F1568/F1569</f>
        <v>0.46780217427504339</v>
      </c>
      <c r="J1568" s="117">
        <f t="shared" si="49"/>
        <v>4.8651426124604519E-2</v>
      </c>
    </row>
    <row r="1569" spans="1:10" x14ac:dyDescent="0.25">
      <c r="A1569" s="121" t="s">
        <v>75</v>
      </c>
      <c r="B1569" s="121" t="s">
        <v>80</v>
      </c>
      <c r="C1569" s="120" t="s">
        <v>78</v>
      </c>
      <c r="D1569" s="120" t="s">
        <v>32</v>
      </c>
      <c r="E1569" s="120" t="s">
        <v>72</v>
      </c>
      <c r="F1569" s="119">
        <v>420370</v>
      </c>
      <c r="G1569" s="115">
        <v>3.1</v>
      </c>
      <c r="H1569" s="118">
        <f t="shared" si="48"/>
        <v>26062.94</v>
      </c>
      <c r="I1569" s="114">
        <f>F1569/F1569</f>
        <v>1</v>
      </c>
      <c r="J1569" s="117">
        <f t="shared" si="49"/>
        <v>6.2E-2</v>
      </c>
    </row>
    <row r="1570" spans="1:10" x14ac:dyDescent="0.25">
      <c r="A1570" s="121" t="s">
        <v>75</v>
      </c>
      <c r="B1570" s="121" t="s">
        <v>80</v>
      </c>
      <c r="C1570" s="120" t="s">
        <v>78</v>
      </c>
      <c r="D1570" s="120" t="s">
        <v>11</v>
      </c>
      <c r="E1570" s="120" t="s">
        <v>1</v>
      </c>
      <c r="F1570" s="119">
        <v>41775</v>
      </c>
      <c r="G1570" s="115">
        <v>10.3</v>
      </c>
      <c r="H1570" s="118">
        <f t="shared" si="48"/>
        <v>8605.6500000000015</v>
      </c>
      <c r="I1570" s="114">
        <f>F1570/F1573</f>
        <v>0.11773641697997284</v>
      </c>
      <c r="J1570" s="117">
        <f t="shared" si="49"/>
        <v>2.4253701897874406E-2</v>
      </c>
    </row>
    <row r="1571" spans="1:10" x14ac:dyDescent="0.25">
      <c r="A1571" s="121" t="s">
        <v>75</v>
      </c>
      <c r="B1571" s="121" t="s">
        <v>80</v>
      </c>
      <c r="C1571" s="120" t="s">
        <v>78</v>
      </c>
      <c r="D1571" s="120" t="s">
        <v>11</v>
      </c>
      <c r="E1571" s="120" t="s">
        <v>77</v>
      </c>
      <c r="F1571" s="119">
        <v>247727</v>
      </c>
      <c r="G1571" s="115">
        <v>4.5</v>
      </c>
      <c r="H1571" s="118">
        <f t="shared" si="48"/>
        <v>22295.43</v>
      </c>
      <c r="I1571" s="114">
        <f>F1571/F1573</f>
        <v>0.69818047562412278</v>
      </c>
      <c r="J1571" s="117">
        <f t="shared" si="49"/>
        <v>6.2836242806171047E-2</v>
      </c>
    </row>
    <row r="1572" spans="1:10" x14ac:dyDescent="0.25">
      <c r="A1572" s="121" t="s">
        <v>75</v>
      </c>
      <c r="B1572" s="121" t="s">
        <v>80</v>
      </c>
      <c r="C1572" s="120" t="s">
        <v>78</v>
      </c>
      <c r="D1572" s="120" t="s">
        <v>11</v>
      </c>
      <c r="E1572" s="120" t="s">
        <v>76</v>
      </c>
      <c r="F1572" s="119">
        <v>65320</v>
      </c>
      <c r="G1572" s="115">
        <v>8.1</v>
      </c>
      <c r="H1572" s="118">
        <f t="shared" si="48"/>
        <v>10581.84</v>
      </c>
      <c r="I1572" s="114">
        <f>F1572/F1573</f>
        <v>0.18409438078113285</v>
      </c>
      <c r="J1572" s="117">
        <f t="shared" si="49"/>
        <v>2.9823289686543523E-2</v>
      </c>
    </row>
    <row r="1573" spans="1:10" x14ac:dyDescent="0.25">
      <c r="A1573" s="121" t="s">
        <v>75</v>
      </c>
      <c r="B1573" s="121" t="s">
        <v>80</v>
      </c>
      <c r="C1573" s="120" t="s">
        <v>78</v>
      </c>
      <c r="D1573" s="120" t="s">
        <v>11</v>
      </c>
      <c r="E1573" s="120" t="s">
        <v>72</v>
      </c>
      <c r="F1573" s="119">
        <v>354818</v>
      </c>
      <c r="G1573" s="115">
        <v>3.3</v>
      </c>
      <c r="H1573" s="118">
        <f t="shared" si="48"/>
        <v>23417.987999999998</v>
      </c>
      <c r="I1573" s="114">
        <f>F1573/F1573</f>
        <v>1</v>
      </c>
      <c r="J1573" s="117">
        <f t="shared" si="49"/>
        <v>6.6000000000000003E-2</v>
      </c>
    </row>
    <row r="1574" spans="1:10" x14ac:dyDescent="0.25">
      <c r="A1574" s="121" t="s">
        <v>75</v>
      </c>
      <c r="B1574" s="121" t="s">
        <v>80</v>
      </c>
      <c r="C1574" s="120" t="s">
        <v>73</v>
      </c>
      <c r="D1574" s="120" t="s">
        <v>107</v>
      </c>
      <c r="E1574" s="120" t="s">
        <v>1</v>
      </c>
      <c r="F1574" s="119">
        <v>671865</v>
      </c>
      <c r="G1574" s="115">
        <v>3.2</v>
      </c>
      <c r="H1574" s="118">
        <f t="shared" si="48"/>
        <v>42999.360000000001</v>
      </c>
      <c r="I1574" s="114">
        <f>F1574/F1577</f>
        <v>0.27039508554773856</v>
      </c>
      <c r="J1574" s="117">
        <f t="shared" si="49"/>
        <v>1.7305285475055266E-2</v>
      </c>
    </row>
    <row r="1575" spans="1:10" x14ac:dyDescent="0.25">
      <c r="A1575" s="121" t="s">
        <v>75</v>
      </c>
      <c r="B1575" s="121" t="s">
        <v>80</v>
      </c>
      <c r="C1575" s="120" t="s">
        <v>73</v>
      </c>
      <c r="D1575" s="120" t="s">
        <v>107</v>
      </c>
      <c r="E1575" s="120" t="s">
        <v>77</v>
      </c>
      <c r="F1575" s="119">
        <v>959132</v>
      </c>
      <c r="G1575" s="115">
        <v>3.2</v>
      </c>
      <c r="H1575" s="118">
        <f t="shared" si="48"/>
        <v>61384.448000000004</v>
      </c>
      <c r="I1575" s="114">
        <f>F1575/F1577</f>
        <v>0.3860069793657559</v>
      </c>
      <c r="J1575" s="117">
        <f t="shared" si="49"/>
        <v>2.4704446679408378E-2</v>
      </c>
    </row>
    <row r="1576" spans="1:10" x14ac:dyDescent="0.25">
      <c r="A1576" s="121" t="s">
        <v>75</v>
      </c>
      <c r="B1576" s="121" t="s">
        <v>80</v>
      </c>
      <c r="C1576" s="120" t="s">
        <v>73</v>
      </c>
      <c r="D1576" s="120" t="s">
        <v>107</v>
      </c>
      <c r="E1576" s="120" t="s">
        <v>76</v>
      </c>
      <c r="F1576" s="119">
        <v>853760</v>
      </c>
      <c r="G1576" s="115">
        <v>3.2</v>
      </c>
      <c r="H1576" s="118">
        <f t="shared" si="48"/>
        <v>54640.639999999999</v>
      </c>
      <c r="I1576" s="114">
        <f>F1576/F1577</f>
        <v>0.34359954490446332</v>
      </c>
      <c r="J1576" s="117">
        <f t="shared" si="49"/>
        <v>2.1990370873885653E-2</v>
      </c>
    </row>
    <row r="1577" spans="1:10" x14ac:dyDescent="0.25">
      <c r="A1577" s="121" t="s">
        <v>75</v>
      </c>
      <c r="B1577" s="121" t="s">
        <v>80</v>
      </c>
      <c r="C1577" s="120" t="s">
        <v>73</v>
      </c>
      <c r="D1577" s="120" t="s">
        <v>107</v>
      </c>
      <c r="E1577" s="120" t="s">
        <v>72</v>
      </c>
      <c r="F1577" s="119">
        <v>2484753</v>
      </c>
      <c r="G1577" s="115">
        <v>1.9</v>
      </c>
      <c r="H1577" s="118">
        <f t="shared" si="48"/>
        <v>94420.614000000001</v>
      </c>
      <c r="I1577" s="114">
        <f>F1577/F1577</f>
        <v>1</v>
      </c>
      <c r="J1577" s="117">
        <f t="shared" si="49"/>
        <v>3.7999999999999999E-2</v>
      </c>
    </row>
    <row r="1578" spans="1:10" x14ac:dyDescent="0.25">
      <c r="A1578" s="121" t="s">
        <v>75</v>
      </c>
      <c r="B1578" s="121" t="s">
        <v>80</v>
      </c>
      <c r="C1578" s="120" t="s">
        <v>73</v>
      </c>
      <c r="D1578" s="120" t="s">
        <v>32</v>
      </c>
      <c r="E1578" s="120" t="s">
        <v>1</v>
      </c>
      <c r="F1578" s="119">
        <v>329618</v>
      </c>
      <c r="G1578" s="115">
        <v>5.2</v>
      </c>
      <c r="H1578" s="118">
        <f t="shared" si="48"/>
        <v>34280.272000000004</v>
      </c>
      <c r="I1578" s="114">
        <f>F1578/F1581</f>
        <v>0.25075770946558662</v>
      </c>
      <c r="J1578" s="117">
        <f t="shared" si="49"/>
        <v>2.6078801784421009E-2</v>
      </c>
    </row>
    <row r="1579" spans="1:10" x14ac:dyDescent="0.25">
      <c r="A1579" s="121" t="s">
        <v>75</v>
      </c>
      <c r="B1579" s="121" t="s">
        <v>80</v>
      </c>
      <c r="C1579" s="120" t="s">
        <v>73</v>
      </c>
      <c r="D1579" s="120" t="s">
        <v>32</v>
      </c>
      <c r="E1579" s="120" t="s">
        <v>77</v>
      </c>
      <c r="F1579" s="119">
        <v>432817</v>
      </c>
      <c r="G1579" s="115">
        <v>4.5</v>
      </c>
      <c r="H1579" s="118">
        <f t="shared" si="48"/>
        <v>38953.53</v>
      </c>
      <c r="I1579" s="114">
        <f>F1579/F1581</f>
        <v>0.32926660418352999</v>
      </c>
      <c r="J1579" s="117">
        <f t="shared" si="49"/>
        <v>2.9633994376517699E-2</v>
      </c>
    </row>
    <row r="1580" spans="1:10" x14ac:dyDescent="0.25">
      <c r="A1580" s="121" t="s">
        <v>75</v>
      </c>
      <c r="B1580" s="121" t="s">
        <v>80</v>
      </c>
      <c r="C1580" s="120" t="s">
        <v>73</v>
      </c>
      <c r="D1580" s="120" t="s">
        <v>32</v>
      </c>
      <c r="E1580" s="120" t="s">
        <v>76</v>
      </c>
      <c r="F1580" s="119">
        <v>552057</v>
      </c>
      <c r="G1580" s="115">
        <v>4</v>
      </c>
      <c r="H1580" s="118">
        <f t="shared" si="48"/>
        <v>44164.56</v>
      </c>
      <c r="I1580" s="114">
        <f>F1580/F1581</f>
        <v>0.41997872936078534</v>
      </c>
      <c r="J1580" s="117">
        <f t="shared" si="49"/>
        <v>3.3598298348862826E-2</v>
      </c>
    </row>
    <row r="1581" spans="1:10" x14ac:dyDescent="0.25">
      <c r="A1581" s="121" t="s">
        <v>75</v>
      </c>
      <c r="B1581" s="121" t="s">
        <v>80</v>
      </c>
      <c r="C1581" s="120" t="s">
        <v>73</v>
      </c>
      <c r="D1581" s="120" t="s">
        <v>32</v>
      </c>
      <c r="E1581" s="120" t="s">
        <v>72</v>
      </c>
      <c r="F1581" s="119">
        <v>1314488</v>
      </c>
      <c r="G1581" s="115">
        <v>2.8</v>
      </c>
      <c r="H1581" s="118">
        <f t="shared" si="48"/>
        <v>73611.327999999994</v>
      </c>
      <c r="I1581" s="114">
        <f>F1581/F1581</f>
        <v>1</v>
      </c>
      <c r="J1581" s="117">
        <f t="shared" si="49"/>
        <v>5.5999999999999994E-2</v>
      </c>
    </row>
    <row r="1582" spans="1:10" x14ac:dyDescent="0.25">
      <c r="A1582" s="121" t="s">
        <v>75</v>
      </c>
      <c r="B1582" s="121" t="s">
        <v>80</v>
      </c>
      <c r="C1582" s="120" t="s">
        <v>73</v>
      </c>
      <c r="D1582" s="120" t="s">
        <v>11</v>
      </c>
      <c r="E1582" s="120" t="s">
        <v>1</v>
      </c>
      <c r="F1582" s="119">
        <v>342249</v>
      </c>
      <c r="G1582" s="115">
        <v>5.2</v>
      </c>
      <c r="H1582" s="118">
        <f t="shared" si="48"/>
        <v>35593.896000000001</v>
      </c>
      <c r="I1582" s="114">
        <f>F1582/F1585</f>
        <v>0.29245377336966694</v>
      </c>
      <c r="J1582" s="117">
        <f t="shared" si="49"/>
        <v>3.0415192430445361E-2</v>
      </c>
    </row>
    <row r="1583" spans="1:10" x14ac:dyDescent="0.25">
      <c r="A1583" s="121" t="s">
        <v>75</v>
      </c>
      <c r="B1583" s="121" t="s">
        <v>80</v>
      </c>
      <c r="C1583" s="120" t="s">
        <v>73</v>
      </c>
      <c r="D1583" s="120" t="s">
        <v>11</v>
      </c>
      <c r="E1583" s="120" t="s">
        <v>77</v>
      </c>
      <c r="F1583" s="119">
        <v>526317</v>
      </c>
      <c r="G1583" s="115">
        <v>4</v>
      </c>
      <c r="H1583" s="118">
        <f t="shared" si="48"/>
        <v>42105.36</v>
      </c>
      <c r="I1583" s="114">
        <f>F1583/F1585</f>
        <v>0.44974095655094093</v>
      </c>
      <c r="J1583" s="117">
        <f t="shared" si="49"/>
        <v>3.5979276524075274E-2</v>
      </c>
    </row>
    <row r="1584" spans="1:10" x14ac:dyDescent="0.25">
      <c r="A1584" s="121" t="s">
        <v>75</v>
      </c>
      <c r="B1584" s="121" t="s">
        <v>80</v>
      </c>
      <c r="C1584" s="120" t="s">
        <v>73</v>
      </c>
      <c r="D1584" s="120" t="s">
        <v>11</v>
      </c>
      <c r="E1584" s="120" t="s">
        <v>76</v>
      </c>
      <c r="F1584" s="119">
        <v>301705</v>
      </c>
      <c r="G1584" s="115">
        <v>5.2</v>
      </c>
      <c r="H1584" s="118">
        <f t="shared" si="48"/>
        <v>31377.32</v>
      </c>
      <c r="I1584" s="114">
        <f>F1584/F1585</f>
        <v>0.2578086881028005</v>
      </c>
      <c r="J1584" s="117">
        <f t="shared" si="49"/>
        <v>2.6812103562691255E-2</v>
      </c>
    </row>
    <row r="1585" spans="1:10" x14ac:dyDescent="0.25">
      <c r="A1585" s="121" t="s">
        <v>75</v>
      </c>
      <c r="B1585" s="121" t="s">
        <v>80</v>
      </c>
      <c r="C1585" s="120" t="s">
        <v>73</v>
      </c>
      <c r="D1585" s="120" t="s">
        <v>11</v>
      </c>
      <c r="E1585" s="120" t="s">
        <v>72</v>
      </c>
      <c r="F1585" s="119">
        <v>1170267</v>
      </c>
      <c r="G1585" s="115">
        <v>2.8</v>
      </c>
      <c r="H1585" s="118">
        <f t="shared" si="48"/>
        <v>65534.95199999999</v>
      </c>
      <c r="I1585" s="114">
        <f>F1585/F1585</f>
        <v>1</v>
      </c>
      <c r="J1585" s="117">
        <f t="shared" si="49"/>
        <v>5.5999999999999994E-2</v>
      </c>
    </row>
    <row r="1586" spans="1:10" x14ac:dyDescent="0.25">
      <c r="A1586" s="121" t="s">
        <v>75</v>
      </c>
      <c r="B1586" s="121" t="s">
        <v>79</v>
      </c>
      <c r="C1586" s="120" t="s">
        <v>0</v>
      </c>
      <c r="D1586" s="120" t="s">
        <v>107</v>
      </c>
      <c r="E1586" s="120" t="s">
        <v>1</v>
      </c>
      <c r="F1586" s="119">
        <v>121065</v>
      </c>
      <c r="G1586" s="115">
        <v>7.7</v>
      </c>
      <c r="H1586" s="118">
        <f t="shared" si="48"/>
        <v>18644.009999999998</v>
      </c>
      <c r="I1586" s="114">
        <f>F1586/F1589</f>
        <v>0.14358706133094229</v>
      </c>
      <c r="J1586" s="117">
        <f t="shared" si="49"/>
        <v>2.211240744496511E-2</v>
      </c>
    </row>
    <row r="1587" spans="1:10" x14ac:dyDescent="0.25">
      <c r="A1587" s="121" t="s">
        <v>75</v>
      </c>
      <c r="B1587" s="121" t="s">
        <v>79</v>
      </c>
      <c r="C1587" s="120" t="s">
        <v>0</v>
      </c>
      <c r="D1587" s="120" t="s">
        <v>107</v>
      </c>
      <c r="E1587" s="120" t="s">
        <v>77</v>
      </c>
      <c r="F1587" s="119">
        <v>89938</v>
      </c>
      <c r="G1587" s="115">
        <v>8.3000000000000007</v>
      </c>
      <c r="H1587" s="118">
        <f t="shared" si="48"/>
        <v>14929.708000000001</v>
      </c>
      <c r="I1587" s="114">
        <f>F1587/F1589</f>
        <v>0.10666941826277031</v>
      </c>
      <c r="J1587" s="117">
        <f t="shared" si="49"/>
        <v>1.7707123431619873E-2</v>
      </c>
    </row>
    <row r="1588" spans="1:10" x14ac:dyDescent="0.25">
      <c r="A1588" s="121" t="s">
        <v>75</v>
      </c>
      <c r="B1588" s="121" t="s">
        <v>79</v>
      </c>
      <c r="C1588" s="120" t="s">
        <v>0</v>
      </c>
      <c r="D1588" s="120" t="s">
        <v>107</v>
      </c>
      <c r="E1588" s="120" t="s">
        <v>76</v>
      </c>
      <c r="F1588" s="119">
        <v>632144</v>
      </c>
      <c r="G1588" s="115">
        <v>3.1</v>
      </c>
      <c r="H1588" s="118">
        <f t="shared" si="48"/>
        <v>39192.928</v>
      </c>
      <c r="I1588" s="114">
        <f>F1588/F1589</f>
        <v>0.74974352040628744</v>
      </c>
      <c r="J1588" s="117">
        <f t="shared" si="49"/>
        <v>4.6484098265189823E-2</v>
      </c>
    </row>
    <row r="1589" spans="1:10" x14ac:dyDescent="0.25">
      <c r="A1589" s="121" t="s">
        <v>75</v>
      </c>
      <c r="B1589" s="121" t="s">
        <v>79</v>
      </c>
      <c r="C1589" s="120" t="s">
        <v>0</v>
      </c>
      <c r="D1589" s="120" t="s">
        <v>107</v>
      </c>
      <c r="E1589" s="120" t="s">
        <v>72</v>
      </c>
      <c r="F1589" s="119">
        <v>843147</v>
      </c>
      <c r="G1589" s="115">
        <v>2.5</v>
      </c>
      <c r="H1589" s="118">
        <f t="shared" si="48"/>
        <v>42157.35</v>
      </c>
      <c r="I1589" s="114">
        <f>F1589/F1589</f>
        <v>1</v>
      </c>
      <c r="J1589" s="117">
        <f t="shared" si="49"/>
        <v>0.05</v>
      </c>
    </row>
    <row r="1590" spans="1:10" x14ac:dyDescent="0.25">
      <c r="A1590" s="121" t="s">
        <v>75</v>
      </c>
      <c r="B1590" s="121" t="s">
        <v>79</v>
      </c>
      <c r="C1590" s="120" t="s">
        <v>0</v>
      </c>
      <c r="D1590" s="120" t="s">
        <v>32</v>
      </c>
      <c r="E1590" s="120" t="s">
        <v>1</v>
      </c>
      <c r="F1590" s="119">
        <v>60978</v>
      </c>
      <c r="G1590" s="115">
        <v>10</v>
      </c>
      <c r="H1590" s="118">
        <f t="shared" si="48"/>
        <v>12195.6</v>
      </c>
      <c r="I1590" s="114">
        <f>F1590/F1593</f>
        <v>0.14000101020768951</v>
      </c>
      <c r="J1590" s="117">
        <f t="shared" si="49"/>
        <v>2.8000202041537903E-2</v>
      </c>
    </row>
    <row r="1591" spans="1:10" x14ac:dyDescent="0.25">
      <c r="A1591" s="121" t="s">
        <v>75</v>
      </c>
      <c r="B1591" s="121" t="s">
        <v>79</v>
      </c>
      <c r="C1591" s="120" t="s">
        <v>0</v>
      </c>
      <c r="D1591" s="120" t="s">
        <v>32</v>
      </c>
      <c r="E1591" s="120" t="s">
        <v>77</v>
      </c>
      <c r="F1591" s="119">
        <v>47007</v>
      </c>
      <c r="G1591" s="115">
        <v>11.6</v>
      </c>
      <c r="H1591" s="118">
        <f t="shared" si="48"/>
        <v>10905.624</v>
      </c>
      <c r="I1591" s="114">
        <f>F1591/F1593</f>
        <v>0.10792462013894948</v>
      </c>
      <c r="J1591" s="117">
        <f t="shared" si="49"/>
        <v>2.5038511872236279E-2</v>
      </c>
    </row>
    <row r="1592" spans="1:10" x14ac:dyDescent="0.25">
      <c r="A1592" s="121" t="s">
        <v>75</v>
      </c>
      <c r="B1592" s="121" t="s">
        <v>79</v>
      </c>
      <c r="C1592" s="120" t="s">
        <v>0</v>
      </c>
      <c r="D1592" s="120" t="s">
        <v>32</v>
      </c>
      <c r="E1592" s="120" t="s">
        <v>76</v>
      </c>
      <c r="F1592" s="119">
        <v>327569</v>
      </c>
      <c r="G1592" s="115">
        <v>4.3</v>
      </c>
      <c r="H1592" s="118">
        <f t="shared" si="48"/>
        <v>28170.933999999997</v>
      </c>
      <c r="I1592" s="114">
        <f>F1592/F1593</f>
        <v>0.75207436965336105</v>
      </c>
      <c r="J1592" s="117">
        <f t="shared" si="49"/>
        <v>6.4678395790189039E-2</v>
      </c>
    </row>
    <row r="1593" spans="1:10" x14ac:dyDescent="0.25">
      <c r="A1593" s="121" t="s">
        <v>75</v>
      </c>
      <c r="B1593" s="121" t="s">
        <v>79</v>
      </c>
      <c r="C1593" s="120" t="s">
        <v>0</v>
      </c>
      <c r="D1593" s="120" t="s">
        <v>32</v>
      </c>
      <c r="E1593" s="120" t="s">
        <v>72</v>
      </c>
      <c r="F1593" s="119">
        <v>435554</v>
      </c>
      <c r="G1593" s="115">
        <v>3.6</v>
      </c>
      <c r="H1593" s="118">
        <f t="shared" si="48"/>
        <v>31359.888000000003</v>
      </c>
      <c r="I1593" s="114">
        <f>F1593/F1593</f>
        <v>1</v>
      </c>
      <c r="J1593" s="117">
        <f t="shared" si="49"/>
        <v>7.2000000000000008E-2</v>
      </c>
    </row>
    <row r="1594" spans="1:10" x14ac:dyDescent="0.25">
      <c r="A1594" s="121" t="s">
        <v>75</v>
      </c>
      <c r="B1594" s="121" t="s">
        <v>79</v>
      </c>
      <c r="C1594" s="120" t="s">
        <v>0</v>
      </c>
      <c r="D1594" s="120" t="s">
        <v>11</v>
      </c>
      <c r="E1594" s="120" t="s">
        <v>1</v>
      </c>
      <c r="F1594" s="119">
        <v>60087</v>
      </c>
      <c r="G1594" s="115">
        <v>10</v>
      </c>
      <c r="H1594" s="118">
        <f t="shared" si="48"/>
        <v>12017.4</v>
      </c>
      <c r="I1594" s="114">
        <f>F1594/F1597</f>
        <v>0.14741911661878393</v>
      </c>
      <c r="J1594" s="117">
        <f t="shared" si="49"/>
        <v>2.9483823323756785E-2</v>
      </c>
    </row>
    <row r="1595" spans="1:10" x14ac:dyDescent="0.25">
      <c r="A1595" s="121" t="s">
        <v>75</v>
      </c>
      <c r="B1595" s="121" t="s">
        <v>79</v>
      </c>
      <c r="C1595" s="120" t="s">
        <v>0</v>
      </c>
      <c r="D1595" s="120" t="s">
        <v>11</v>
      </c>
      <c r="E1595" s="120" t="s">
        <v>77</v>
      </c>
      <c r="F1595" s="119">
        <v>42931</v>
      </c>
      <c r="G1595" s="115">
        <v>12.3</v>
      </c>
      <c r="H1595" s="118">
        <f t="shared" si="48"/>
        <v>10561.026000000002</v>
      </c>
      <c r="I1595" s="114">
        <f>F1595/F1597</f>
        <v>0.10532810916772369</v>
      </c>
      <c r="J1595" s="117">
        <f t="shared" si="49"/>
        <v>2.5910714855260027E-2</v>
      </c>
    </row>
    <row r="1596" spans="1:10" x14ac:dyDescent="0.25">
      <c r="A1596" s="121" t="s">
        <v>75</v>
      </c>
      <c r="B1596" s="121" t="s">
        <v>79</v>
      </c>
      <c r="C1596" s="120" t="s">
        <v>0</v>
      </c>
      <c r="D1596" s="120" t="s">
        <v>11</v>
      </c>
      <c r="E1596" s="120" t="s">
        <v>76</v>
      </c>
      <c r="F1596" s="119">
        <v>304575</v>
      </c>
      <c r="G1596" s="115">
        <v>4.3</v>
      </c>
      <c r="H1596" s="118">
        <f t="shared" si="48"/>
        <v>26193.45</v>
      </c>
      <c r="I1596" s="114">
        <f>F1596/F1597</f>
        <v>0.74725277421349234</v>
      </c>
      <c r="J1596" s="117">
        <f t="shared" si="49"/>
        <v>6.4263738582360341E-2</v>
      </c>
    </row>
    <row r="1597" spans="1:10" x14ac:dyDescent="0.25">
      <c r="A1597" s="121" t="s">
        <v>75</v>
      </c>
      <c r="B1597" s="121" t="s">
        <v>79</v>
      </c>
      <c r="C1597" s="120" t="s">
        <v>0</v>
      </c>
      <c r="D1597" s="120" t="s">
        <v>11</v>
      </c>
      <c r="E1597" s="120" t="s">
        <v>72</v>
      </c>
      <c r="F1597" s="119">
        <v>407593</v>
      </c>
      <c r="G1597" s="115">
        <v>3.6</v>
      </c>
      <c r="H1597" s="118">
        <f t="shared" si="48"/>
        <v>29346.696</v>
      </c>
      <c r="I1597" s="114">
        <f>F1597/F1597</f>
        <v>1</v>
      </c>
      <c r="J1597" s="117">
        <f t="shared" si="49"/>
        <v>7.2000000000000008E-2</v>
      </c>
    </row>
    <row r="1598" spans="1:10" x14ac:dyDescent="0.25">
      <c r="A1598" s="121" t="s">
        <v>75</v>
      </c>
      <c r="B1598" s="121" t="s">
        <v>79</v>
      </c>
      <c r="C1598" s="120" t="s">
        <v>2</v>
      </c>
      <c r="D1598" s="120" t="s">
        <v>107</v>
      </c>
      <c r="E1598" s="120" t="s">
        <v>1</v>
      </c>
      <c r="F1598" s="119">
        <v>425105</v>
      </c>
      <c r="G1598" s="115">
        <v>4.5</v>
      </c>
      <c r="H1598" s="118">
        <f t="shared" si="48"/>
        <v>38259.449999999997</v>
      </c>
      <c r="I1598" s="114">
        <f>F1598/F1601</f>
        <v>0.35652583041613478</v>
      </c>
      <c r="J1598" s="117">
        <f t="shared" si="49"/>
        <v>3.2087324737452134E-2</v>
      </c>
    </row>
    <row r="1599" spans="1:10" x14ac:dyDescent="0.25">
      <c r="A1599" s="121" t="s">
        <v>75</v>
      </c>
      <c r="B1599" s="121" t="s">
        <v>79</v>
      </c>
      <c r="C1599" s="120" t="s">
        <v>2</v>
      </c>
      <c r="D1599" s="120" t="s">
        <v>107</v>
      </c>
      <c r="E1599" s="120" t="s">
        <v>77</v>
      </c>
      <c r="F1599" s="119">
        <v>286856</v>
      </c>
      <c r="G1599" s="115">
        <v>5.7</v>
      </c>
      <c r="H1599" s="118">
        <f t="shared" si="48"/>
        <v>32701.583999999999</v>
      </c>
      <c r="I1599" s="114">
        <f>F1599/F1601</f>
        <v>0.24057955942614359</v>
      </c>
      <c r="J1599" s="117">
        <f t="shared" si="49"/>
        <v>2.7426069774580369E-2</v>
      </c>
    </row>
    <row r="1600" spans="1:10" x14ac:dyDescent="0.25">
      <c r="A1600" s="121" t="s">
        <v>75</v>
      </c>
      <c r="B1600" s="121" t="s">
        <v>79</v>
      </c>
      <c r="C1600" s="120" t="s">
        <v>2</v>
      </c>
      <c r="D1600" s="120" t="s">
        <v>107</v>
      </c>
      <c r="E1600" s="120" t="s">
        <v>76</v>
      </c>
      <c r="F1600" s="119">
        <v>480393</v>
      </c>
      <c r="G1600" s="115">
        <v>4.5</v>
      </c>
      <c r="H1600" s="118">
        <f t="shared" si="48"/>
        <v>43235.37</v>
      </c>
      <c r="I1600" s="114">
        <f>F1600/F1601</f>
        <v>0.4028946101577216</v>
      </c>
      <c r="J1600" s="117">
        <f t="shared" si="49"/>
        <v>3.6260514914194943E-2</v>
      </c>
    </row>
    <row r="1601" spans="1:10" x14ac:dyDescent="0.25">
      <c r="A1601" s="121" t="s">
        <v>75</v>
      </c>
      <c r="B1601" s="121" t="s">
        <v>79</v>
      </c>
      <c r="C1601" s="120" t="s">
        <v>2</v>
      </c>
      <c r="D1601" s="120" t="s">
        <v>107</v>
      </c>
      <c r="E1601" s="120" t="s">
        <v>72</v>
      </c>
      <c r="F1601" s="119">
        <v>1192354</v>
      </c>
      <c r="G1601" s="115">
        <v>2.6</v>
      </c>
      <c r="H1601" s="118">
        <f t="shared" si="48"/>
        <v>62002.407999999996</v>
      </c>
      <c r="I1601" s="114">
        <f>F1601/F1601</f>
        <v>1</v>
      </c>
      <c r="J1601" s="117">
        <f t="shared" si="49"/>
        <v>5.2000000000000005E-2</v>
      </c>
    </row>
    <row r="1602" spans="1:10" x14ac:dyDescent="0.25">
      <c r="A1602" s="121" t="s">
        <v>75</v>
      </c>
      <c r="B1602" s="121" t="s">
        <v>79</v>
      </c>
      <c r="C1602" s="120" t="s">
        <v>2</v>
      </c>
      <c r="D1602" s="120" t="s">
        <v>32</v>
      </c>
      <c r="E1602" s="120" t="s">
        <v>1</v>
      </c>
      <c r="F1602" s="119">
        <v>190085</v>
      </c>
      <c r="G1602" s="115">
        <v>7.6</v>
      </c>
      <c r="H1602" s="118">
        <f t="shared" ref="H1602:H1665" si="50">2*(G1602*F1602/100)</f>
        <v>28892.92</v>
      </c>
      <c r="I1602" s="114">
        <f>F1602/F1605</f>
        <v>0.31791573982706428</v>
      </c>
      <c r="J1602" s="117">
        <f t="shared" ref="J1602:J1665" si="51">2*(I1602*G1602/100)</f>
        <v>4.8323192453713769E-2</v>
      </c>
    </row>
    <row r="1603" spans="1:10" x14ac:dyDescent="0.25">
      <c r="A1603" s="121" t="s">
        <v>75</v>
      </c>
      <c r="B1603" s="121" t="s">
        <v>79</v>
      </c>
      <c r="C1603" s="120" t="s">
        <v>2</v>
      </c>
      <c r="D1603" s="120" t="s">
        <v>32</v>
      </c>
      <c r="E1603" s="120" t="s">
        <v>77</v>
      </c>
      <c r="F1603" s="119">
        <v>128759</v>
      </c>
      <c r="G1603" s="115">
        <v>8.3000000000000007</v>
      </c>
      <c r="H1603" s="118">
        <f t="shared" si="50"/>
        <v>21373.994000000002</v>
      </c>
      <c r="I1603" s="114">
        <f>F1603/F1605</f>
        <v>0.21534846381562442</v>
      </c>
      <c r="J1603" s="117">
        <f t="shared" si="51"/>
        <v>3.5747844993393653E-2</v>
      </c>
    </row>
    <row r="1604" spans="1:10" x14ac:dyDescent="0.25">
      <c r="A1604" s="121" t="s">
        <v>75</v>
      </c>
      <c r="B1604" s="121" t="s">
        <v>79</v>
      </c>
      <c r="C1604" s="120" t="s">
        <v>2</v>
      </c>
      <c r="D1604" s="120" t="s">
        <v>32</v>
      </c>
      <c r="E1604" s="120" t="s">
        <v>76</v>
      </c>
      <c r="F1604" s="119">
        <v>279066</v>
      </c>
      <c r="G1604" s="115">
        <v>5.7</v>
      </c>
      <c r="H1604" s="118">
        <f t="shared" si="50"/>
        <v>31813.523999999998</v>
      </c>
      <c r="I1604" s="114">
        <f>F1604/F1605</f>
        <v>0.46673579635731133</v>
      </c>
      <c r="J1604" s="117">
        <f t="shared" si="51"/>
        <v>5.3207880784733493E-2</v>
      </c>
    </row>
    <row r="1605" spans="1:10" x14ac:dyDescent="0.25">
      <c r="A1605" s="121" t="s">
        <v>75</v>
      </c>
      <c r="B1605" s="121" t="s">
        <v>79</v>
      </c>
      <c r="C1605" s="120" t="s">
        <v>2</v>
      </c>
      <c r="D1605" s="120" t="s">
        <v>32</v>
      </c>
      <c r="E1605" s="120" t="s">
        <v>72</v>
      </c>
      <c r="F1605" s="119">
        <v>597910</v>
      </c>
      <c r="G1605" s="115">
        <v>3.9</v>
      </c>
      <c r="H1605" s="118">
        <f t="shared" si="50"/>
        <v>46636.98</v>
      </c>
      <c r="I1605" s="114">
        <f>F1605/F1605</f>
        <v>1</v>
      </c>
      <c r="J1605" s="117">
        <f t="shared" si="51"/>
        <v>7.8E-2</v>
      </c>
    </row>
    <row r="1606" spans="1:10" x14ac:dyDescent="0.25">
      <c r="A1606" s="121" t="s">
        <v>75</v>
      </c>
      <c r="B1606" s="121" t="s">
        <v>79</v>
      </c>
      <c r="C1606" s="120" t="s">
        <v>2</v>
      </c>
      <c r="D1606" s="120" t="s">
        <v>11</v>
      </c>
      <c r="E1606" s="120" t="s">
        <v>1</v>
      </c>
      <c r="F1606" s="119">
        <v>235020</v>
      </c>
      <c r="G1606" s="115">
        <v>6.6</v>
      </c>
      <c r="H1606" s="118">
        <f t="shared" si="50"/>
        <v>31022.639999999999</v>
      </c>
      <c r="I1606" s="114">
        <f>F1606/F1609</f>
        <v>0.39536104326059307</v>
      </c>
      <c r="J1606" s="117">
        <f t="shared" si="51"/>
        <v>5.218765771039828E-2</v>
      </c>
    </row>
    <row r="1607" spans="1:10" x14ac:dyDescent="0.25">
      <c r="A1607" s="121" t="s">
        <v>75</v>
      </c>
      <c r="B1607" s="121" t="s">
        <v>79</v>
      </c>
      <c r="C1607" s="120" t="s">
        <v>2</v>
      </c>
      <c r="D1607" s="120" t="s">
        <v>11</v>
      </c>
      <c r="E1607" s="120" t="s">
        <v>77</v>
      </c>
      <c r="F1607" s="119">
        <v>158097</v>
      </c>
      <c r="G1607" s="115">
        <v>7.6</v>
      </c>
      <c r="H1607" s="118">
        <f t="shared" si="50"/>
        <v>24030.743999999999</v>
      </c>
      <c r="I1607" s="114">
        <f>F1607/F1609</f>
        <v>0.26595776894038797</v>
      </c>
      <c r="J1607" s="117">
        <f t="shared" si="51"/>
        <v>4.0425580878938973E-2</v>
      </c>
    </row>
    <row r="1608" spans="1:10" x14ac:dyDescent="0.25">
      <c r="A1608" s="121" t="s">
        <v>75</v>
      </c>
      <c r="B1608" s="121" t="s">
        <v>79</v>
      </c>
      <c r="C1608" s="120" t="s">
        <v>2</v>
      </c>
      <c r="D1608" s="120" t="s">
        <v>11</v>
      </c>
      <c r="E1608" s="120" t="s">
        <v>76</v>
      </c>
      <c r="F1608" s="119">
        <v>201327</v>
      </c>
      <c r="G1608" s="115">
        <v>6.6</v>
      </c>
      <c r="H1608" s="118">
        <f t="shared" si="50"/>
        <v>26575.164000000001</v>
      </c>
      <c r="I1608" s="114">
        <f>F1608/F1609</f>
        <v>0.3386811877990189</v>
      </c>
      <c r="J1608" s="117">
        <f t="shared" si="51"/>
        <v>4.4705916789470494E-2</v>
      </c>
    </row>
    <row r="1609" spans="1:10" x14ac:dyDescent="0.25">
      <c r="A1609" s="121" t="s">
        <v>75</v>
      </c>
      <c r="B1609" s="121" t="s">
        <v>79</v>
      </c>
      <c r="C1609" s="120" t="s">
        <v>2</v>
      </c>
      <c r="D1609" s="120" t="s">
        <v>11</v>
      </c>
      <c r="E1609" s="120" t="s">
        <v>72</v>
      </c>
      <c r="F1609" s="119">
        <v>594444</v>
      </c>
      <c r="G1609" s="115">
        <v>3.9</v>
      </c>
      <c r="H1609" s="118">
        <f t="shared" si="50"/>
        <v>46366.632000000005</v>
      </c>
      <c r="I1609" s="114">
        <f>F1609/F1609</f>
        <v>1</v>
      </c>
      <c r="J1609" s="117">
        <f t="shared" si="51"/>
        <v>7.8E-2</v>
      </c>
    </row>
    <row r="1610" spans="1:10" x14ac:dyDescent="0.25">
      <c r="A1610" s="121" t="s">
        <v>75</v>
      </c>
      <c r="B1610" s="121" t="s">
        <v>79</v>
      </c>
      <c r="C1610" s="120" t="s">
        <v>3</v>
      </c>
      <c r="D1610" s="120" t="s">
        <v>107</v>
      </c>
      <c r="E1610" s="120" t="s">
        <v>1</v>
      </c>
      <c r="F1610" s="119">
        <v>506920</v>
      </c>
      <c r="G1610" s="115">
        <v>4.0999999999999996</v>
      </c>
      <c r="H1610" s="118">
        <f t="shared" si="50"/>
        <v>41567.439999999995</v>
      </c>
      <c r="I1610" s="114">
        <f>F1610/F1613</f>
        <v>0.27719662412002155</v>
      </c>
      <c r="J1610" s="117">
        <f t="shared" si="51"/>
        <v>2.2730123177841764E-2</v>
      </c>
    </row>
    <row r="1611" spans="1:10" x14ac:dyDescent="0.25">
      <c r="A1611" s="121" t="s">
        <v>75</v>
      </c>
      <c r="B1611" s="121" t="s">
        <v>79</v>
      </c>
      <c r="C1611" s="120" t="s">
        <v>3</v>
      </c>
      <c r="D1611" s="120" t="s">
        <v>107</v>
      </c>
      <c r="E1611" s="120" t="s">
        <v>77</v>
      </c>
      <c r="F1611" s="119">
        <v>619436</v>
      </c>
      <c r="G1611" s="115">
        <v>4.0999999999999996</v>
      </c>
      <c r="H1611" s="118">
        <f t="shared" si="50"/>
        <v>50793.751999999993</v>
      </c>
      <c r="I1611" s="114">
        <f>F1611/F1613</f>
        <v>0.33872320693286845</v>
      </c>
      <c r="J1611" s="117">
        <f t="shared" si="51"/>
        <v>2.7775302968495209E-2</v>
      </c>
    </row>
    <row r="1612" spans="1:10" x14ac:dyDescent="0.25">
      <c r="A1612" s="121" t="s">
        <v>75</v>
      </c>
      <c r="B1612" s="121" t="s">
        <v>79</v>
      </c>
      <c r="C1612" s="120" t="s">
        <v>3</v>
      </c>
      <c r="D1612" s="120" t="s">
        <v>107</v>
      </c>
      <c r="E1612" s="120" t="s">
        <v>76</v>
      </c>
      <c r="F1612" s="119">
        <v>702382</v>
      </c>
      <c r="G1612" s="115">
        <v>4.0999999999999996</v>
      </c>
      <c r="H1612" s="118">
        <f t="shared" si="50"/>
        <v>57595.323999999993</v>
      </c>
      <c r="I1612" s="114">
        <f>F1612/F1613</f>
        <v>0.38408016894711</v>
      </c>
      <c r="J1612" s="117">
        <f t="shared" si="51"/>
        <v>3.149457385366302E-2</v>
      </c>
    </row>
    <row r="1613" spans="1:10" x14ac:dyDescent="0.25">
      <c r="A1613" s="121" t="s">
        <v>75</v>
      </c>
      <c r="B1613" s="121" t="s">
        <v>79</v>
      </c>
      <c r="C1613" s="120" t="s">
        <v>3</v>
      </c>
      <c r="D1613" s="120" t="s">
        <v>107</v>
      </c>
      <c r="E1613" s="120" t="s">
        <v>72</v>
      </c>
      <c r="F1613" s="119">
        <v>1828738</v>
      </c>
      <c r="G1613" s="115">
        <v>2.8</v>
      </c>
      <c r="H1613" s="118">
        <f t="shared" si="50"/>
        <v>102409.32799999999</v>
      </c>
      <c r="I1613" s="114">
        <f>F1613/F1613</f>
        <v>1</v>
      </c>
      <c r="J1613" s="117">
        <f t="shared" si="51"/>
        <v>5.5999999999999994E-2</v>
      </c>
    </row>
    <row r="1614" spans="1:10" x14ac:dyDescent="0.25">
      <c r="A1614" s="121" t="s">
        <v>75</v>
      </c>
      <c r="B1614" s="121" t="s">
        <v>79</v>
      </c>
      <c r="C1614" s="120" t="s">
        <v>3</v>
      </c>
      <c r="D1614" s="120" t="s">
        <v>32</v>
      </c>
      <c r="E1614" s="120" t="s">
        <v>1</v>
      </c>
      <c r="F1614" s="119">
        <v>204917</v>
      </c>
      <c r="G1614" s="115">
        <v>6.6</v>
      </c>
      <c r="H1614" s="118">
        <f t="shared" si="50"/>
        <v>27049.043999999998</v>
      </c>
      <c r="I1614" s="114">
        <f>F1614/F1617</f>
        <v>0.22753411895860423</v>
      </c>
      <c r="J1614" s="117">
        <f t="shared" si="51"/>
        <v>3.0034503702535756E-2</v>
      </c>
    </row>
    <row r="1615" spans="1:10" x14ac:dyDescent="0.25">
      <c r="A1615" s="121" t="s">
        <v>75</v>
      </c>
      <c r="B1615" s="121" t="s">
        <v>79</v>
      </c>
      <c r="C1615" s="120" t="s">
        <v>3</v>
      </c>
      <c r="D1615" s="120" t="s">
        <v>32</v>
      </c>
      <c r="E1615" s="120" t="s">
        <v>77</v>
      </c>
      <c r="F1615" s="119">
        <v>293382</v>
      </c>
      <c r="G1615" s="115">
        <v>5.9</v>
      </c>
      <c r="H1615" s="118">
        <f t="shared" si="50"/>
        <v>34619.076000000001</v>
      </c>
      <c r="I1615" s="114">
        <f>F1615/F1617</f>
        <v>0.32576318650142849</v>
      </c>
      <c r="J1615" s="117">
        <f t="shared" si="51"/>
        <v>3.8440056007168565E-2</v>
      </c>
    </row>
    <row r="1616" spans="1:10" x14ac:dyDescent="0.25">
      <c r="A1616" s="121" t="s">
        <v>75</v>
      </c>
      <c r="B1616" s="121" t="s">
        <v>79</v>
      </c>
      <c r="C1616" s="120" t="s">
        <v>3</v>
      </c>
      <c r="D1616" s="120" t="s">
        <v>32</v>
      </c>
      <c r="E1616" s="120" t="s">
        <v>76</v>
      </c>
      <c r="F1616" s="119">
        <v>402300</v>
      </c>
      <c r="G1616" s="115">
        <v>4.5999999999999996</v>
      </c>
      <c r="H1616" s="118">
        <f t="shared" si="50"/>
        <v>37011.599999999999</v>
      </c>
      <c r="I1616" s="114">
        <f>F1616/F1617</f>
        <v>0.4467026945399673</v>
      </c>
      <c r="J1616" s="117">
        <f t="shared" si="51"/>
        <v>4.1096647897676988E-2</v>
      </c>
    </row>
    <row r="1617" spans="1:10" x14ac:dyDescent="0.25">
      <c r="A1617" s="121" t="s">
        <v>75</v>
      </c>
      <c r="B1617" s="121" t="s">
        <v>79</v>
      </c>
      <c r="C1617" s="120" t="s">
        <v>3</v>
      </c>
      <c r="D1617" s="120" t="s">
        <v>32</v>
      </c>
      <c r="E1617" s="120" t="s">
        <v>72</v>
      </c>
      <c r="F1617" s="119">
        <v>900599</v>
      </c>
      <c r="G1617" s="115">
        <v>3.2</v>
      </c>
      <c r="H1617" s="118">
        <f t="shared" si="50"/>
        <v>57638.336000000003</v>
      </c>
      <c r="I1617" s="114">
        <f>F1617/F1617</f>
        <v>1</v>
      </c>
      <c r="J1617" s="117">
        <f t="shared" si="51"/>
        <v>6.4000000000000001E-2</v>
      </c>
    </row>
    <row r="1618" spans="1:10" x14ac:dyDescent="0.25">
      <c r="A1618" s="121" t="s">
        <v>75</v>
      </c>
      <c r="B1618" s="121" t="s">
        <v>79</v>
      </c>
      <c r="C1618" s="120" t="s">
        <v>3</v>
      </c>
      <c r="D1618" s="120" t="s">
        <v>11</v>
      </c>
      <c r="E1618" s="120" t="s">
        <v>1</v>
      </c>
      <c r="F1618" s="119">
        <v>302003</v>
      </c>
      <c r="G1618" s="115">
        <v>5.4</v>
      </c>
      <c r="H1618" s="118">
        <f t="shared" si="50"/>
        <v>32616.324000000004</v>
      </c>
      <c r="I1618" s="114">
        <f>F1618/F1621</f>
        <v>0.32538552953814032</v>
      </c>
      <c r="J1618" s="117">
        <f t="shared" si="51"/>
        <v>3.514163719011916E-2</v>
      </c>
    </row>
    <row r="1619" spans="1:10" x14ac:dyDescent="0.25">
      <c r="A1619" s="121" t="s">
        <v>75</v>
      </c>
      <c r="B1619" s="121" t="s">
        <v>79</v>
      </c>
      <c r="C1619" s="120" t="s">
        <v>3</v>
      </c>
      <c r="D1619" s="120" t="s">
        <v>11</v>
      </c>
      <c r="E1619" s="120" t="s">
        <v>77</v>
      </c>
      <c r="F1619" s="119">
        <v>326054</v>
      </c>
      <c r="G1619" s="115">
        <v>5.4</v>
      </c>
      <c r="H1619" s="118">
        <f t="shared" si="50"/>
        <v>35213.832000000002</v>
      </c>
      <c r="I1619" s="114">
        <f>F1619/F1621</f>
        <v>0.35129867401326742</v>
      </c>
      <c r="J1619" s="117">
        <f t="shared" si="51"/>
        <v>3.794025679343288E-2</v>
      </c>
    </row>
    <row r="1620" spans="1:10" x14ac:dyDescent="0.25">
      <c r="A1620" s="121" t="s">
        <v>75</v>
      </c>
      <c r="B1620" s="121" t="s">
        <v>79</v>
      </c>
      <c r="C1620" s="120" t="s">
        <v>3</v>
      </c>
      <c r="D1620" s="120" t="s">
        <v>11</v>
      </c>
      <c r="E1620" s="120" t="s">
        <v>76</v>
      </c>
      <c r="F1620" s="119">
        <v>300082</v>
      </c>
      <c r="G1620" s="115">
        <v>5.4</v>
      </c>
      <c r="H1620" s="118">
        <f t="shared" si="50"/>
        <v>32408.856</v>
      </c>
      <c r="I1620" s="114">
        <f>F1620/F1621</f>
        <v>0.32331579644859226</v>
      </c>
      <c r="J1620" s="117">
        <f t="shared" si="51"/>
        <v>3.4918106016447965E-2</v>
      </c>
    </row>
    <row r="1621" spans="1:10" x14ac:dyDescent="0.25">
      <c r="A1621" s="121" t="s">
        <v>75</v>
      </c>
      <c r="B1621" s="121" t="s">
        <v>79</v>
      </c>
      <c r="C1621" s="120" t="s">
        <v>3</v>
      </c>
      <c r="D1621" s="120" t="s">
        <v>11</v>
      </c>
      <c r="E1621" s="120" t="s">
        <v>72</v>
      </c>
      <c r="F1621" s="119">
        <v>928139</v>
      </c>
      <c r="G1621" s="115">
        <v>3.2</v>
      </c>
      <c r="H1621" s="118">
        <f t="shared" si="50"/>
        <v>59400.896000000008</v>
      </c>
      <c r="I1621" s="114">
        <f>F1621/F1621</f>
        <v>1</v>
      </c>
      <c r="J1621" s="117">
        <f t="shared" si="51"/>
        <v>6.4000000000000001E-2</v>
      </c>
    </row>
    <row r="1622" spans="1:10" x14ac:dyDescent="0.25">
      <c r="A1622" s="121" t="s">
        <v>75</v>
      </c>
      <c r="B1622" s="121" t="s">
        <v>79</v>
      </c>
      <c r="C1622" s="120" t="s">
        <v>4</v>
      </c>
      <c r="D1622" s="120" t="s">
        <v>107</v>
      </c>
      <c r="E1622" s="120" t="s">
        <v>1</v>
      </c>
      <c r="F1622" s="119">
        <v>725084</v>
      </c>
      <c r="G1622" s="115">
        <v>4.2</v>
      </c>
      <c r="H1622" s="118">
        <f t="shared" si="50"/>
        <v>60907.056000000004</v>
      </c>
      <c r="I1622" s="114">
        <f>F1622/F1625</f>
        <v>0.24725417683275108</v>
      </c>
      <c r="J1622" s="117">
        <f t="shared" si="51"/>
        <v>2.0769350853951089E-2</v>
      </c>
    </row>
    <row r="1623" spans="1:10" x14ac:dyDescent="0.25">
      <c r="A1623" s="121" t="s">
        <v>75</v>
      </c>
      <c r="B1623" s="121" t="s">
        <v>79</v>
      </c>
      <c r="C1623" s="120" t="s">
        <v>4</v>
      </c>
      <c r="D1623" s="120" t="s">
        <v>107</v>
      </c>
      <c r="E1623" s="120" t="s">
        <v>77</v>
      </c>
      <c r="F1623" s="119">
        <v>1302342</v>
      </c>
      <c r="G1623" s="115">
        <v>2.9</v>
      </c>
      <c r="H1623" s="118">
        <f t="shared" si="50"/>
        <v>75535.835999999996</v>
      </c>
      <c r="I1623" s="114">
        <f>F1623/F1625</f>
        <v>0.4440995790345928</v>
      </c>
      <c r="J1623" s="117">
        <f t="shared" si="51"/>
        <v>2.5757775584006382E-2</v>
      </c>
    </row>
    <row r="1624" spans="1:10" x14ac:dyDescent="0.25">
      <c r="A1624" s="121" t="s">
        <v>75</v>
      </c>
      <c r="B1624" s="121" t="s">
        <v>79</v>
      </c>
      <c r="C1624" s="120" t="s">
        <v>4</v>
      </c>
      <c r="D1624" s="120" t="s">
        <v>107</v>
      </c>
      <c r="E1624" s="120" t="s">
        <v>76</v>
      </c>
      <c r="F1624" s="119">
        <v>905119</v>
      </c>
      <c r="G1624" s="115">
        <v>3.5</v>
      </c>
      <c r="H1624" s="118">
        <f t="shared" si="50"/>
        <v>63358.33</v>
      </c>
      <c r="I1624" s="114">
        <f>F1624/F1625</f>
        <v>0.30864624413265612</v>
      </c>
      <c r="J1624" s="117">
        <f t="shared" si="51"/>
        <v>2.1605237089285925E-2</v>
      </c>
    </row>
    <row r="1625" spans="1:10" x14ac:dyDescent="0.25">
      <c r="A1625" s="121" t="s">
        <v>75</v>
      </c>
      <c r="B1625" s="121" t="s">
        <v>79</v>
      </c>
      <c r="C1625" s="120" t="s">
        <v>4</v>
      </c>
      <c r="D1625" s="120" t="s">
        <v>107</v>
      </c>
      <c r="E1625" s="120" t="s">
        <v>72</v>
      </c>
      <c r="F1625" s="119">
        <v>2932545</v>
      </c>
      <c r="G1625" s="115">
        <v>1.9</v>
      </c>
      <c r="H1625" s="118">
        <f t="shared" si="50"/>
        <v>111436.71</v>
      </c>
      <c r="I1625" s="114">
        <f>F1625/F1625</f>
        <v>1</v>
      </c>
      <c r="J1625" s="117">
        <f t="shared" si="51"/>
        <v>3.7999999999999999E-2</v>
      </c>
    </row>
    <row r="1626" spans="1:10" x14ac:dyDescent="0.25">
      <c r="A1626" s="121" t="s">
        <v>75</v>
      </c>
      <c r="B1626" s="121" t="s">
        <v>79</v>
      </c>
      <c r="C1626" s="120" t="s">
        <v>4</v>
      </c>
      <c r="D1626" s="120" t="s">
        <v>32</v>
      </c>
      <c r="E1626" s="120" t="s">
        <v>1</v>
      </c>
      <c r="F1626" s="119">
        <v>300548</v>
      </c>
      <c r="G1626" s="115">
        <v>5.6</v>
      </c>
      <c r="H1626" s="118">
        <f t="shared" si="50"/>
        <v>33661.375999999997</v>
      </c>
      <c r="I1626" s="114">
        <f>F1626/F1629</f>
        <v>0.21291738070561098</v>
      </c>
      <c r="J1626" s="117">
        <f t="shared" si="51"/>
        <v>2.3846746639028429E-2</v>
      </c>
    </row>
    <row r="1627" spans="1:10" x14ac:dyDescent="0.25">
      <c r="A1627" s="121" t="s">
        <v>75</v>
      </c>
      <c r="B1627" s="121" t="s">
        <v>79</v>
      </c>
      <c r="C1627" s="120" t="s">
        <v>4</v>
      </c>
      <c r="D1627" s="120" t="s">
        <v>32</v>
      </c>
      <c r="E1627" s="120" t="s">
        <v>77</v>
      </c>
      <c r="F1627" s="119">
        <v>527995</v>
      </c>
      <c r="G1627" s="115">
        <v>4.2</v>
      </c>
      <c r="H1627" s="118">
        <f t="shared" si="50"/>
        <v>44351.58</v>
      </c>
      <c r="I1627" s="114">
        <f>F1627/F1629</f>
        <v>0.37404778080592477</v>
      </c>
      <c r="J1627" s="117">
        <f t="shared" si="51"/>
        <v>3.1420013587697679E-2</v>
      </c>
    </row>
    <row r="1628" spans="1:10" x14ac:dyDescent="0.25">
      <c r="A1628" s="121" t="s">
        <v>75</v>
      </c>
      <c r="B1628" s="121" t="s">
        <v>79</v>
      </c>
      <c r="C1628" s="120" t="s">
        <v>4</v>
      </c>
      <c r="D1628" s="120" t="s">
        <v>32</v>
      </c>
      <c r="E1628" s="120" t="s">
        <v>76</v>
      </c>
      <c r="F1628" s="119">
        <v>583028</v>
      </c>
      <c r="G1628" s="115">
        <v>4.2</v>
      </c>
      <c r="H1628" s="118">
        <f t="shared" si="50"/>
        <v>48974.351999999999</v>
      </c>
      <c r="I1628" s="114">
        <f>F1628/F1629</f>
        <v>0.41303483848846428</v>
      </c>
      <c r="J1628" s="117">
        <f t="shared" si="51"/>
        <v>3.4694926433031001E-2</v>
      </c>
    </row>
    <row r="1629" spans="1:10" x14ac:dyDescent="0.25">
      <c r="A1629" s="121" t="s">
        <v>75</v>
      </c>
      <c r="B1629" s="121" t="s">
        <v>79</v>
      </c>
      <c r="C1629" s="120" t="s">
        <v>4</v>
      </c>
      <c r="D1629" s="120" t="s">
        <v>32</v>
      </c>
      <c r="E1629" s="120" t="s">
        <v>72</v>
      </c>
      <c r="F1629" s="119">
        <v>1411571</v>
      </c>
      <c r="G1629" s="115">
        <v>2.9</v>
      </c>
      <c r="H1629" s="118">
        <f t="shared" si="50"/>
        <v>81871.118000000002</v>
      </c>
      <c r="I1629" s="114">
        <f>F1629/F1629</f>
        <v>1</v>
      </c>
      <c r="J1629" s="117">
        <f t="shared" si="51"/>
        <v>5.7999999999999996E-2</v>
      </c>
    </row>
    <row r="1630" spans="1:10" x14ac:dyDescent="0.25">
      <c r="A1630" s="121" t="s">
        <v>75</v>
      </c>
      <c r="B1630" s="121" t="s">
        <v>79</v>
      </c>
      <c r="C1630" s="120" t="s">
        <v>4</v>
      </c>
      <c r="D1630" s="120" t="s">
        <v>11</v>
      </c>
      <c r="E1630" s="120" t="s">
        <v>1</v>
      </c>
      <c r="F1630" s="119">
        <v>424536</v>
      </c>
      <c r="G1630" s="115">
        <v>4.9000000000000004</v>
      </c>
      <c r="H1630" s="118">
        <f t="shared" si="50"/>
        <v>41604.528000000006</v>
      </c>
      <c r="I1630" s="114">
        <f>F1630/F1633</f>
        <v>0.27912114211025302</v>
      </c>
      <c r="J1630" s="117">
        <f t="shared" si="51"/>
        <v>2.7353871926804798E-2</v>
      </c>
    </row>
    <row r="1631" spans="1:10" x14ac:dyDescent="0.25">
      <c r="A1631" s="121" t="s">
        <v>75</v>
      </c>
      <c r="B1631" s="121" t="s">
        <v>79</v>
      </c>
      <c r="C1631" s="120" t="s">
        <v>4</v>
      </c>
      <c r="D1631" s="120" t="s">
        <v>11</v>
      </c>
      <c r="E1631" s="120" t="s">
        <v>77</v>
      </c>
      <c r="F1631" s="119">
        <v>774347</v>
      </c>
      <c r="G1631" s="115">
        <v>3.5</v>
      </c>
      <c r="H1631" s="118">
        <f t="shared" si="50"/>
        <v>54204.29</v>
      </c>
      <c r="I1631" s="114">
        <f>F1631/F1633</f>
        <v>0.50911258180613217</v>
      </c>
      <c r="J1631" s="117">
        <f t="shared" si="51"/>
        <v>3.5637880726429254E-2</v>
      </c>
    </row>
    <row r="1632" spans="1:10" x14ac:dyDescent="0.25">
      <c r="A1632" s="121" t="s">
        <v>75</v>
      </c>
      <c r="B1632" s="121" t="s">
        <v>79</v>
      </c>
      <c r="C1632" s="120" t="s">
        <v>4</v>
      </c>
      <c r="D1632" s="120" t="s">
        <v>11</v>
      </c>
      <c r="E1632" s="120" t="s">
        <v>76</v>
      </c>
      <c r="F1632" s="119">
        <v>322091</v>
      </c>
      <c r="G1632" s="115">
        <v>5.6</v>
      </c>
      <c r="H1632" s="118">
        <f t="shared" si="50"/>
        <v>36074.191999999995</v>
      </c>
      <c r="I1632" s="114">
        <f>F1632/F1633</f>
        <v>0.21176627608361484</v>
      </c>
      <c r="J1632" s="117">
        <f t="shared" si="51"/>
        <v>2.3717822921364862E-2</v>
      </c>
    </row>
    <row r="1633" spans="1:10" x14ac:dyDescent="0.25">
      <c r="A1633" s="121" t="s">
        <v>75</v>
      </c>
      <c r="B1633" s="121" t="s">
        <v>79</v>
      </c>
      <c r="C1633" s="120" t="s">
        <v>4</v>
      </c>
      <c r="D1633" s="120" t="s">
        <v>11</v>
      </c>
      <c r="E1633" s="120" t="s">
        <v>72</v>
      </c>
      <c r="F1633" s="119">
        <v>1520974</v>
      </c>
      <c r="G1633" s="115">
        <v>2.9</v>
      </c>
      <c r="H1633" s="118">
        <f t="shared" si="50"/>
        <v>88216.491999999998</v>
      </c>
      <c r="I1633" s="114">
        <f>F1633/F1633</f>
        <v>1</v>
      </c>
      <c r="J1633" s="117">
        <f t="shared" si="51"/>
        <v>5.7999999999999996E-2</v>
      </c>
    </row>
    <row r="1634" spans="1:10" x14ac:dyDescent="0.25">
      <c r="A1634" s="121" t="s">
        <v>75</v>
      </c>
      <c r="B1634" s="121" t="s">
        <v>79</v>
      </c>
      <c r="C1634" s="120" t="s">
        <v>78</v>
      </c>
      <c r="D1634" s="120" t="s">
        <v>107</v>
      </c>
      <c r="E1634" s="120" t="s">
        <v>1</v>
      </c>
      <c r="F1634" s="119">
        <v>156143</v>
      </c>
      <c r="G1634" s="115">
        <v>5.2</v>
      </c>
      <c r="H1634" s="118">
        <f t="shared" si="50"/>
        <v>16238.871999999999</v>
      </c>
      <c r="I1634" s="114">
        <f>F1634/F1637</f>
        <v>9.7176738275099359E-2</v>
      </c>
      <c r="J1634" s="117">
        <f t="shared" si="51"/>
        <v>1.0106380780610333E-2</v>
      </c>
    </row>
    <row r="1635" spans="1:10" x14ac:dyDescent="0.25">
      <c r="A1635" s="121" t="s">
        <v>75</v>
      </c>
      <c r="B1635" s="121" t="s">
        <v>79</v>
      </c>
      <c r="C1635" s="120" t="s">
        <v>78</v>
      </c>
      <c r="D1635" s="120" t="s">
        <v>107</v>
      </c>
      <c r="E1635" s="120" t="s">
        <v>77</v>
      </c>
      <c r="F1635" s="119">
        <v>856836</v>
      </c>
      <c r="G1635" s="115">
        <v>2.7</v>
      </c>
      <c r="H1635" s="118">
        <f t="shared" si="50"/>
        <v>46269.144</v>
      </c>
      <c r="I1635" s="114">
        <f>F1635/F1637</f>
        <v>0.53325815256965114</v>
      </c>
      <c r="J1635" s="117">
        <f t="shared" si="51"/>
        <v>2.8795940238761163E-2</v>
      </c>
    </row>
    <row r="1636" spans="1:10" x14ac:dyDescent="0.25">
      <c r="A1636" s="121" t="s">
        <v>75</v>
      </c>
      <c r="B1636" s="121" t="s">
        <v>79</v>
      </c>
      <c r="C1636" s="120" t="s">
        <v>78</v>
      </c>
      <c r="D1636" s="120" t="s">
        <v>107</v>
      </c>
      <c r="E1636" s="120" t="s">
        <v>76</v>
      </c>
      <c r="F1636" s="119">
        <v>593815</v>
      </c>
      <c r="G1636" s="115">
        <v>2.7</v>
      </c>
      <c r="H1636" s="118">
        <f t="shared" si="50"/>
        <v>32066.01</v>
      </c>
      <c r="I1636" s="114">
        <f>F1636/F1637</f>
        <v>0.36956510915524954</v>
      </c>
      <c r="J1636" s="117">
        <f t="shared" si="51"/>
        <v>1.9956515894383475E-2</v>
      </c>
    </row>
    <row r="1637" spans="1:10" x14ac:dyDescent="0.25">
      <c r="A1637" s="121" t="s">
        <v>75</v>
      </c>
      <c r="B1637" s="121" t="s">
        <v>79</v>
      </c>
      <c r="C1637" s="120" t="s">
        <v>78</v>
      </c>
      <c r="D1637" s="120" t="s">
        <v>107</v>
      </c>
      <c r="E1637" s="120" t="s">
        <v>72</v>
      </c>
      <c r="F1637" s="119">
        <v>1606794</v>
      </c>
      <c r="G1637" s="115">
        <v>1.8</v>
      </c>
      <c r="H1637" s="118">
        <f t="shared" si="50"/>
        <v>57844.584000000003</v>
      </c>
      <c r="I1637" s="114">
        <f>F1637/F1637</f>
        <v>1</v>
      </c>
      <c r="J1637" s="117">
        <f t="shared" si="51"/>
        <v>3.6000000000000004E-2</v>
      </c>
    </row>
    <row r="1638" spans="1:10" x14ac:dyDescent="0.25">
      <c r="A1638" s="121" t="s">
        <v>75</v>
      </c>
      <c r="B1638" s="121" t="s">
        <v>79</v>
      </c>
      <c r="C1638" s="120" t="s">
        <v>78</v>
      </c>
      <c r="D1638" s="120" t="s">
        <v>32</v>
      </c>
      <c r="E1638" s="120" t="s">
        <v>1</v>
      </c>
      <c r="F1638" s="119">
        <v>73220</v>
      </c>
      <c r="G1638" s="115">
        <v>7.8</v>
      </c>
      <c r="H1638" s="118">
        <f t="shared" si="50"/>
        <v>11422.32</v>
      </c>
      <c r="I1638" s="114">
        <f>F1638/F1641</f>
        <v>8.3612632107844531E-2</v>
      </c>
      <c r="J1638" s="117">
        <f t="shared" si="51"/>
        <v>1.3043570608823747E-2</v>
      </c>
    </row>
    <row r="1639" spans="1:10" x14ac:dyDescent="0.25">
      <c r="A1639" s="121" t="s">
        <v>75</v>
      </c>
      <c r="B1639" s="121" t="s">
        <v>79</v>
      </c>
      <c r="C1639" s="120" t="s">
        <v>78</v>
      </c>
      <c r="D1639" s="120" t="s">
        <v>32</v>
      </c>
      <c r="E1639" s="120" t="s">
        <v>77</v>
      </c>
      <c r="F1639" s="119">
        <v>374740</v>
      </c>
      <c r="G1639" s="115">
        <v>3.3</v>
      </c>
      <c r="H1639" s="118">
        <f t="shared" si="50"/>
        <v>24732.84</v>
      </c>
      <c r="I1639" s="114">
        <f>F1639/F1641</f>
        <v>0.42792949680543108</v>
      </c>
      <c r="J1639" s="117">
        <f t="shared" si="51"/>
        <v>2.8243346789158449E-2</v>
      </c>
    </row>
    <row r="1640" spans="1:10" x14ac:dyDescent="0.25">
      <c r="A1640" s="121" t="s">
        <v>75</v>
      </c>
      <c r="B1640" s="121" t="s">
        <v>79</v>
      </c>
      <c r="C1640" s="120" t="s">
        <v>78</v>
      </c>
      <c r="D1640" s="120" t="s">
        <v>32</v>
      </c>
      <c r="E1640" s="120" t="s">
        <v>76</v>
      </c>
      <c r="F1640" s="119">
        <v>427745</v>
      </c>
      <c r="G1640" s="115">
        <v>3.1</v>
      </c>
      <c r="H1640" s="118">
        <f t="shared" si="50"/>
        <v>26520.19</v>
      </c>
      <c r="I1640" s="114">
        <f>F1640/F1641</f>
        <v>0.48845787108672439</v>
      </c>
      <c r="J1640" s="117">
        <f t="shared" si="51"/>
        <v>3.0284388007376914E-2</v>
      </c>
    </row>
    <row r="1641" spans="1:10" x14ac:dyDescent="0.25">
      <c r="A1641" s="121" t="s">
        <v>75</v>
      </c>
      <c r="B1641" s="121" t="s">
        <v>79</v>
      </c>
      <c r="C1641" s="120" t="s">
        <v>78</v>
      </c>
      <c r="D1641" s="120" t="s">
        <v>32</v>
      </c>
      <c r="E1641" s="120" t="s">
        <v>72</v>
      </c>
      <c r="F1641" s="119">
        <v>875705</v>
      </c>
      <c r="G1641" s="115">
        <v>2.7</v>
      </c>
      <c r="H1641" s="118">
        <f t="shared" si="50"/>
        <v>47288.07</v>
      </c>
      <c r="I1641" s="114">
        <f>F1641/F1641</f>
        <v>1</v>
      </c>
      <c r="J1641" s="117">
        <f t="shared" si="51"/>
        <v>5.4000000000000006E-2</v>
      </c>
    </row>
    <row r="1642" spans="1:10" x14ac:dyDescent="0.25">
      <c r="A1642" s="121" t="s">
        <v>75</v>
      </c>
      <c r="B1642" s="121" t="s">
        <v>79</v>
      </c>
      <c r="C1642" s="120" t="s">
        <v>78</v>
      </c>
      <c r="D1642" s="120" t="s">
        <v>11</v>
      </c>
      <c r="E1642" s="120" t="s">
        <v>1</v>
      </c>
      <c r="F1642" s="119">
        <v>82923</v>
      </c>
      <c r="G1642" s="115">
        <v>7.3</v>
      </c>
      <c r="H1642" s="118">
        <f t="shared" si="50"/>
        <v>12106.758</v>
      </c>
      <c r="I1642" s="114">
        <f>F1642/F1645</f>
        <v>0.11342394701602677</v>
      </c>
      <c r="J1642" s="117">
        <f t="shared" si="51"/>
        <v>1.6559896264339909E-2</v>
      </c>
    </row>
    <row r="1643" spans="1:10" x14ac:dyDescent="0.25">
      <c r="A1643" s="121" t="s">
        <v>75</v>
      </c>
      <c r="B1643" s="121" t="s">
        <v>79</v>
      </c>
      <c r="C1643" s="120" t="s">
        <v>78</v>
      </c>
      <c r="D1643" s="120" t="s">
        <v>11</v>
      </c>
      <c r="E1643" s="120" t="s">
        <v>77</v>
      </c>
      <c r="F1643" s="119">
        <v>482096</v>
      </c>
      <c r="G1643" s="115">
        <v>2.9</v>
      </c>
      <c r="H1643" s="118">
        <f t="shared" si="50"/>
        <v>27961.567999999999</v>
      </c>
      <c r="I1643" s="114">
        <f>F1643/F1645</f>
        <v>0.6594217667069262</v>
      </c>
      <c r="J1643" s="117">
        <f t="shared" si="51"/>
        <v>3.8246462469001721E-2</v>
      </c>
    </row>
    <row r="1644" spans="1:10" x14ac:dyDescent="0.25">
      <c r="A1644" s="121" t="s">
        <v>75</v>
      </c>
      <c r="B1644" s="121" t="s">
        <v>79</v>
      </c>
      <c r="C1644" s="120" t="s">
        <v>78</v>
      </c>
      <c r="D1644" s="120" t="s">
        <v>11</v>
      </c>
      <c r="E1644" s="120" t="s">
        <v>76</v>
      </c>
      <c r="F1644" s="119">
        <v>166070</v>
      </c>
      <c r="G1644" s="115">
        <v>5.2</v>
      </c>
      <c r="H1644" s="118">
        <f t="shared" si="50"/>
        <v>17271.28</v>
      </c>
      <c r="I1644" s="114">
        <f>F1644/F1645</f>
        <v>0.22715428627704698</v>
      </c>
      <c r="J1644" s="117">
        <f t="shared" si="51"/>
        <v>2.3624045772812886E-2</v>
      </c>
    </row>
    <row r="1645" spans="1:10" x14ac:dyDescent="0.25">
      <c r="A1645" s="121" t="s">
        <v>75</v>
      </c>
      <c r="B1645" s="121" t="s">
        <v>79</v>
      </c>
      <c r="C1645" s="120" t="s">
        <v>78</v>
      </c>
      <c r="D1645" s="120" t="s">
        <v>11</v>
      </c>
      <c r="E1645" s="120" t="s">
        <v>72</v>
      </c>
      <c r="F1645" s="119">
        <v>731089</v>
      </c>
      <c r="G1645" s="115">
        <v>2.7</v>
      </c>
      <c r="H1645" s="118">
        <f t="shared" si="50"/>
        <v>39478.806000000004</v>
      </c>
      <c r="I1645" s="114">
        <f>F1645/F1645</f>
        <v>1</v>
      </c>
      <c r="J1645" s="117">
        <f t="shared" si="51"/>
        <v>5.4000000000000006E-2</v>
      </c>
    </row>
    <row r="1646" spans="1:10" x14ac:dyDescent="0.25">
      <c r="A1646" s="121" t="s">
        <v>75</v>
      </c>
      <c r="B1646" s="121" t="s">
        <v>79</v>
      </c>
      <c r="C1646" s="120" t="s">
        <v>73</v>
      </c>
      <c r="D1646" s="120" t="s">
        <v>107</v>
      </c>
      <c r="E1646" s="120" t="s">
        <v>1</v>
      </c>
      <c r="F1646" s="119">
        <v>1934317</v>
      </c>
      <c r="G1646" s="115">
        <v>2.2000000000000002</v>
      </c>
      <c r="H1646" s="118">
        <f t="shared" si="50"/>
        <v>85109.948000000004</v>
      </c>
      <c r="I1646" s="114">
        <f>F1646/F1649</f>
        <v>0.23017778855625545</v>
      </c>
      <c r="J1646" s="117">
        <f t="shared" si="51"/>
        <v>1.0127822696475242E-2</v>
      </c>
    </row>
    <row r="1647" spans="1:10" x14ac:dyDescent="0.25">
      <c r="A1647" s="121" t="s">
        <v>75</v>
      </c>
      <c r="B1647" s="121" t="s">
        <v>79</v>
      </c>
      <c r="C1647" s="120" t="s">
        <v>73</v>
      </c>
      <c r="D1647" s="120" t="s">
        <v>107</v>
      </c>
      <c r="E1647" s="120" t="s">
        <v>77</v>
      </c>
      <c r="F1647" s="119">
        <v>3155408</v>
      </c>
      <c r="G1647" s="115">
        <v>1.5</v>
      </c>
      <c r="H1647" s="118">
        <f t="shared" si="50"/>
        <v>94662.24</v>
      </c>
      <c r="I1647" s="114">
        <f>F1647/F1649</f>
        <v>0.37548387127483079</v>
      </c>
      <c r="J1647" s="117">
        <f t="shared" si="51"/>
        <v>1.1264516138244925E-2</v>
      </c>
    </row>
    <row r="1648" spans="1:10" x14ac:dyDescent="0.25">
      <c r="A1648" s="121" t="s">
        <v>75</v>
      </c>
      <c r="B1648" s="121" t="s">
        <v>79</v>
      </c>
      <c r="C1648" s="120" t="s">
        <v>73</v>
      </c>
      <c r="D1648" s="120" t="s">
        <v>107</v>
      </c>
      <c r="E1648" s="120" t="s">
        <v>76</v>
      </c>
      <c r="F1648" s="119">
        <v>3313853</v>
      </c>
      <c r="G1648" s="115">
        <v>1.5</v>
      </c>
      <c r="H1648" s="118">
        <f t="shared" si="50"/>
        <v>99415.59</v>
      </c>
      <c r="I1648" s="114">
        <f>F1648/F1649</f>
        <v>0.39433834016891378</v>
      </c>
      <c r="J1648" s="117">
        <f t="shared" si="51"/>
        <v>1.1830150205067414E-2</v>
      </c>
    </row>
    <row r="1649" spans="1:10" x14ac:dyDescent="0.25">
      <c r="A1649" s="121" t="s">
        <v>75</v>
      </c>
      <c r="B1649" s="121" t="s">
        <v>79</v>
      </c>
      <c r="C1649" s="120" t="s">
        <v>73</v>
      </c>
      <c r="D1649" s="120" t="s">
        <v>107</v>
      </c>
      <c r="E1649" s="120" t="s">
        <v>72</v>
      </c>
      <c r="F1649" s="119">
        <v>8403578</v>
      </c>
      <c r="G1649" s="115">
        <v>0.9</v>
      </c>
      <c r="H1649" s="118">
        <f t="shared" si="50"/>
        <v>151264.40400000001</v>
      </c>
      <c r="I1649" s="114">
        <f>F1649/F1649</f>
        <v>1</v>
      </c>
      <c r="J1649" s="117">
        <f t="shared" si="51"/>
        <v>1.8000000000000002E-2</v>
      </c>
    </row>
    <row r="1650" spans="1:10" x14ac:dyDescent="0.25">
      <c r="A1650" s="121" t="s">
        <v>75</v>
      </c>
      <c r="B1650" s="121" t="s">
        <v>79</v>
      </c>
      <c r="C1650" s="120" t="s">
        <v>73</v>
      </c>
      <c r="D1650" s="120" t="s">
        <v>32</v>
      </c>
      <c r="E1650" s="120" t="s">
        <v>1</v>
      </c>
      <c r="F1650" s="119">
        <v>829748</v>
      </c>
      <c r="G1650" s="115">
        <v>3.2</v>
      </c>
      <c r="H1650" s="118">
        <f t="shared" si="50"/>
        <v>53103.872000000003</v>
      </c>
      <c r="I1650" s="114">
        <f>F1650/F1653</f>
        <v>0.19656038048590743</v>
      </c>
      <c r="J1650" s="117">
        <f t="shared" si="51"/>
        <v>1.2579864351098076E-2</v>
      </c>
    </row>
    <row r="1651" spans="1:10" x14ac:dyDescent="0.25">
      <c r="A1651" s="121" t="s">
        <v>75</v>
      </c>
      <c r="B1651" s="121" t="s">
        <v>79</v>
      </c>
      <c r="C1651" s="120" t="s">
        <v>73</v>
      </c>
      <c r="D1651" s="120" t="s">
        <v>32</v>
      </c>
      <c r="E1651" s="120" t="s">
        <v>77</v>
      </c>
      <c r="F1651" s="119">
        <v>1371883</v>
      </c>
      <c r="G1651" s="115">
        <v>2.8</v>
      </c>
      <c r="H1651" s="118">
        <f t="shared" si="50"/>
        <v>76825.448000000004</v>
      </c>
      <c r="I1651" s="114">
        <f>F1651/F1653</f>
        <v>0.32498764017767823</v>
      </c>
      <c r="J1651" s="117">
        <f t="shared" si="51"/>
        <v>1.819930784994998E-2</v>
      </c>
    </row>
    <row r="1652" spans="1:10" x14ac:dyDescent="0.25">
      <c r="A1652" s="121" t="s">
        <v>75</v>
      </c>
      <c r="B1652" s="121" t="s">
        <v>79</v>
      </c>
      <c r="C1652" s="120" t="s">
        <v>73</v>
      </c>
      <c r="D1652" s="120" t="s">
        <v>32</v>
      </c>
      <c r="E1652" s="120" t="s">
        <v>76</v>
      </c>
      <c r="F1652" s="119">
        <v>2019708</v>
      </c>
      <c r="G1652" s="115">
        <v>1.9</v>
      </c>
      <c r="H1652" s="118">
        <f t="shared" si="50"/>
        <v>76748.903999999995</v>
      </c>
      <c r="I1652" s="114">
        <f>F1652/F1653</f>
        <v>0.47845197933641437</v>
      </c>
      <c r="J1652" s="117">
        <f t="shared" si="51"/>
        <v>1.8181175214783744E-2</v>
      </c>
    </row>
    <row r="1653" spans="1:10" x14ac:dyDescent="0.25">
      <c r="A1653" s="121" t="s">
        <v>75</v>
      </c>
      <c r="B1653" s="121" t="s">
        <v>79</v>
      </c>
      <c r="C1653" s="120" t="s">
        <v>73</v>
      </c>
      <c r="D1653" s="120" t="s">
        <v>32</v>
      </c>
      <c r="E1653" s="120" t="s">
        <v>72</v>
      </c>
      <c r="F1653" s="119">
        <v>4221339</v>
      </c>
      <c r="G1653" s="115">
        <v>1.3</v>
      </c>
      <c r="H1653" s="118">
        <f t="shared" si="50"/>
        <v>109754.814</v>
      </c>
      <c r="I1653" s="114">
        <f>F1653/F1653</f>
        <v>1</v>
      </c>
      <c r="J1653" s="117">
        <f t="shared" si="51"/>
        <v>2.6000000000000002E-2</v>
      </c>
    </row>
    <row r="1654" spans="1:10" x14ac:dyDescent="0.25">
      <c r="A1654" s="121" t="s">
        <v>75</v>
      </c>
      <c r="B1654" s="121" t="s">
        <v>79</v>
      </c>
      <c r="C1654" s="120" t="s">
        <v>73</v>
      </c>
      <c r="D1654" s="120" t="s">
        <v>11</v>
      </c>
      <c r="E1654" s="120" t="s">
        <v>1</v>
      </c>
      <c r="F1654" s="119">
        <v>1104569</v>
      </c>
      <c r="G1654" s="115">
        <v>2.8</v>
      </c>
      <c r="H1654" s="118">
        <f t="shared" si="50"/>
        <v>61855.863999999994</v>
      </c>
      <c r="I1654" s="114">
        <f>F1654/F1657</f>
        <v>0.2641094877648073</v>
      </c>
      <c r="J1654" s="117">
        <f t="shared" si="51"/>
        <v>1.4790131314829209E-2</v>
      </c>
    </row>
    <row r="1655" spans="1:10" x14ac:dyDescent="0.25">
      <c r="A1655" s="121" t="s">
        <v>75</v>
      </c>
      <c r="B1655" s="121" t="s">
        <v>79</v>
      </c>
      <c r="C1655" s="120" t="s">
        <v>73</v>
      </c>
      <c r="D1655" s="120" t="s">
        <v>11</v>
      </c>
      <c r="E1655" s="120" t="s">
        <v>77</v>
      </c>
      <c r="F1655" s="119">
        <v>1783525</v>
      </c>
      <c r="G1655" s="115">
        <v>2.2000000000000002</v>
      </c>
      <c r="H1655" s="118">
        <f t="shared" si="50"/>
        <v>78475.100000000006</v>
      </c>
      <c r="I1655" s="114">
        <f>F1655/F1657</f>
        <v>0.42645219462589296</v>
      </c>
      <c r="J1655" s="117">
        <f t="shared" si="51"/>
        <v>1.876389656353929E-2</v>
      </c>
    </row>
    <row r="1656" spans="1:10" x14ac:dyDescent="0.25">
      <c r="A1656" s="121" t="s">
        <v>75</v>
      </c>
      <c r="B1656" s="121" t="s">
        <v>79</v>
      </c>
      <c r="C1656" s="120" t="s">
        <v>73</v>
      </c>
      <c r="D1656" s="120" t="s">
        <v>11</v>
      </c>
      <c r="E1656" s="120" t="s">
        <v>76</v>
      </c>
      <c r="F1656" s="119">
        <v>1294145</v>
      </c>
      <c r="G1656" s="115">
        <v>2.8</v>
      </c>
      <c r="H1656" s="118">
        <f t="shared" si="50"/>
        <v>72472.12</v>
      </c>
      <c r="I1656" s="114">
        <f>F1656/F1657</f>
        <v>0.30943831760929968</v>
      </c>
      <c r="J1656" s="117">
        <f t="shared" si="51"/>
        <v>1.732854578612078E-2</v>
      </c>
    </row>
    <row r="1657" spans="1:10" x14ac:dyDescent="0.25">
      <c r="A1657" s="121" t="s">
        <v>75</v>
      </c>
      <c r="B1657" s="121" t="s">
        <v>79</v>
      </c>
      <c r="C1657" s="120" t="s">
        <v>73</v>
      </c>
      <c r="D1657" s="120" t="s">
        <v>11</v>
      </c>
      <c r="E1657" s="120" t="s">
        <v>72</v>
      </c>
      <c r="F1657" s="119">
        <v>4182239</v>
      </c>
      <c r="G1657" s="115">
        <v>1.3</v>
      </c>
      <c r="H1657" s="118">
        <f t="shared" si="50"/>
        <v>108738.21400000001</v>
      </c>
      <c r="I1657" s="114">
        <f>F1657/F1657</f>
        <v>1</v>
      </c>
      <c r="J1657" s="117">
        <f t="shared" si="51"/>
        <v>2.6000000000000002E-2</v>
      </c>
    </row>
    <row r="1658" spans="1:10" x14ac:dyDescent="0.25">
      <c r="A1658" s="121" t="s">
        <v>75</v>
      </c>
      <c r="B1658" s="121" t="s">
        <v>74</v>
      </c>
      <c r="C1658" s="120" t="s">
        <v>0</v>
      </c>
      <c r="D1658" s="120" t="s">
        <v>107</v>
      </c>
      <c r="E1658" s="120" t="s">
        <v>1</v>
      </c>
      <c r="F1658" s="119">
        <v>106667</v>
      </c>
      <c r="G1658" s="115">
        <v>7.7</v>
      </c>
      <c r="H1658" s="118">
        <f t="shared" si="50"/>
        <v>16426.718000000001</v>
      </c>
      <c r="I1658" s="114">
        <f>F1658/F1661</f>
        <v>7.3750673260878127E-2</v>
      </c>
      <c r="J1658" s="117">
        <f t="shared" si="51"/>
        <v>1.1357603682175232E-2</v>
      </c>
    </row>
    <row r="1659" spans="1:10" x14ac:dyDescent="0.25">
      <c r="A1659" s="121" t="s">
        <v>75</v>
      </c>
      <c r="B1659" s="121" t="s">
        <v>74</v>
      </c>
      <c r="C1659" s="120" t="s">
        <v>0</v>
      </c>
      <c r="D1659" s="120" t="s">
        <v>107</v>
      </c>
      <c r="E1659" s="120" t="s">
        <v>77</v>
      </c>
      <c r="F1659" s="119">
        <v>121072</v>
      </c>
      <c r="G1659" s="115">
        <v>7.7</v>
      </c>
      <c r="H1659" s="118">
        <f t="shared" si="50"/>
        <v>18645.088</v>
      </c>
      <c r="I1659" s="114">
        <f>F1659/F1661</f>
        <v>8.371044008963445E-2</v>
      </c>
      <c r="J1659" s="117">
        <f t="shared" si="51"/>
        <v>1.2891407773803704E-2</v>
      </c>
    </row>
    <row r="1660" spans="1:10" x14ac:dyDescent="0.25">
      <c r="A1660" s="121" t="s">
        <v>75</v>
      </c>
      <c r="B1660" s="121" t="s">
        <v>74</v>
      </c>
      <c r="C1660" s="120" t="s">
        <v>0</v>
      </c>
      <c r="D1660" s="120" t="s">
        <v>107</v>
      </c>
      <c r="E1660" s="120" t="s">
        <v>76</v>
      </c>
      <c r="F1660" s="119">
        <v>1218580</v>
      </c>
      <c r="G1660" s="115">
        <v>2</v>
      </c>
      <c r="H1660" s="118">
        <f t="shared" si="50"/>
        <v>48743.199999999997</v>
      </c>
      <c r="I1660" s="114">
        <f>F1660/F1661</f>
        <v>0.8425388866494874</v>
      </c>
      <c r="J1660" s="117">
        <f t="shared" si="51"/>
        <v>3.3701555465979499E-2</v>
      </c>
    </row>
    <row r="1661" spans="1:10" x14ac:dyDescent="0.25">
      <c r="A1661" s="121" t="s">
        <v>75</v>
      </c>
      <c r="B1661" s="121" t="s">
        <v>74</v>
      </c>
      <c r="C1661" s="120" t="s">
        <v>0</v>
      </c>
      <c r="D1661" s="120" t="s">
        <v>107</v>
      </c>
      <c r="E1661" s="120" t="s">
        <v>72</v>
      </c>
      <c r="F1661" s="119">
        <v>1446319</v>
      </c>
      <c r="G1661" s="115">
        <v>2</v>
      </c>
      <c r="H1661" s="118">
        <f t="shared" si="50"/>
        <v>57852.76</v>
      </c>
      <c r="I1661" s="114">
        <f>F1661/F1661</f>
        <v>1</v>
      </c>
      <c r="J1661" s="117">
        <f t="shared" si="51"/>
        <v>0.04</v>
      </c>
    </row>
    <row r="1662" spans="1:10" x14ac:dyDescent="0.25">
      <c r="A1662" s="121" t="s">
        <v>75</v>
      </c>
      <c r="B1662" s="121" t="s">
        <v>74</v>
      </c>
      <c r="C1662" s="120" t="s">
        <v>0</v>
      </c>
      <c r="D1662" s="120" t="s">
        <v>32</v>
      </c>
      <c r="E1662" s="120" t="s">
        <v>1</v>
      </c>
      <c r="F1662" s="119">
        <v>45649</v>
      </c>
      <c r="G1662" s="115">
        <v>11.6</v>
      </c>
      <c r="H1662" s="118">
        <f t="shared" si="50"/>
        <v>10590.568000000001</v>
      </c>
      <c r="I1662" s="114">
        <f>F1662/F1665</f>
        <v>6.3841005143753793E-2</v>
      </c>
      <c r="J1662" s="117">
        <f t="shared" si="51"/>
        <v>1.4811113193350879E-2</v>
      </c>
    </row>
    <row r="1663" spans="1:10" x14ac:dyDescent="0.25">
      <c r="A1663" s="121" t="s">
        <v>75</v>
      </c>
      <c r="B1663" s="121" t="s">
        <v>74</v>
      </c>
      <c r="C1663" s="120" t="s">
        <v>0</v>
      </c>
      <c r="D1663" s="120" t="s">
        <v>32</v>
      </c>
      <c r="E1663" s="120" t="s">
        <v>77</v>
      </c>
      <c r="F1663" s="119">
        <v>55822</v>
      </c>
      <c r="G1663" s="115">
        <v>10.5</v>
      </c>
      <c r="H1663" s="118">
        <f t="shared" si="50"/>
        <v>11722.62</v>
      </c>
      <c r="I1663" s="114">
        <f>F1663/F1665</f>
        <v>7.8068141451830803E-2</v>
      </c>
      <c r="J1663" s="117">
        <f t="shared" si="51"/>
        <v>1.639430970488447E-2</v>
      </c>
    </row>
    <row r="1664" spans="1:10" x14ac:dyDescent="0.25">
      <c r="A1664" s="121" t="s">
        <v>75</v>
      </c>
      <c r="B1664" s="121" t="s">
        <v>74</v>
      </c>
      <c r="C1664" s="120" t="s">
        <v>0</v>
      </c>
      <c r="D1664" s="120" t="s">
        <v>32</v>
      </c>
      <c r="E1664" s="120" t="s">
        <v>76</v>
      </c>
      <c r="F1664" s="119">
        <v>613571</v>
      </c>
      <c r="G1664" s="115">
        <v>3.1</v>
      </c>
      <c r="H1664" s="118">
        <f t="shared" si="50"/>
        <v>38041.402000000002</v>
      </c>
      <c r="I1664" s="114">
        <f>F1664/F1665</f>
        <v>0.85809085340441538</v>
      </c>
      <c r="J1664" s="117">
        <f t="shared" si="51"/>
        <v>5.3201632911073757E-2</v>
      </c>
    </row>
    <row r="1665" spans="1:10" x14ac:dyDescent="0.25">
      <c r="A1665" s="121" t="s">
        <v>75</v>
      </c>
      <c r="B1665" s="121" t="s">
        <v>74</v>
      </c>
      <c r="C1665" s="120" t="s">
        <v>0</v>
      </c>
      <c r="D1665" s="120" t="s">
        <v>32</v>
      </c>
      <c r="E1665" s="120" t="s">
        <v>72</v>
      </c>
      <c r="F1665" s="119">
        <v>715042</v>
      </c>
      <c r="G1665" s="115">
        <v>3.1</v>
      </c>
      <c r="H1665" s="118">
        <f t="shared" si="50"/>
        <v>44332.604000000007</v>
      </c>
      <c r="I1665" s="114">
        <f>F1665/F1665</f>
        <v>1</v>
      </c>
      <c r="J1665" s="117">
        <f t="shared" si="51"/>
        <v>6.2E-2</v>
      </c>
    </row>
    <row r="1666" spans="1:10" x14ac:dyDescent="0.25">
      <c r="A1666" s="121" t="s">
        <v>75</v>
      </c>
      <c r="B1666" s="121" t="s">
        <v>74</v>
      </c>
      <c r="C1666" s="120" t="s">
        <v>0</v>
      </c>
      <c r="D1666" s="120" t="s">
        <v>11</v>
      </c>
      <c r="E1666" s="120" t="s">
        <v>1</v>
      </c>
      <c r="F1666" s="119">
        <v>61018</v>
      </c>
      <c r="G1666" s="115">
        <v>10</v>
      </c>
      <c r="H1666" s="118">
        <f t="shared" ref="H1666:H1728" si="52">2*(G1666*F1666/100)</f>
        <v>12203.6</v>
      </c>
      <c r="I1666" s="114">
        <f>F1666/F1669</f>
        <v>8.3440337929402947E-2</v>
      </c>
      <c r="J1666" s="117">
        <f t="shared" ref="J1666:J1729" si="53">2*(I1666*G1666/100)</f>
        <v>1.6688067585880591E-2</v>
      </c>
    </row>
    <row r="1667" spans="1:10" x14ac:dyDescent="0.25">
      <c r="A1667" s="121" t="s">
        <v>75</v>
      </c>
      <c r="B1667" s="121" t="s">
        <v>74</v>
      </c>
      <c r="C1667" s="120" t="s">
        <v>0</v>
      </c>
      <c r="D1667" s="120" t="s">
        <v>11</v>
      </c>
      <c r="E1667" s="120" t="s">
        <v>77</v>
      </c>
      <c r="F1667" s="119">
        <v>65250</v>
      </c>
      <c r="G1667" s="115">
        <v>9.5</v>
      </c>
      <c r="H1667" s="118">
        <f t="shared" si="52"/>
        <v>12397.5</v>
      </c>
      <c r="I1667" s="114">
        <f>F1667/F1669</f>
        <v>8.9227474677858049E-2</v>
      </c>
      <c r="J1667" s="117">
        <f t="shared" si="53"/>
        <v>1.6953220188793031E-2</v>
      </c>
    </row>
    <row r="1668" spans="1:10" x14ac:dyDescent="0.25">
      <c r="A1668" s="121" t="s">
        <v>75</v>
      </c>
      <c r="B1668" s="121" t="s">
        <v>74</v>
      </c>
      <c r="C1668" s="120" t="s">
        <v>0</v>
      </c>
      <c r="D1668" s="120" t="s">
        <v>11</v>
      </c>
      <c r="E1668" s="120" t="s">
        <v>76</v>
      </c>
      <c r="F1668" s="119">
        <v>605009</v>
      </c>
      <c r="G1668" s="115">
        <v>3.1</v>
      </c>
      <c r="H1668" s="118">
        <f t="shared" si="52"/>
        <v>37510.558000000005</v>
      </c>
      <c r="I1668" s="114">
        <f>F1668/F1669</f>
        <v>0.82733218739273895</v>
      </c>
      <c r="J1668" s="117">
        <f t="shared" si="53"/>
        <v>5.1294595618349821E-2</v>
      </c>
    </row>
    <row r="1669" spans="1:10" x14ac:dyDescent="0.25">
      <c r="A1669" s="121" t="s">
        <v>75</v>
      </c>
      <c r="B1669" s="121" t="s">
        <v>74</v>
      </c>
      <c r="C1669" s="120" t="s">
        <v>0</v>
      </c>
      <c r="D1669" s="120" t="s">
        <v>11</v>
      </c>
      <c r="E1669" s="120" t="s">
        <v>72</v>
      </c>
      <c r="F1669" s="119">
        <v>731277</v>
      </c>
      <c r="G1669" s="115">
        <v>3.1</v>
      </c>
      <c r="H1669" s="118">
        <f t="shared" si="52"/>
        <v>45339.174000000006</v>
      </c>
      <c r="I1669" s="114">
        <f>F1669/F1669</f>
        <v>1</v>
      </c>
      <c r="J1669" s="117">
        <f t="shared" si="53"/>
        <v>6.2E-2</v>
      </c>
    </row>
    <row r="1670" spans="1:10" x14ac:dyDescent="0.25">
      <c r="A1670" s="121" t="s">
        <v>75</v>
      </c>
      <c r="B1670" s="121" t="s">
        <v>74</v>
      </c>
      <c r="C1670" s="120" t="s">
        <v>2</v>
      </c>
      <c r="D1670" s="120" t="s">
        <v>107</v>
      </c>
      <c r="E1670" s="120" t="s">
        <v>1</v>
      </c>
      <c r="F1670" s="119">
        <v>510114</v>
      </c>
      <c r="G1670" s="115">
        <v>3.9</v>
      </c>
      <c r="H1670" s="118">
        <f t="shared" si="52"/>
        <v>39788.892</v>
      </c>
      <c r="I1670" s="114">
        <f>F1670/F1673</f>
        <v>0.2514405308448584</v>
      </c>
      <c r="J1670" s="117">
        <f t="shared" si="53"/>
        <v>1.9612361405898955E-2</v>
      </c>
    </row>
    <row r="1671" spans="1:10" x14ac:dyDescent="0.25">
      <c r="A1671" s="121" t="s">
        <v>75</v>
      </c>
      <c r="B1671" s="121" t="s">
        <v>74</v>
      </c>
      <c r="C1671" s="120" t="s">
        <v>2</v>
      </c>
      <c r="D1671" s="120" t="s">
        <v>107</v>
      </c>
      <c r="E1671" s="120" t="s">
        <v>77</v>
      </c>
      <c r="F1671" s="119">
        <v>523318</v>
      </c>
      <c r="G1671" s="115">
        <v>3.9</v>
      </c>
      <c r="H1671" s="118">
        <f t="shared" si="52"/>
        <v>40818.803999999996</v>
      </c>
      <c r="I1671" s="114">
        <f>F1671/F1673</f>
        <v>0.25794892067394665</v>
      </c>
      <c r="J1671" s="117">
        <f t="shared" si="53"/>
        <v>2.0120015812567837E-2</v>
      </c>
    </row>
    <row r="1672" spans="1:10" x14ac:dyDescent="0.25">
      <c r="A1672" s="121" t="s">
        <v>75</v>
      </c>
      <c r="B1672" s="121" t="s">
        <v>74</v>
      </c>
      <c r="C1672" s="120" t="s">
        <v>2</v>
      </c>
      <c r="D1672" s="120" t="s">
        <v>107</v>
      </c>
      <c r="E1672" s="120" t="s">
        <v>76</v>
      </c>
      <c r="F1672" s="119">
        <v>995334</v>
      </c>
      <c r="G1672" s="115">
        <v>3.1</v>
      </c>
      <c r="H1672" s="118">
        <f t="shared" si="52"/>
        <v>61710.707999999999</v>
      </c>
      <c r="I1672" s="114">
        <f>F1672/F1673</f>
        <v>0.49061054848119495</v>
      </c>
      <c r="J1672" s="117">
        <f t="shared" si="53"/>
        <v>3.0417854005834088E-2</v>
      </c>
    </row>
    <row r="1673" spans="1:10" x14ac:dyDescent="0.25">
      <c r="A1673" s="121" t="s">
        <v>75</v>
      </c>
      <c r="B1673" s="121" t="s">
        <v>74</v>
      </c>
      <c r="C1673" s="120" t="s">
        <v>2</v>
      </c>
      <c r="D1673" s="120" t="s">
        <v>107</v>
      </c>
      <c r="E1673" s="120" t="s">
        <v>72</v>
      </c>
      <c r="F1673" s="119">
        <v>2028766</v>
      </c>
      <c r="G1673" s="115">
        <v>1.5</v>
      </c>
      <c r="H1673" s="118">
        <f t="shared" si="52"/>
        <v>60862.98</v>
      </c>
      <c r="I1673" s="114">
        <f>F1673/F1673</f>
        <v>1</v>
      </c>
      <c r="J1673" s="117">
        <f t="shared" si="53"/>
        <v>0.03</v>
      </c>
    </row>
    <row r="1674" spans="1:10" x14ac:dyDescent="0.25">
      <c r="A1674" s="121" t="s">
        <v>75</v>
      </c>
      <c r="B1674" s="121" t="s">
        <v>74</v>
      </c>
      <c r="C1674" s="120" t="s">
        <v>2</v>
      </c>
      <c r="D1674" s="120" t="s">
        <v>32</v>
      </c>
      <c r="E1674" s="120" t="s">
        <v>1</v>
      </c>
      <c r="F1674" s="119">
        <v>219874</v>
      </c>
      <c r="G1674" s="115">
        <v>6.6</v>
      </c>
      <c r="H1674" s="118">
        <f t="shared" si="52"/>
        <v>29023.367999999999</v>
      </c>
      <c r="I1674" s="114">
        <f>F1674/F1677</f>
        <v>0.21260215586093265</v>
      </c>
      <c r="J1674" s="117">
        <f t="shared" si="53"/>
        <v>2.8063484573643108E-2</v>
      </c>
    </row>
    <row r="1675" spans="1:10" x14ac:dyDescent="0.25">
      <c r="A1675" s="121" t="s">
        <v>75</v>
      </c>
      <c r="B1675" s="121" t="s">
        <v>74</v>
      </c>
      <c r="C1675" s="120" t="s">
        <v>2</v>
      </c>
      <c r="D1675" s="120" t="s">
        <v>32</v>
      </c>
      <c r="E1675" s="120" t="s">
        <v>77</v>
      </c>
      <c r="F1675" s="119">
        <v>269639</v>
      </c>
      <c r="G1675" s="115">
        <v>5.7</v>
      </c>
      <c r="H1675" s="118">
        <f t="shared" si="52"/>
        <v>30738.846000000001</v>
      </c>
      <c r="I1675" s="114">
        <f>F1675/F1677</f>
        <v>0.26072128903001729</v>
      </c>
      <c r="J1675" s="117">
        <f t="shared" si="53"/>
        <v>2.9722226949421969E-2</v>
      </c>
    </row>
    <row r="1676" spans="1:10" x14ac:dyDescent="0.25">
      <c r="A1676" s="121" t="s">
        <v>75</v>
      </c>
      <c r="B1676" s="121" t="s">
        <v>74</v>
      </c>
      <c r="C1676" s="120" t="s">
        <v>2</v>
      </c>
      <c r="D1676" s="120" t="s">
        <v>32</v>
      </c>
      <c r="E1676" s="120" t="s">
        <v>76</v>
      </c>
      <c r="F1676" s="119">
        <v>544691</v>
      </c>
      <c r="G1676" s="115">
        <v>3.9</v>
      </c>
      <c r="H1676" s="118">
        <f t="shared" si="52"/>
        <v>42485.898000000001</v>
      </c>
      <c r="I1676" s="114">
        <f>F1676/F1677</f>
        <v>0.52667655510905009</v>
      </c>
      <c r="J1676" s="117">
        <f t="shared" si="53"/>
        <v>4.1080771298505903E-2</v>
      </c>
    </row>
    <row r="1677" spans="1:10" x14ac:dyDescent="0.25">
      <c r="A1677" s="121" t="s">
        <v>75</v>
      </c>
      <c r="B1677" s="121" t="s">
        <v>74</v>
      </c>
      <c r="C1677" s="120" t="s">
        <v>2</v>
      </c>
      <c r="D1677" s="120" t="s">
        <v>32</v>
      </c>
      <c r="E1677" s="120" t="s">
        <v>72</v>
      </c>
      <c r="F1677" s="119">
        <v>1034204</v>
      </c>
      <c r="G1677" s="115">
        <v>2.6</v>
      </c>
      <c r="H1677" s="118">
        <f t="shared" si="52"/>
        <v>53778.608</v>
      </c>
      <c r="I1677" s="114">
        <f>F1677/F1677</f>
        <v>1</v>
      </c>
      <c r="J1677" s="117">
        <f t="shared" si="53"/>
        <v>5.2000000000000005E-2</v>
      </c>
    </row>
    <row r="1678" spans="1:10" x14ac:dyDescent="0.25">
      <c r="A1678" s="121" t="s">
        <v>75</v>
      </c>
      <c r="B1678" s="121" t="s">
        <v>74</v>
      </c>
      <c r="C1678" s="120" t="s">
        <v>2</v>
      </c>
      <c r="D1678" s="120" t="s">
        <v>11</v>
      </c>
      <c r="E1678" s="120" t="s">
        <v>1</v>
      </c>
      <c r="F1678" s="119">
        <v>290240</v>
      </c>
      <c r="G1678" s="115">
        <v>5.7</v>
      </c>
      <c r="H1678" s="118">
        <f t="shared" si="52"/>
        <v>33087.360000000001</v>
      </c>
      <c r="I1678" s="114">
        <f>F1678/F1681</f>
        <v>0.29182695498118771</v>
      </c>
      <c r="J1678" s="117">
        <f t="shared" si="53"/>
        <v>3.32682728678554E-2</v>
      </c>
    </row>
    <row r="1679" spans="1:10" x14ac:dyDescent="0.25">
      <c r="A1679" s="121" t="s">
        <v>75</v>
      </c>
      <c r="B1679" s="121" t="s">
        <v>74</v>
      </c>
      <c r="C1679" s="120" t="s">
        <v>2</v>
      </c>
      <c r="D1679" s="120" t="s">
        <v>11</v>
      </c>
      <c r="E1679" s="120" t="s">
        <v>77</v>
      </c>
      <c r="F1679" s="119">
        <v>253679</v>
      </c>
      <c r="G1679" s="115">
        <v>5.7</v>
      </c>
      <c r="H1679" s="118">
        <f t="shared" si="52"/>
        <v>28919.406000000003</v>
      </c>
      <c r="I1679" s="114">
        <f>F1679/F1681</f>
        <v>0.25506604917541592</v>
      </c>
      <c r="J1679" s="117">
        <f t="shared" si="53"/>
        <v>2.9077529605997413E-2</v>
      </c>
    </row>
    <row r="1680" spans="1:10" x14ac:dyDescent="0.25">
      <c r="A1680" s="121" t="s">
        <v>75</v>
      </c>
      <c r="B1680" s="121" t="s">
        <v>74</v>
      </c>
      <c r="C1680" s="120" t="s">
        <v>2</v>
      </c>
      <c r="D1680" s="120" t="s">
        <v>11</v>
      </c>
      <c r="E1680" s="120" t="s">
        <v>76</v>
      </c>
      <c r="F1680" s="119">
        <v>450643</v>
      </c>
      <c r="G1680" s="115">
        <v>4.5</v>
      </c>
      <c r="H1680" s="118">
        <f t="shared" si="52"/>
        <v>40557.870000000003</v>
      </c>
      <c r="I1680" s="114">
        <f>F1680/F1681</f>
        <v>0.45310699584339637</v>
      </c>
      <c r="J1680" s="117">
        <f t="shared" si="53"/>
        <v>4.0779629625905672E-2</v>
      </c>
    </row>
    <row r="1681" spans="1:10" x14ac:dyDescent="0.25">
      <c r="A1681" s="121" t="s">
        <v>75</v>
      </c>
      <c r="B1681" s="121" t="s">
        <v>74</v>
      </c>
      <c r="C1681" s="120" t="s">
        <v>2</v>
      </c>
      <c r="D1681" s="120" t="s">
        <v>11</v>
      </c>
      <c r="E1681" s="120" t="s">
        <v>72</v>
      </c>
      <c r="F1681" s="119">
        <v>994562</v>
      </c>
      <c r="G1681" s="115">
        <v>3.1</v>
      </c>
      <c r="H1681" s="118">
        <f t="shared" si="52"/>
        <v>61662.844000000005</v>
      </c>
      <c r="I1681" s="114">
        <f>F1681/F1681</f>
        <v>1</v>
      </c>
      <c r="J1681" s="117">
        <f t="shared" si="53"/>
        <v>6.2E-2</v>
      </c>
    </row>
    <row r="1682" spans="1:10" x14ac:dyDescent="0.25">
      <c r="A1682" s="121" t="s">
        <v>75</v>
      </c>
      <c r="B1682" s="121" t="s">
        <v>74</v>
      </c>
      <c r="C1682" s="120" t="s">
        <v>3</v>
      </c>
      <c r="D1682" s="120" t="s">
        <v>107</v>
      </c>
      <c r="E1682" s="120" t="s">
        <v>1</v>
      </c>
      <c r="F1682" s="119">
        <v>669429</v>
      </c>
      <c r="G1682" s="115">
        <v>4.0999999999999996</v>
      </c>
      <c r="H1682" s="118">
        <f t="shared" si="52"/>
        <v>54893.178</v>
      </c>
      <c r="I1682" s="114">
        <f>F1682/F1685</f>
        <v>0.2304904199467836</v>
      </c>
      <c r="J1682" s="117">
        <f t="shared" si="53"/>
        <v>1.8900214435636255E-2</v>
      </c>
    </row>
    <row r="1683" spans="1:10" x14ac:dyDescent="0.25">
      <c r="A1683" s="121" t="s">
        <v>75</v>
      </c>
      <c r="B1683" s="121" t="s">
        <v>74</v>
      </c>
      <c r="C1683" s="120" t="s">
        <v>3</v>
      </c>
      <c r="D1683" s="120" t="s">
        <v>107</v>
      </c>
      <c r="E1683" s="120" t="s">
        <v>77</v>
      </c>
      <c r="F1683" s="119">
        <v>1051858</v>
      </c>
      <c r="G1683" s="115">
        <v>2.8</v>
      </c>
      <c r="H1683" s="118">
        <f t="shared" si="52"/>
        <v>58904.047999999995</v>
      </c>
      <c r="I1683" s="114">
        <f>F1683/F1685</f>
        <v>0.36216416101540849</v>
      </c>
      <c r="J1683" s="117">
        <f t="shared" si="53"/>
        <v>2.0281193016862872E-2</v>
      </c>
    </row>
    <row r="1684" spans="1:10" x14ac:dyDescent="0.25">
      <c r="A1684" s="121" t="s">
        <v>75</v>
      </c>
      <c r="B1684" s="121" t="s">
        <v>74</v>
      </c>
      <c r="C1684" s="120" t="s">
        <v>3</v>
      </c>
      <c r="D1684" s="120" t="s">
        <v>107</v>
      </c>
      <c r="E1684" s="120" t="s">
        <v>76</v>
      </c>
      <c r="F1684" s="119">
        <v>1183081</v>
      </c>
      <c r="G1684" s="115">
        <v>2.8</v>
      </c>
      <c r="H1684" s="118">
        <f t="shared" si="52"/>
        <v>66252.535999999993</v>
      </c>
      <c r="I1684" s="114">
        <f>F1684/F1685</f>
        <v>0.40734541903780785</v>
      </c>
      <c r="J1684" s="117">
        <f t="shared" si="53"/>
        <v>2.281134346611724E-2</v>
      </c>
    </row>
    <row r="1685" spans="1:10" x14ac:dyDescent="0.25">
      <c r="A1685" s="121" t="s">
        <v>75</v>
      </c>
      <c r="B1685" s="121" t="s">
        <v>74</v>
      </c>
      <c r="C1685" s="120" t="s">
        <v>3</v>
      </c>
      <c r="D1685" s="120" t="s">
        <v>107</v>
      </c>
      <c r="E1685" s="120" t="s">
        <v>72</v>
      </c>
      <c r="F1685" s="119">
        <v>2904368</v>
      </c>
      <c r="G1685" s="115">
        <v>1.8</v>
      </c>
      <c r="H1685" s="118">
        <f t="shared" si="52"/>
        <v>104557.24800000001</v>
      </c>
      <c r="I1685" s="114">
        <f>F1685/F1685</f>
        <v>1</v>
      </c>
      <c r="J1685" s="117">
        <f t="shared" si="53"/>
        <v>3.6000000000000004E-2</v>
      </c>
    </row>
    <row r="1686" spans="1:10" x14ac:dyDescent="0.25">
      <c r="A1686" s="121" t="s">
        <v>75</v>
      </c>
      <c r="B1686" s="121" t="s">
        <v>74</v>
      </c>
      <c r="C1686" s="120" t="s">
        <v>3</v>
      </c>
      <c r="D1686" s="120" t="s">
        <v>32</v>
      </c>
      <c r="E1686" s="120" t="s">
        <v>1</v>
      </c>
      <c r="F1686" s="119">
        <v>275532</v>
      </c>
      <c r="G1686" s="115">
        <v>5.9</v>
      </c>
      <c r="H1686" s="118">
        <f t="shared" si="52"/>
        <v>32512.776000000002</v>
      </c>
      <c r="I1686" s="114">
        <f>F1686/F1689</f>
        <v>0.18956097822744264</v>
      </c>
      <c r="J1686" s="117">
        <f t="shared" si="53"/>
        <v>2.2368195430838234E-2</v>
      </c>
    </row>
    <row r="1687" spans="1:10" x14ac:dyDescent="0.25">
      <c r="A1687" s="121" t="s">
        <v>75</v>
      </c>
      <c r="B1687" s="121" t="s">
        <v>74</v>
      </c>
      <c r="C1687" s="120" t="s">
        <v>3</v>
      </c>
      <c r="D1687" s="120" t="s">
        <v>32</v>
      </c>
      <c r="E1687" s="120" t="s">
        <v>77</v>
      </c>
      <c r="F1687" s="119">
        <v>506324</v>
      </c>
      <c r="G1687" s="115">
        <v>4.0999999999999996</v>
      </c>
      <c r="H1687" s="118">
        <f t="shared" si="52"/>
        <v>41518.567999999999</v>
      </c>
      <c r="I1687" s="114">
        <f>F1687/F1689</f>
        <v>0.34834165447219073</v>
      </c>
      <c r="J1687" s="117">
        <f t="shared" si="53"/>
        <v>2.8564015666719636E-2</v>
      </c>
    </row>
    <row r="1688" spans="1:10" x14ac:dyDescent="0.25">
      <c r="A1688" s="121" t="s">
        <v>75</v>
      </c>
      <c r="B1688" s="121" t="s">
        <v>74</v>
      </c>
      <c r="C1688" s="120" t="s">
        <v>3</v>
      </c>
      <c r="D1688" s="120" t="s">
        <v>32</v>
      </c>
      <c r="E1688" s="120" t="s">
        <v>76</v>
      </c>
      <c r="F1688" s="119">
        <v>671671</v>
      </c>
      <c r="G1688" s="115">
        <v>4.0999999999999996</v>
      </c>
      <c r="H1688" s="118">
        <f t="shared" si="52"/>
        <v>55077.02199999999</v>
      </c>
      <c r="I1688" s="114">
        <f>F1688/F1689</f>
        <v>0.4620973673003666</v>
      </c>
      <c r="J1688" s="117">
        <f t="shared" si="53"/>
        <v>3.7891984118630061E-2</v>
      </c>
    </row>
    <row r="1689" spans="1:10" x14ac:dyDescent="0.25">
      <c r="A1689" s="121" t="s">
        <v>75</v>
      </c>
      <c r="B1689" s="121" t="s">
        <v>74</v>
      </c>
      <c r="C1689" s="120" t="s">
        <v>3</v>
      </c>
      <c r="D1689" s="120" t="s">
        <v>32</v>
      </c>
      <c r="E1689" s="120" t="s">
        <v>72</v>
      </c>
      <c r="F1689" s="119">
        <v>1453527</v>
      </c>
      <c r="G1689" s="115">
        <v>2.8</v>
      </c>
      <c r="H1689" s="118">
        <f t="shared" si="52"/>
        <v>81397.511999999988</v>
      </c>
      <c r="I1689" s="114">
        <f>F1689/F1689</f>
        <v>1</v>
      </c>
      <c r="J1689" s="117">
        <f t="shared" si="53"/>
        <v>5.5999999999999994E-2</v>
      </c>
    </row>
    <row r="1690" spans="1:10" x14ac:dyDescent="0.25">
      <c r="A1690" s="121" t="s">
        <v>75</v>
      </c>
      <c r="B1690" s="121" t="s">
        <v>74</v>
      </c>
      <c r="C1690" s="120" t="s">
        <v>3</v>
      </c>
      <c r="D1690" s="120" t="s">
        <v>11</v>
      </c>
      <c r="E1690" s="120" t="s">
        <v>1</v>
      </c>
      <c r="F1690" s="119">
        <v>393897</v>
      </c>
      <c r="G1690" s="115">
        <v>4.9000000000000004</v>
      </c>
      <c r="H1690" s="118">
        <f t="shared" si="52"/>
        <v>38601.906000000003</v>
      </c>
      <c r="I1690" s="114">
        <f>F1690/F1693</f>
        <v>0.27149563597940779</v>
      </c>
      <c r="J1690" s="117">
        <f t="shared" si="53"/>
        <v>2.6606572325981969E-2</v>
      </c>
    </row>
    <row r="1691" spans="1:10" x14ac:dyDescent="0.25">
      <c r="A1691" s="121" t="s">
        <v>75</v>
      </c>
      <c r="B1691" s="121" t="s">
        <v>74</v>
      </c>
      <c r="C1691" s="120" t="s">
        <v>3</v>
      </c>
      <c r="D1691" s="120" t="s">
        <v>11</v>
      </c>
      <c r="E1691" s="120" t="s">
        <v>77</v>
      </c>
      <c r="F1691" s="119">
        <v>545534</v>
      </c>
      <c r="G1691" s="115">
        <v>4.0999999999999996</v>
      </c>
      <c r="H1691" s="118">
        <f t="shared" si="52"/>
        <v>44733.788</v>
      </c>
      <c r="I1691" s="114">
        <f>F1691/F1693</f>
        <v>0.3760122577181097</v>
      </c>
      <c r="J1691" s="117">
        <f t="shared" si="53"/>
        <v>3.0833005132884991E-2</v>
      </c>
    </row>
    <row r="1692" spans="1:10" x14ac:dyDescent="0.25">
      <c r="A1692" s="121" t="s">
        <v>75</v>
      </c>
      <c r="B1692" s="121" t="s">
        <v>74</v>
      </c>
      <c r="C1692" s="120" t="s">
        <v>3</v>
      </c>
      <c r="D1692" s="120" t="s">
        <v>11</v>
      </c>
      <c r="E1692" s="120" t="s">
        <v>76</v>
      </c>
      <c r="F1692" s="119">
        <v>511410</v>
      </c>
      <c r="G1692" s="115">
        <v>4.0999999999999996</v>
      </c>
      <c r="H1692" s="118">
        <f t="shared" si="52"/>
        <v>41935.619999999995</v>
      </c>
      <c r="I1692" s="114">
        <f>F1692/F1693</f>
        <v>0.35249210630248251</v>
      </c>
      <c r="J1692" s="117">
        <f t="shared" si="53"/>
        <v>2.8904352716803566E-2</v>
      </c>
    </row>
    <row r="1693" spans="1:10" x14ac:dyDescent="0.25">
      <c r="A1693" s="121" t="s">
        <v>75</v>
      </c>
      <c r="B1693" s="121" t="s">
        <v>74</v>
      </c>
      <c r="C1693" s="120" t="s">
        <v>3</v>
      </c>
      <c r="D1693" s="120" t="s">
        <v>11</v>
      </c>
      <c r="E1693" s="120" t="s">
        <v>72</v>
      </c>
      <c r="F1693" s="119">
        <v>1450841</v>
      </c>
      <c r="G1693" s="115">
        <v>2.8</v>
      </c>
      <c r="H1693" s="118">
        <f t="shared" si="52"/>
        <v>81247.09599999999</v>
      </c>
      <c r="I1693" s="114">
        <f>F1693/F1693</f>
        <v>1</v>
      </c>
      <c r="J1693" s="117">
        <f t="shared" si="53"/>
        <v>5.5999999999999994E-2</v>
      </c>
    </row>
    <row r="1694" spans="1:10" x14ac:dyDescent="0.25">
      <c r="A1694" s="121" t="s">
        <v>75</v>
      </c>
      <c r="B1694" s="121" t="s">
        <v>74</v>
      </c>
      <c r="C1694" s="120" t="s">
        <v>4</v>
      </c>
      <c r="D1694" s="120" t="s">
        <v>107</v>
      </c>
      <c r="E1694" s="120" t="s">
        <v>1</v>
      </c>
      <c r="F1694" s="119">
        <v>692542</v>
      </c>
      <c r="G1694" s="115">
        <v>4.2</v>
      </c>
      <c r="H1694" s="118">
        <f t="shared" si="52"/>
        <v>58173.527999999998</v>
      </c>
      <c r="I1694" s="114">
        <f>F1694/F1697</f>
        <v>0.19466566898948925</v>
      </c>
      <c r="J1694" s="117">
        <f t="shared" si="53"/>
        <v>1.6351916195117097E-2</v>
      </c>
    </row>
    <row r="1695" spans="1:10" x14ac:dyDescent="0.25">
      <c r="A1695" s="121" t="s">
        <v>75</v>
      </c>
      <c r="B1695" s="121" t="s">
        <v>74</v>
      </c>
      <c r="C1695" s="120" t="s">
        <v>4</v>
      </c>
      <c r="D1695" s="120" t="s">
        <v>107</v>
      </c>
      <c r="E1695" s="120" t="s">
        <v>77</v>
      </c>
      <c r="F1695" s="119">
        <v>1706420</v>
      </c>
      <c r="G1695" s="115">
        <v>2.9</v>
      </c>
      <c r="H1695" s="118">
        <f t="shared" si="52"/>
        <v>98972.36</v>
      </c>
      <c r="I1695" s="114">
        <f>F1695/F1697</f>
        <v>0.47965522795302562</v>
      </c>
      <c r="J1695" s="117">
        <f t="shared" si="53"/>
        <v>2.7820003221275487E-2</v>
      </c>
    </row>
    <row r="1696" spans="1:10" x14ac:dyDescent="0.25">
      <c r="A1696" s="121" t="s">
        <v>75</v>
      </c>
      <c r="B1696" s="121" t="s">
        <v>74</v>
      </c>
      <c r="C1696" s="120" t="s">
        <v>4</v>
      </c>
      <c r="D1696" s="120" t="s">
        <v>107</v>
      </c>
      <c r="E1696" s="120" t="s">
        <v>76</v>
      </c>
      <c r="F1696" s="119">
        <v>1158635</v>
      </c>
      <c r="G1696" s="115">
        <v>2.9</v>
      </c>
      <c r="H1696" s="118">
        <f t="shared" si="52"/>
        <v>67200.83</v>
      </c>
      <c r="I1696" s="114">
        <f>F1696/F1697</f>
        <v>0.32567910305748515</v>
      </c>
      <c r="J1696" s="117">
        <f t="shared" si="53"/>
        <v>1.8889387977334138E-2</v>
      </c>
    </row>
    <row r="1697" spans="1:10" x14ac:dyDescent="0.25">
      <c r="A1697" s="121" t="s">
        <v>75</v>
      </c>
      <c r="B1697" s="121" t="s">
        <v>74</v>
      </c>
      <c r="C1697" s="120" t="s">
        <v>4</v>
      </c>
      <c r="D1697" s="120" t="s">
        <v>107</v>
      </c>
      <c r="E1697" s="120" t="s">
        <v>72</v>
      </c>
      <c r="F1697" s="119">
        <v>3557597</v>
      </c>
      <c r="G1697" s="115">
        <v>1.9</v>
      </c>
      <c r="H1697" s="118">
        <f t="shared" si="52"/>
        <v>135188.68599999999</v>
      </c>
      <c r="I1697" s="114">
        <f>F1697/F1697</f>
        <v>1</v>
      </c>
      <c r="J1697" s="117">
        <f t="shared" si="53"/>
        <v>3.7999999999999999E-2</v>
      </c>
    </row>
    <row r="1698" spans="1:10" x14ac:dyDescent="0.25">
      <c r="A1698" s="121" t="s">
        <v>75</v>
      </c>
      <c r="B1698" s="121" t="s">
        <v>74</v>
      </c>
      <c r="C1698" s="120" t="s">
        <v>4</v>
      </c>
      <c r="D1698" s="120" t="s">
        <v>32</v>
      </c>
      <c r="E1698" s="120" t="s">
        <v>1</v>
      </c>
      <c r="F1698" s="119">
        <v>325052</v>
      </c>
      <c r="G1698" s="115">
        <v>5.6</v>
      </c>
      <c r="H1698" s="118">
        <f t="shared" si="52"/>
        <v>36405.824000000001</v>
      </c>
      <c r="I1698" s="114">
        <f>F1698/F1701</f>
        <v>0.18084546473187413</v>
      </c>
      <c r="J1698" s="117">
        <f t="shared" si="53"/>
        <v>2.0254692049969901E-2</v>
      </c>
    </row>
    <row r="1699" spans="1:10" x14ac:dyDescent="0.25">
      <c r="A1699" s="121" t="s">
        <v>75</v>
      </c>
      <c r="B1699" s="121" t="s">
        <v>74</v>
      </c>
      <c r="C1699" s="120" t="s">
        <v>4</v>
      </c>
      <c r="D1699" s="120" t="s">
        <v>32</v>
      </c>
      <c r="E1699" s="120" t="s">
        <v>77</v>
      </c>
      <c r="F1699" s="119">
        <v>823101</v>
      </c>
      <c r="G1699" s="115">
        <v>3.5</v>
      </c>
      <c r="H1699" s="118">
        <f t="shared" si="52"/>
        <v>57617.07</v>
      </c>
      <c r="I1699" s="114">
        <f>F1699/F1701</f>
        <v>0.45793929237866654</v>
      </c>
      <c r="J1699" s="117">
        <f t="shared" si="53"/>
        <v>3.2055750466506654E-2</v>
      </c>
    </row>
    <row r="1700" spans="1:10" x14ac:dyDescent="0.25">
      <c r="A1700" s="121" t="s">
        <v>75</v>
      </c>
      <c r="B1700" s="121" t="s">
        <v>74</v>
      </c>
      <c r="C1700" s="120" t="s">
        <v>4</v>
      </c>
      <c r="D1700" s="120" t="s">
        <v>32</v>
      </c>
      <c r="E1700" s="120" t="s">
        <v>76</v>
      </c>
      <c r="F1700" s="119">
        <v>649249</v>
      </c>
      <c r="G1700" s="115">
        <v>4.2</v>
      </c>
      <c r="H1700" s="118">
        <f t="shared" si="52"/>
        <v>54536.916000000005</v>
      </c>
      <c r="I1700" s="114">
        <f>F1700/F1701</f>
        <v>0.36121524288945933</v>
      </c>
      <c r="J1700" s="117">
        <f t="shared" si="53"/>
        <v>3.0342080402714588E-2</v>
      </c>
    </row>
    <row r="1701" spans="1:10" x14ac:dyDescent="0.25">
      <c r="A1701" s="121" t="s">
        <v>75</v>
      </c>
      <c r="B1701" s="121" t="s">
        <v>74</v>
      </c>
      <c r="C1701" s="120" t="s">
        <v>4</v>
      </c>
      <c r="D1701" s="120" t="s">
        <v>32</v>
      </c>
      <c r="E1701" s="120" t="s">
        <v>72</v>
      </c>
      <c r="F1701" s="119">
        <v>1797402</v>
      </c>
      <c r="G1701" s="115">
        <v>2.9</v>
      </c>
      <c r="H1701" s="118">
        <f t="shared" si="52"/>
        <v>104249.31599999999</v>
      </c>
      <c r="I1701" s="114">
        <f>F1701/F1701</f>
        <v>1</v>
      </c>
      <c r="J1701" s="117">
        <f t="shared" si="53"/>
        <v>5.7999999999999996E-2</v>
      </c>
    </row>
    <row r="1702" spans="1:10" x14ac:dyDescent="0.25">
      <c r="A1702" s="121" t="s">
        <v>75</v>
      </c>
      <c r="B1702" s="121" t="s">
        <v>74</v>
      </c>
      <c r="C1702" s="120" t="s">
        <v>4</v>
      </c>
      <c r="D1702" s="120" t="s">
        <v>11</v>
      </c>
      <c r="E1702" s="120" t="s">
        <v>1</v>
      </c>
      <c r="F1702" s="119">
        <v>367490</v>
      </c>
      <c r="G1702" s="115">
        <v>5.2</v>
      </c>
      <c r="H1702" s="118">
        <f t="shared" si="52"/>
        <v>38218.959999999999</v>
      </c>
      <c r="I1702" s="114">
        <f>F1702/F1705</f>
        <v>0.20877800470970545</v>
      </c>
      <c r="J1702" s="117">
        <f t="shared" si="53"/>
        <v>2.1712912489809368E-2</v>
      </c>
    </row>
    <row r="1703" spans="1:10" x14ac:dyDescent="0.25">
      <c r="A1703" s="121" t="s">
        <v>75</v>
      </c>
      <c r="B1703" s="121" t="s">
        <v>74</v>
      </c>
      <c r="C1703" s="120" t="s">
        <v>4</v>
      </c>
      <c r="D1703" s="120" t="s">
        <v>11</v>
      </c>
      <c r="E1703" s="120" t="s">
        <v>77</v>
      </c>
      <c r="F1703" s="119">
        <v>883319</v>
      </c>
      <c r="G1703" s="115">
        <v>3.5</v>
      </c>
      <c r="H1703" s="118">
        <f t="shared" si="52"/>
        <v>61832.33</v>
      </c>
      <c r="I1703" s="114">
        <f>F1703/F1705</f>
        <v>0.50183019494999137</v>
      </c>
      <c r="J1703" s="117">
        <f t="shared" si="53"/>
        <v>3.5128113646499398E-2</v>
      </c>
    </row>
    <row r="1704" spans="1:10" x14ac:dyDescent="0.25">
      <c r="A1704" s="121" t="s">
        <v>75</v>
      </c>
      <c r="B1704" s="121" t="s">
        <v>74</v>
      </c>
      <c r="C1704" s="120" t="s">
        <v>4</v>
      </c>
      <c r="D1704" s="120" t="s">
        <v>11</v>
      </c>
      <c r="E1704" s="120" t="s">
        <v>76</v>
      </c>
      <c r="F1704" s="119">
        <v>509386</v>
      </c>
      <c r="G1704" s="115">
        <v>4.2</v>
      </c>
      <c r="H1704" s="118">
        <f t="shared" si="52"/>
        <v>42788.424000000006</v>
      </c>
      <c r="I1704" s="114">
        <f>F1704/F1705</f>
        <v>0.28939180034030321</v>
      </c>
      <c r="J1704" s="117">
        <f t="shared" si="53"/>
        <v>2.4308911228585472E-2</v>
      </c>
    </row>
    <row r="1705" spans="1:10" x14ac:dyDescent="0.25">
      <c r="A1705" s="121" t="s">
        <v>75</v>
      </c>
      <c r="B1705" s="121" t="s">
        <v>74</v>
      </c>
      <c r="C1705" s="120" t="s">
        <v>4</v>
      </c>
      <c r="D1705" s="120" t="s">
        <v>11</v>
      </c>
      <c r="E1705" s="120" t="s">
        <v>72</v>
      </c>
      <c r="F1705" s="119">
        <v>1760195</v>
      </c>
      <c r="G1705" s="115">
        <v>2.9</v>
      </c>
      <c r="H1705" s="118">
        <f t="shared" si="52"/>
        <v>102091.31</v>
      </c>
      <c r="I1705" s="114">
        <f>F1705/F1705</f>
        <v>1</v>
      </c>
      <c r="J1705" s="117">
        <f t="shared" si="53"/>
        <v>5.7999999999999996E-2</v>
      </c>
    </row>
    <row r="1706" spans="1:10" x14ac:dyDescent="0.25">
      <c r="A1706" s="121" t="s">
        <v>75</v>
      </c>
      <c r="B1706" s="121" t="s">
        <v>74</v>
      </c>
      <c r="C1706" s="120" t="s">
        <v>78</v>
      </c>
      <c r="D1706" s="120" t="s">
        <v>107</v>
      </c>
      <c r="E1706" s="120" t="s">
        <v>1</v>
      </c>
      <c r="F1706" s="119">
        <v>125904</v>
      </c>
      <c r="G1706" s="115">
        <v>5.7</v>
      </c>
      <c r="H1706" s="118">
        <f t="shared" si="52"/>
        <v>14353.056</v>
      </c>
      <c r="I1706" s="114">
        <f>F1706/F1709</f>
        <v>8.7682864150896087E-2</v>
      </c>
      <c r="J1706" s="117">
        <f t="shared" si="53"/>
        <v>9.9958465132021553E-3</v>
      </c>
    </row>
    <row r="1707" spans="1:10" x14ac:dyDescent="0.25">
      <c r="A1707" s="121" t="s">
        <v>75</v>
      </c>
      <c r="B1707" s="121" t="s">
        <v>74</v>
      </c>
      <c r="C1707" s="120" t="s">
        <v>78</v>
      </c>
      <c r="D1707" s="120" t="s">
        <v>107</v>
      </c>
      <c r="E1707" s="120" t="s">
        <v>77</v>
      </c>
      <c r="F1707" s="119">
        <v>823700</v>
      </c>
      <c r="G1707" s="115">
        <v>2.7</v>
      </c>
      <c r="H1707" s="118">
        <f t="shared" si="52"/>
        <v>44479.8</v>
      </c>
      <c r="I1707" s="114">
        <f>F1707/F1709</f>
        <v>0.57364639090968605</v>
      </c>
      <c r="J1707" s="117">
        <f t="shared" si="53"/>
        <v>3.097690510912305E-2</v>
      </c>
    </row>
    <row r="1708" spans="1:10" x14ac:dyDescent="0.25">
      <c r="A1708" s="121" t="s">
        <v>75</v>
      </c>
      <c r="B1708" s="121" t="s">
        <v>74</v>
      </c>
      <c r="C1708" s="120" t="s">
        <v>78</v>
      </c>
      <c r="D1708" s="120" t="s">
        <v>107</v>
      </c>
      <c r="E1708" s="120" t="s">
        <v>76</v>
      </c>
      <c r="F1708" s="119">
        <v>486298</v>
      </c>
      <c r="G1708" s="115">
        <v>2.9</v>
      </c>
      <c r="H1708" s="118">
        <f t="shared" si="52"/>
        <v>28205.284</v>
      </c>
      <c r="I1708" s="114">
        <f>F1708/F1709</f>
        <v>0.33867074493941784</v>
      </c>
      <c r="J1708" s="117">
        <f t="shared" si="53"/>
        <v>1.9642903206486234E-2</v>
      </c>
    </row>
    <row r="1709" spans="1:10" x14ac:dyDescent="0.25">
      <c r="A1709" s="121" t="s">
        <v>75</v>
      </c>
      <c r="B1709" s="121" t="s">
        <v>74</v>
      </c>
      <c r="C1709" s="120" t="s">
        <v>78</v>
      </c>
      <c r="D1709" s="120" t="s">
        <v>107</v>
      </c>
      <c r="E1709" s="120" t="s">
        <v>72</v>
      </c>
      <c r="F1709" s="119">
        <v>1435902</v>
      </c>
      <c r="G1709" s="115">
        <v>1.8</v>
      </c>
      <c r="H1709" s="118">
        <f t="shared" si="52"/>
        <v>51692.472000000002</v>
      </c>
      <c r="I1709" s="114">
        <f>F1709/F1709</f>
        <v>1</v>
      </c>
      <c r="J1709" s="117">
        <f t="shared" si="53"/>
        <v>3.6000000000000004E-2</v>
      </c>
    </row>
    <row r="1710" spans="1:10" x14ac:dyDescent="0.25">
      <c r="A1710" s="121" t="s">
        <v>75</v>
      </c>
      <c r="B1710" s="121" t="s">
        <v>74</v>
      </c>
      <c r="C1710" s="120" t="s">
        <v>78</v>
      </c>
      <c r="D1710" s="120" t="s">
        <v>32</v>
      </c>
      <c r="E1710" s="120" t="s">
        <v>1</v>
      </c>
      <c r="F1710" s="119">
        <v>71103</v>
      </c>
      <c r="G1710" s="115">
        <v>7.8</v>
      </c>
      <c r="H1710" s="118">
        <f t="shared" si="52"/>
        <v>11092.068000000001</v>
      </c>
      <c r="I1710" s="114">
        <f>F1710/F1713</f>
        <v>8.861390519086082E-2</v>
      </c>
      <c r="J1710" s="117">
        <f t="shared" si="53"/>
        <v>1.3823769209774288E-2</v>
      </c>
    </row>
    <row r="1711" spans="1:10" x14ac:dyDescent="0.25">
      <c r="A1711" s="121" t="s">
        <v>75</v>
      </c>
      <c r="B1711" s="121" t="s">
        <v>74</v>
      </c>
      <c r="C1711" s="120" t="s">
        <v>78</v>
      </c>
      <c r="D1711" s="120" t="s">
        <v>32</v>
      </c>
      <c r="E1711" s="120" t="s">
        <v>77</v>
      </c>
      <c r="F1711" s="119">
        <v>381437</v>
      </c>
      <c r="G1711" s="115">
        <v>3.3</v>
      </c>
      <c r="H1711" s="118">
        <f t="shared" si="52"/>
        <v>25174.841999999997</v>
      </c>
      <c r="I1711" s="114">
        <f>F1711/F1713</f>
        <v>0.47537547155937693</v>
      </c>
      <c r="J1711" s="117">
        <f t="shared" si="53"/>
        <v>3.1374781122918874E-2</v>
      </c>
    </row>
    <row r="1712" spans="1:10" x14ac:dyDescent="0.25">
      <c r="A1712" s="121" t="s">
        <v>75</v>
      </c>
      <c r="B1712" s="121" t="s">
        <v>74</v>
      </c>
      <c r="C1712" s="120" t="s">
        <v>78</v>
      </c>
      <c r="D1712" s="120" t="s">
        <v>32</v>
      </c>
      <c r="E1712" s="120" t="s">
        <v>76</v>
      </c>
      <c r="F1712" s="119">
        <v>349851</v>
      </c>
      <c r="G1712" s="115">
        <v>3.6</v>
      </c>
      <c r="H1712" s="118">
        <f t="shared" si="52"/>
        <v>25189.272000000001</v>
      </c>
      <c r="I1712" s="114">
        <f>F1712/F1713</f>
        <v>0.43601062324976225</v>
      </c>
      <c r="J1712" s="117">
        <f t="shared" si="53"/>
        <v>3.1392764873982883E-2</v>
      </c>
    </row>
    <row r="1713" spans="1:10" x14ac:dyDescent="0.25">
      <c r="A1713" s="121" t="s">
        <v>75</v>
      </c>
      <c r="B1713" s="121" t="s">
        <v>74</v>
      </c>
      <c r="C1713" s="120" t="s">
        <v>78</v>
      </c>
      <c r="D1713" s="120" t="s">
        <v>32</v>
      </c>
      <c r="E1713" s="120" t="s">
        <v>72</v>
      </c>
      <c r="F1713" s="119">
        <v>802391</v>
      </c>
      <c r="G1713" s="115">
        <v>2.7</v>
      </c>
      <c r="H1713" s="118">
        <f t="shared" si="52"/>
        <v>43329.114000000001</v>
      </c>
      <c r="I1713" s="114">
        <f>F1713/F1713</f>
        <v>1</v>
      </c>
      <c r="J1713" s="117">
        <f t="shared" si="53"/>
        <v>5.4000000000000006E-2</v>
      </c>
    </row>
    <row r="1714" spans="1:10" x14ac:dyDescent="0.25">
      <c r="A1714" s="121" t="s">
        <v>75</v>
      </c>
      <c r="B1714" s="121" t="s">
        <v>74</v>
      </c>
      <c r="C1714" s="120" t="s">
        <v>78</v>
      </c>
      <c r="D1714" s="120" t="s">
        <v>11</v>
      </c>
      <c r="E1714" s="120" t="s">
        <v>1</v>
      </c>
      <c r="F1714" s="119">
        <v>54801</v>
      </c>
      <c r="G1714" s="115">
        <v>9.1999999999999993</v>
      </c>
      <c r="H1714" s="118">
        <f t="shared" si="52"/>
        <v>10083.383999999998</v>
      </c>
      <c r="I1714" s="114">
        <f>F1714/F1717</f>
        <v>8.6503628192722781E-2</v>
      </c>
      <c r="J1714" s="117">
        <f t="shared" si="53"/>
        <v>1.5916667587460992E-2</v>
      </c>
    </row>
    <row r="1715" spans="1:10" x14ac:dyDescent="0.25">
      <c r="A1715" s="121" t="s">
        <v>75</v>
      </c>
      <c r="B1715" s="121" t="s">
        <v>74</v>
      </c>
      <c r="C1715" s="120" t="s">
        <v>78</v>
      </c>
      <c r="D1715" s="120" t="s">
        <v>11</v>
      </c>
      <c r="E1715" s="120" t="s">
        <v>77</v>
      </c>
      <c r="F1715" s="119">
        <v>442263</v>
      </c>
      <c r="G1715" s="115">
        <v>3.1</v>
      </c>
      <c r="H1715" s="118">
        <f t="shared" si="52"/>
        <v>27420.306</v>
      </c>
      <c r="I1715" s="114">
        <f>F1715/F1717</f>
        <v>0.69811416060652454</v>
      </c>
      <c r="J1715" s="117">
        <f t="shared" si="53"/>
        <v>4.328307795760452E-2</v>
      </c>
    </row>
    <row r="1716" spans="1:10" x14ac:dyDescent="0.25">
      <c r="A1716" s="121" t="s">
        <v>75</v>
      </c>
      <c r="B1716" s="121" t="s">
        <v>74</v>
      </c>
      <c r="C1716" s="120" t="s">
        <v>78</v>
      </c>
      <c r="D1716" s="120" t="s">
        <v>11</v>
      </c>
      <c r="E1716" s="120" t="s">
        <v>76</v>
      </c>
      <c r="F1716" s="119">
        <v>136447</v>
      </c>
      <c r="G1716" s="115">
        <v>5.7</v>
      </c>
      <c r="H1716" s="118">
        <f t="shared" si="52"/>
        <v>15554.958000000001</v>
      </c>
      <c r="I1716" s="114">
        <f>F1716/F1717</f>
        <v>0.21538221120075263</v>
      </c>
      <c r="J1716" s="117">
        <f t="shared" si="53"/>
        <v>2.4553572076885799E-2</v>
      </c>
    </row>
    <row r="1717" spans="1:10" x14ac:dyDescent="0.25">
      <c r="A1717" s="121" t="s">
        <v>75</v>
      </c>
      <c r="B1717" s="121" t="s">
        <v>74</v>
      </c>
      <c r="C1717" s="120" t="s">
        <v>78</v>
      </c>
      <c r="D1717" s="120" t="s">
        <v>11</v>
      </c>
      <c r="E1717" s="120" t="s">
        <v>72</v>
      </c>
      <c r="F1717" s="119">
        <v>633511</v>
      </c>
      <c r="G1717" s="115">
        <v>2.7</v>
      </c>
      <c r="H1717" s="118">
        <f t="shared" si="52"/>
        <v>34209.594000000005</v>
      </c>
      <c r="I1717" s="114">
        <f>F1717/F1717</f>
        <v>1</v>
      </c>
      <c r="J1717" s="117">
        <f t="shared" si="53"/>
        <v>5.4000000000000006E-2</v>
      </c>
    </row>
    <row r="1718" spans="1:10" x14ac:dyDescent="0.25">
      <c r="A1718" s="121" t="s">
        <v>75</v>
      </c>
      <c r="B1718" s="121" t="s">
        <v>74</v>
      </c>
      <c r="C1718" s="120" t="s">
        <v>73</v>
      </c>
      <c r="D1718" s="120" t="s">
        <v>107</v>
      </c>
      <c r="E1718" s="120" t="s">
        <v>1</v>
      </c>
      <c r="F1718" s="119">
        <v>2104656</v>
      </c>
      <c r="G1718" s="115">
        <v>1.9</v>
      </c>
      <c r="H1718" s="118">
        <f t="shared" si="52"/>
        <v>79976.928</v>
      </c>
      <c r="I1718" s="114">
        <f>F1718/F1721</f>
        <v>0.18505802187505935</v>
      </c>
      <c r="J1718" s="117">
        <f t="shared" si="53"/>
        <v>7.0322048312522548E-3</v>
      </c>
    </row>
    <row r="1719" spans="1:10" x14ac:dyDescent="0.25">
      <c r="A1719" s="121" t="s">
        <v>75</v>
      </c>
      <c r="B1719" s="121" t="s">
        <v>74</v>
      </c>
      <c r="C1719" s="120" t="s">
        <v>73</v>
      </c>
      <c r="D1719" s="120" t="s">
        <v>107</v>
      </c>
      <c r="E1719" s="120" t="s">
        <v>77</v>
      </c>
      <c r="F1719" s="119">
        <v>4226368</v>
      </c>
      <c r="G1719" s="115">
        <v>1.3</v>
      </c>
      <c r="H1719" s="118">
        <f t="shared" si="52"/>
        <v>109885.56800000001</v>
      </c>
      <c r="I1719" s="114">
        <f>F1719/F1721</f>
        <v>0.37161574233321304</v>
      </c>
      <c r="J1719" s="117">
        <f t="shared" si="53"/>
        <v>9.6620093006635384E-3</v>
      </c>
    </row>
    <row r="1720" spans="1:10" x14ac:dyDescent="0.25">
      <c r="A1720" s="121" t="s">
        <v>75</v>
      </c>
      <c r="B1720" s="121" t="s">
        <v>74</v>
      </c>
      <c r="C1720" s="120" t="s">
        <v>73</v>
      </c>
      <c r="D1720" s="120" t="s">
        <v>107</v>
      </c>
      <c r="E1720" s="120" t="s">
        <v>76</v>
      </c>
      <c r="F1720" s="119">
        <v>5041928</v>
      </c>
      <c r="G1720" s="115">
        <v>1.2</v>
      </c>
      <c r="H1720" s="118">
        <f t="shared" si="52"/>
        <v>121006.272</v>
      </c>
      <c r="I1720" s="114">
        <f>F1720/F1721</f>
        <v>0.44332623579172759</v>
      </c>
      <c r="J1720" s="117">
        <f t="shared" si="53"/>
        <v>1.0639829659001461E-2</v>
      </c>
    </row>
    <row r="1721" spans="1:10" x14ac:dyDescent="0.25">
      <c r="A1721" s="121" t="s">
        <v>75</v>
      </c>
      <c r="B1721" s="121" t="s">
        <v>74</v>
      </c>
      <c r="C1721" s="120" t="s">
        <v>73</v>
      </c>
      <c r="D1721" s="120" t="s">
        <v>107</v>
      </c>
      <c r="E1721" s="120" t="s">
        <v>72</v>
      </c>
      <c r="F1721" s="119">
        <v>11372952</v>
      </c>
      <c r="G1721" s="115">
        <v>0.7</v>
      </c>
      <c r="H1721" s="118">
        <f t="shared" si="52"/>
        <v>159221.32799999998</v>
      </c>
      <c r="I1721" s="114">
        <f>F1721/F1721</f>
        <v>1</v>
      </c>
      <c r="J1721" s="117">
        <f t="shared" si="53"/>
        <v>1.3999999999999999E-2</v>
      </c>
    </row>
    <row r="1722" spans="1:10" x14ac:dyDescent="0.25">
      <c r="A1722" s="121" t="s">
        <v>75</v>
      </c>
      <c r="B1722" s="121" t="s">
        <v>74</v>
      </c>
      <c r="C1722" s="120" t="s">
        <v>73</v>
      </c>
      <c r="D1722" s="120" t="s">
        <v>32</v>
      </c>
      <c r="E1722" s="120" t="s">
        <v>1</v>
      </c>
      <c r="F1722" s="119">
        <v>937210</v>
      </c>
      <c r="G1722" s="115">
        <v>3.2</v>
      </c>
      <c r="H1722" s="118">
        <f t="shared" si="52"/>
        <v>59981.440000000002</v>
      </c>
      <c r="I1722" s="114">
        <f>F1722/F1725</f>
        <v>0.16151647391860774</v>
      </c>
      <c r="J1722" s="117">
        <f t="shared" si="53"/>
        <v>1.0337054330790896E-2</v>
      </c>
    </row>
    <row r="1723" spans="1:10" x14ac:dyDescent="0.25">
      <c r="A1723" s="121" t="s">
        <v>75</v>
      </c>
      <c r="B1723" s="121" t="s">
        <v>74</v>
      </c>
      <c r="C1723" s="120" t="s">
        <v>73</v>
      </c>
      <c r="D1723" s="120" t="s">
        <v>32</v>
      </c>
      <c r="E1723" s="120" t="s">
        <v>77</v>
      </c>
      <c r="F1723" s="119">
        <v>2036323</v>
      </c>
      <c r="G1723" s="115">
        <v>1.9</v>
      </c>
      <c r="H1723" s="118">
        <f t="shared" si="52"/>
        <v>77380.27399999999</v>
      </c>
      <c r="I1723" s="114">
        <f>F1723/F1725</f>
        <v>0.35093491396737236</v>
      </c>
      <c r="J1723" s="117">
        <f t="shared" si="53"/>
        <v>1.3335526730760151E-2</v>
      </c>
    </row>
    <row r="1724" spans="1:10" x14ac:dyDescent="0.25">
      <c r="A1724" s="121" t="s">
        <v>75</v>
      </c>
      <c r="B1724" s="121" t="s">
        <v>74</v>
      </c>
      <c r="C1724" s="120" t="s">
        <v>73</v>
      </c>
      <c r="D1724" s="120" t="s">
        <v>32</v>
      </c>
      <c r="E1724" s="120" t="s">
        <v>76</v>
      </c>
      <c r="F1724" s="119">
        <v>2829033</v>
      </c>
      <c r="G1724" s="115">
        <v>1.9</v>
      </c>
      <c r="H1724" s="118">
        <f t="shared" si="52"/>
        <v>107503.254</v>
      </c>
      <c r="I1724" s="114">
        <f>F1724/F1725</f>
        <v>0.4875486121140199</v>
      </c>
      <c r="J1724" s="117">
        <f t="shared" si="53"/>
        <v>1.8526847260332754E-2</v>
      </c>
    </row>
    <row r="1725" spans="1:10" x14ac:dyDescent="0.25">
      <c r="A1725" s="121" t="s">
        <v>75</v>
      </c>
      <c r="B1725" s="121" t="s">
        <v>74</v>
      </c>
      <c r="C1725" s="120" t="s">
        <v>73</v>
      </c>
      <c r="D1725" s="120" t="s">
        <v>32</v>
      </c>
      <c r="E1725" s="120" t="s">
        <v>72</v>
      </c>
      <c r="F1725" s="119">
        <v>5802566</v>
      </c>
      <c r="G1725" s="115">
        <v>1.2</v>
      </c>
      <c r="H1725" s="118">
        <f t="shared" si="52"/>
        <v>139261.584</v>
      </c>
      <c r="I1725" s="114">
        <f>F1725/F1725</f>
        <v>1</v>
      </c>
      <c r="J1725" s="117">
        <f t="shared" si="53"/>
        <v>2.4E-2</v>
      </c>
    </row>
    <row r="1726" spans="1:10" x14ac:dyDescent="0.25">
      <c r="A1726" s="121" t="s">
        <v>75</v>
      </c>
      <c r="B1726" s="121" t="s">
        <v>74</v>
      </c>
      <c r="C1726" s="120" t="s">
        <v>73</v>
      </c>
      <c r="D1726" s="120" t="s">
        <v>11</v>
      </c>
      <c r="E1726" s="120" t="s">
        <v>1</v>
      </c>
      <c r="F1726" s="119">
        <v>1167446</v>
      </c>
      <c r="G1726" s="115">
        <v>2.8</v>
      </c>
      <c r="H1726" s="118">
        <f t="shared" si="52"/>
        <v>65376.975999999995</v>
      </c>
      <c r="I1726" s="114">
        <f>F1726/F1729</f>
        <v>0.20958080822406203</v>
      </c>
      <c r="J1726" s="117">
        <f t="shared" si="53"/>
        <v>1.1736525260547472E-2</v>
      </c>
    </row>
    <row r="1727" spans="1:10" x14ac:dyDescent="0.25">
      <c r="A1727" s="121" t="s">
        <v>75</v>
      </c>
      <c r="B1727" s="121" t="s">
        <v>74</v>
      </c>
      <c r="C1727" s="120" t="s">
        <v>73</v>
      </c>
      <c r="D1727" s="120" t="s">
        <v>11</v>
      </c>
      <c r="E1727" s="120" t="s">
        <v>77</v>
      </c>
      <c r="F1727" s="119">
        <v>2190045</v>
      </c>
      <c r="G1727" s="115">
        <v>1.9</v>
      </c>
      <c r="H1727" s="118">
        <f t="shared" si="52"/>
        <v>83221.710000000006</v>
      </c>
      <c r="I1727" s="114">
        <f>F1727/F1729</f>
        <v>0.39315857105773283</v>
      </c>
      <c r="J1727" s="117">
        <f t="shared" si="53"/>
        <v>1.4940025700193846E-2</v>
      </c>
    </row>
    <row r="1728" spans="1:10" x14ac:dyDescent="0.25">
      <c r="A1728" s="121" t="s">
        <v>75</v>
      </c>
      <c r="B1728" s="121" t="s">
        <v>74</v>
      </c>
      <c r="C1728" s="120" t="s">
        <v>73</v>
      </c>
      <c r="D1728" s="120" t="s">
        <v>11</v>
      </c>
      <c r="E1728" s="120" t="s">
        <v>76</v>
      </c>
      <c r="F1728" s="119">
        <v>2212895</v>
      </c>
      <c r="G1728" s="115">
        <v>1.9</v>
      </c>
      <c r="H1728" s="118">
        <f t="shared" si="52"/>
        <v>84090.01</v>
      </c>
      <c r="I1728" s="114">
        <f>F1728/F1729</f>
        <v>0.39726062071820517</v>
      </c>
      <c r="J1728" s="117">
        <f t="shared" si="53"/>
        <v>1.5095903587291798E-2</v>
      </c>
    </row>
    <row r="1729" spans="1:10" x14ac:dyDescent="0.25">
      <c r="A1729" s="121" t="s">
        <v>75</v>
      </c>
      <c r="B1729" s="121" t="s">
        <v>74</v>
      </c>
      <c r="C1729" s="120" t="s">
        <v>73</v>
      </c>
      <c r="D1729" s="120" t="s">
        <v>11</v>
      </c>
      <c r="E1729" s="120" t="s">
        <v>72</v>
      </c>
      <c r="F1729" s="119">
        <v>5570386</v>
      </c>
      <c r="G1729" s="115">
        <v>1.2</v>
      </c>
      <c r="H1729" s="118">
        <f>2*(G1729*F1729/100)</f>
        <v>133689.264</v>
      </c>
      <c r="I1729" s="114">
        <f>F1729/F1729</f>
        <v>1</v>
      </c>
      <c r="J1729" s="117">
        <f t="shared" si="53"/>
        <v>2.4E-2</v>
      </c>
    </row>
    <row r="1732" spans="1:10" x14ac:dyDescent="0.25">
      <c r="A1732" s="121" t="s">
        <v>20</v>
      </c>
      <c r="B1732" s="121" t="s">
        <v>81</v>
      </c>
      <c r="C1732" s="120" t="s">
        <v>0</v>
      </c>
      <c r="D1732" s="120" t="s">
        <v>11</v>
      </c>
      <c r="E1732" s="120" t="s">
        <v>1</v>
      </c>
      <c r="F1732" s="118">
        <v>28375</v>
      </c>
      <c r="G1732" s="115">
        <v>15.4</v>
      </c>
      <c r="H1732" s="118">
        <f t="shared" ref="H1732:H1795" si="54">2*(G1732*F1732/100)</f>
        <v>8739.5</v>
      </c>
      <c r="I1732" s="114">
        <f>F1732/F1735</f>
        <v>7.0248711384871335E-2</v>
      </c>
      <c r="J1732" s="117">
        <f t="shared" ref="J1732:J1795" si="55">2*(I1732*G1732/100)</f>
        <v>2.1636603106540375E-2</v>
      </c>
    </row>
    <row r="1733" spans="1:10" x14ac:dyDescent="0.25">
      <c r="A1733" s="121" t="s">
        <v>20</v>
      </c>
      <c r="B1733" s="121" t="s">
        <v>81</v>
      </c>
      <c r="C1733" s="120" t="s">
        <v>0</v>
      </c>
      <c r="D1733" s="120" t="s">
        <v>11</v>
      </c>
      <c r="E1733" s="120" t="s">
        <v>77</v>
      </c>
      <c r="F1733" s="118">
        <v>45067</v>
      </c>
      <c r="G1733" s="115">
        <v>11.4</v>
      </c>
      <c r="H1733" s="118">
        <f t="shared" si="54"/>
        <v>10275.276</v>
      </c>
      <c r="I1733" s="114">
        <f>F1733/F1735</f>
        <v>0.11157352162051089</v>
      </c>
      <c r="J1733" s="117">
        <f t="shared" si="55"/>
        <v>2.5438762929476486E-2</v>
      </c>
    </row>
    <row r="1734" spans="1:10" x14ac:dyDescent="0.25">
      <c r="A1734" s="121" t="s">
        <v>20</v>
      </c>
      <c r="B1734" s="121" t="s">
        <v>81</v>
      </c>
      <c r="C1734" s="120" t="s">
        <v>0</v>
      </c>
      <c r="D1734" s="120" t="s">
        <v>11</v>
      </c>
      <c r="E1734" s="120" t="s">
        <v>76</v>
      </c>
      <c r="F1734" s="118">
        <v>330480</v>
      </c>
      <c r="G1734" s="115">
        <v>4.3</v>
      </c>
      <c r="H1734" s="118">
        <f t="shared" si="54"/>
        <v>28421.279999999999</v>
      </c>
      <c r="I1734" s="114">
        <f>F1734/F1735</f>
        <v>0.81817776699461775</v>
      </c>
      <c r="J1734" s="117">
        <f t="shared" si="55"/>
        <v>7.0363287961537124E-2</v>
      </c>
    </row>
    <row r="1735" spans="1:10" x14ac:dyDescent="0.25">
      <c r="A1735" s="121" t="s">
        <v>20</v>
      </c>
      <c r="B1735" s="121" t="s">
        <v>81</v>
      </c>
      <c r="C1735" s="120" t="s">
        <v>0</v>
      </c>
      <c r="D1735" s="120" t="s">
        <v>11</v>
      </c>
      <c r="E1735" s="120" t="s">
        <v>72</v>
      </c>
      <c r="F1735" s="118">
        <v>403922</v>
      </c>
      <c r="G1735" s="115">
        <v>3.6</v>
      </c>
      <c r="H1735" s="118">
        <f t="shared" si="54"/>
        <v>29082.383999999998</v>
      </c>
      <c r="I1735" s="114">
        <f>F1735/F1735</f>
        <v>1</v>
      </c>
      <c r="J1735" s="117">
        <f t="shared" si="55"/>
        <v>7.2000000000000008E-2</v>
      </c>
    </row>
    <row r="1736" spans="1:10" x14ac:dyDescent="0.25">
      <c r="A1736" s="121" t="s">
        <v>20</v>
      </c>
      <c r="B1736" s="121" t="s">
        <v>81</v>
      </c>
      <c r="C1736" s="120" t="s">
        <v>0</v>
      </c>
      <c r="D1736" s="120" t="s">
        <v>32</v>
      </c>
      <c r="E1736" s="120" t="s">
        <v>1</v>
      </c>
      <c r="F1736" s="118">
        <v>15429</v>
      </c>
      <c r="G1736" s="115">
        <v>19.8</v>
      </c>
      <c r="H1736" s="118">
        <f t="shared" si="54"/>
        <v>6109.884</v>
      </c>
      <c r="I1736" s="114">
        <f t="shared" ref="I1736" si="56">F1736/F1739</f>
        <v>4.3048343940336652E-2</v>
      </c>
      <c r="J1736" s="117">
        <f t="shared" si="55"/>
        <v>1.7047144200373315E-2</v>
      </c>
    </row>
    <row r="1737" spans="1:10" x14ac:dyDescent="0.25">
      <c r="A1737" s="121" t="s">
        <v>20</v>
      </c>
      <c r="B1737" s="121" t="s">
        <v>81</v>
      </c>
      <c r="C1737" s="120" t="s">
        <v>0</v>
      </c>
      <c r="D1737" s="120" t="s">
        <v>32</v>
      </c>
      <c r="E1737" s="120" t="s">
        <v>77</v>
      </c>
      <c r="F1737" s="118">
        <v>17501</v>
      </c>
      <c r="G1737" s="115">
        <v>18.600000000000001</v>
      </c>
      <c r="H1737" s="118">
        <f t="shared" si="54"/>
        <v>6510.3720000000003</v>
      </c>
      <c r="I1737" s="114">
        <f t="shared" ref="I1737" si="57">F1737/F1739</f>
        <v>4.8829416507863876E-2</v>
      </c>
      <c r="J1737" s="117">
        <f t="shared" si="55"/>
        <v>1.8164542940925364E-2</v>
      </c>
    </row>
    <row r="1738" spans="1:10" x14ac:dyDescent="0.25">
      <c r="A1738" s="121" t="s">
        <v>20</v>
      </c>
      <c r="B1738" s="121" t="s">
        <v>81</v>
      </c>
      <c r="C1738" s="120" t="s">
        <v>0</v>
      </c>
      <c r="D1738" s="120" t="s">
        <v>32</v>
      </c>
      <c r="E1738" s="120" t="s">
        <v>76</v>
      </c>
      <c r="F1738" s="118">
        <v>325481</v>
      </c>
      <c r="G1738" s="115">
        <v>4.3</v>
      </c>
      <c r="H1738" s="118">
        <f t="shared" si="54"/>
        <v>27991.366000000002</v>
      </c>
      <c r="I1738" s="114">
        <f t="shared" ref="I1738" si="58">F1738/F1739</f>
        <v>0.90812223955179949</v>
      </c>
      <c r="J1738" s="117">
        <f t="shared" si="55"/>
        <v>7.8098512601454756E-2</v>
      </c>
    </row>
    <row r="1739" spans="1:10" x14ac:dyDescent="0.25">
      <c r="A1739" s="121" t="s">
        <v>20</v>
      </c>
      <c r="B1739" s="121" t="s">
        <v>81</v>
      </c>
      <c r="C1739" s="120" t="s">
        <v>0</v>
      </c>
      <c r="D1739" s="120" t="s">
        <v>32</v>
      </c>
      <c r="E1739" s="120" t="s">
        <v>72</v>
      </c>
      <c r="F1739" s="118">
        <v>358411</v>
      </c>
      <c r="G1739" s="115">
        <v>3.9</v>
      </c>
      <c r="H1739" s="118">
        <f t="shared" si="54"/>
        <v>27956.057999999997</v>
      </c>
      <c r="I1739" s="114">
        <f t="shared" ref="I1739" si="59">F1739/F1739</f>
        <v>1</v>
      </c>
      <c r="J1739" s="117">
        <f t="shared" si="55"/>
        <v>7.8E-2</v>
      </c>
    </row>
    <row r="1740" spans="1:10" x14ac:dyDescent="0.25">
      <c r="A1740" s="121" t="s">
        <v>20</v>
      </c>
      <c r="B1740" s="121" t="s">
        <v>81</v>
      </c>
      <c r="C1740" s="120" t="s">
        <v>0</v>
      </c>
      <c r="D1740" s="120" t="s">
        <v>108</v>
      </c>
      <c r="E1740" s="120" t="s">
        <v>1</v>
      </c>
      <c r="F1740" s="118">
        <v>43804</v>
      </c>
      <c r="G1740" s="115">
        <v>12.1</v>
      </c>
      <c r="H1740" s="118">
        <f t="shared" si="54"/>
        <v>10600.568000000001</v>
      </c>
      <c r="I1740" s="114">
        <f t="shared" ref="I1740" si="60">F1740/F1743</f>
        <v>5.7460453633779461E-2</v>
      </c>
      <c r="J1740" s="117">
        <f t="shared" si="55"/>
        <v>1.3905429779374629E-2</v>
      </c>
    </row>
    <row r="1741" spans="1:10" x14ac:dyDescent="0.25">
      <c r="A1741" s="121" t="s">
        <v>20</v>
      </c>
      <c r="B1741" s="121" t="s">
        <v>81</v>
      </c>
      <c r="C1741" s="120" t="s">
        <v>0</v>
      </c>
      <c r="D1741" s="120" t="s">
        <v>108</v>
      </c>
      <c r="E1741" s="120" t="s">
        <v>77</v>
      </c>
      <c r="F1741" s="118">
        <v>62568</v>
      </c>
      <c r="G1741" s="115">
        <v>9.9</v>
      </c>
      <c r="H1741" s="118">
        <f t="shared" si="54"/>
        <v>12388.464000000002</v>
      </c>
      <c r="I1741" s="114">
        <f t="shared" ref="I1741" si="61">F1741/F1743</f>
        <v>8.2074369074931819E-2</v>
      </c>
      <c r="J1741" s="117">
        <f t="shared" si="55"/>
        <v>1.62507250768365E-2</v>
      </c>
    </row>
    <row r="1742" spans="1:10" x14ac:dyDescent="0.25">
      <c r="A1742" s="121" t="s">
        <v>20</v>
      </c>
      <c r="B1742" s="121" t="s">
        <v>81</v>
      </c>
      <c r="C1742" s="120" t="s">
        <v>0</v>
      </c>
      <c r="D1742" s="120" t="s">
        <v>108</v>
      </c>
      <c r="E1742" s="120" t="s">
        <v>76</v>
      </c>
      <c r="F1742" s="118">
        <v>655961</v>
      </c>
      <c r="G1742" s="115">
        <v>3.2</v>
      </c>
      <c r="H1742" s="118">
        <f t="shared" si="54"/>
        <v>41981.504000000001</v>
      </c>
      <c r="I1742" s="114">
        <f t="shared" ref="I1742" si="62">F1742/F1743</f>
        <v>0.86046517729128869</v>
      </c>
      <c r="J1742" s="117">
        <f t="shared" si="55"/>
        <v>5.5069771346642475E-2</v>
      </c>
    </row>
    <row r="1743" spans="1:10" x14ac:dyDescent="0.25">
      <c r="A1743" s="121" t="s">
        <v>20</v>
      </c>
      <c r="B1743" s="121" t="s">
        <v>81</v>
      </c>
      <c r="C1743" s="120" t="s">
        <v>0</v>
      </c>
      <c r="D1743" s="120" t="s">
        <v>108</v>
      </c>
      <c r="E1743" s="120" t="s">
        <v>72</v>
      </c>
      <c r="F1743" s="118">
        <v>762333</v>
      </c>
      <c r="G1743" s="115">
        <v>2.5</v>
      </c>
      <c r="H1743" s="118">
        <f t="shared" si="54"/>
        <v>38116.65</v>
      </c>
      <c r="I1743" s="114">
        <f t="shared" ref="I1743" si="63">F1743/F1743</f>
        <v>1</v>
      </c>
      <c r="J1743" s="117">
        <f t="shared" si="55"/>
        <v>0.05</v>
      </c>
    </row>
    <row r="1744" spans="1:10" x14ac:dyDescent="0.25">
      <c r="A1744" s="121" t="s">
        <v>20</v>
      </c>
      <c r="B1744" s="121" t="s">
        <v>81</v>
      </c>
      <c r="C1744" s="120" t="s">
        <v>2</v>
      </c>
      <c r="D1744" s="120" t="s">
        <v>11</v>
      </c>
      <c r="E1744" s="120" t="s">
        <v>1</v>
      </c>
      <c r="F1744" s="118">
        <v>158482</v>
      </c>
      <c r="G1744" s="115">
        <v>7.7</v>
      </c>
      <c r="H1744" s="118">
        <f t="shared" si="54"/>
        <v>24406.228000000003</v>
      </c>
      <c r="I1744" s="114">
        <f t="shared" ref="I1744" si="64">F1744/F1747</f>
        <v>0.23364484603488411</v>
      </c>
      <c r="J1744" s="117">
        <f t="shared" si="55"/>
        <v>3.5981306289372156E-2</v>
      </c>
    </row>
    <row r="1745" spans="1:10" x14ac:dyDescent="0.25">
      <c r="A1745" s="121" t="s">
        <v>20</v>
      </c>
      <c r="B1745" s="121" t="s">
        <v>81</v>
      </c>
      <c r="C1745" s="120" t="s">
        <v>2</v>
      </c>
      <c r="D1745" s="120" t="s">
        <v>11</v>
      </c>
      <c r="E1745" s="120" t="s">
        <v>77</v>
      </c>
      <c r="F1745" s="118">
        <v>179526</v>
      </c>
      <c r="G1745" s="115">
        <v>7.7</v>
      </c>
      <c r="H1745" s="118">
        <f t="shared" si="54"/>
        <v>27647.004000000001</v>
      </c>
      <c r="I1745" s="114">
        <f t="shared" ref="I1745" si="65">F1745/F1747</f>
        <v>0.26466932919359049</v>
      </c>
      <c r="J1745" s="117">
        <f t="shared" si="55"/>
        <v>4.0759076695812933E-2</v>
      </c>
    </row>
    <row r="1746" spans="1:10" x14ac:dyDescent="0.25">
      <c r="A1746" s="121" t="s">
        <v>20</v>
      </c>
      <c r="B1746" s="121" t="s">
        <v>81</v>
      </c>
      <c r="C1746" s="120" t="s">
        <v>2</v>
      </c>
      <c r="D1746" s="120" t="s">
        <v>11</v>
      </c>
      <c r="E1746" s="120" t="s">
        <v>76</v>
      </c>
      <c r="F1746" s="118">
        <v>340295</v>
      </c>
      <c r="G1746" s="115">
        <v>5.4</v>
      </c>
      <c r="H1746" s="118">
        <f t="shared" si="54"/>
        <v>36751.860000000008</v>
      </c>
      <c r="I1746" s="114">
        <f t="shared" ref="I1746" si="66">F1746/F1747</f>
        <v>0.50168582477152546</v>
      </c>
      <c r="J1746" s="117">
        <f t="shared" si="55"/>
        <v>5.4182069075324753E-2</v>
      </c>
    </row>
    <row r="1747" spans="1:10" x14ac:dyDescent="0.25">
      <c r="A1747" s="121" t="s">
        <v>20</v>
      </c>
      <c r="B1747" s="121" t="s">
        <v>81</v>
      </c>
      <c r="C1747" s="120" t="s">
        <v>2</v>
      </c>
      <c r="D1747" s="120" t="s">
        <v>11</v>
      </c>
      <c r="E1747" s="120" t="s">
        <v>72</v>
      </c>
      <c r="F1747" s="118">
        <v>678303</v>
      </c>
      <c r="G1747" s="115">
        <v>4.0999999999999996</v>
      </c>
      <c r="H1747" s="118">
        <f t="shared" si="54"/>
        <v>55620.845999999998</v>
      </c>
      <c r="I1747" s="114">
        <f t="shared" ref="I1747" si="67">F1747/F1747</f>
        <v>1</v>
      </c>
      <c r="J1747" s="117">
        <f t="shared" si="55"/>
        <v>8.199999999999999E-2</v>
      </c>
    </row>
    <row r="1748" spans="1:10" x14ac:dyDescent="0.25">
      <c r="A1748" s="121" t="s">
        <v>20</v>
      </c>
      <c r="B1748" s="121" t="s">
        <v>81</v>
      </c>
      <c r="C1748" s="120" t="s">
        <v>2</v>
      </c>
      <c r="D1748" s="120" t="s">
        <v>32</v>
      </c>
      <c r="E1748" s="120" t="s">
        <v>1</v>
      </c>
      <c r="F1748" s="118">
        <v>63370</v>
      </c>
      <c r="G1748" s="115">
        <v>12.3</v>
      </c>
      <c r="H1748" s="118">
        <f t="shared" si="54"/>
        <v>15589.02</v>
      </c>
      <c r="I1748" s="114">
        <f t="shared" ref="I1748" si="68">F1748/F1751</f>
        <v>0.11640851176392787</v>
      </c>
      <c r="J1748" s="117">
        <f t="shared" si="55"/>
        <v>2.8636493893926258E-2</v>
      </c>
    </row>
    <row r="1749" spans="1:10" x14ac:dyDescent="0.25">
      <c r="A1749" s="121" t="s">
        <v>20</v>
      </c>
      <c r="B1749" s="121" t="s">
        <v>81</v>
      </c>
      <c r="C1749" s="120" t="s">
        <v>2</v>
      </c>
      <c r="D1749" s="120" t="s">
        <v>32</v>
      </c>
      <c r="E1749" s="120" t="s">
        <v>77</v>
      </c>
      <c r="F1749" s="118">
        <v>120762</v>
      </c>
      <c r="G1749" s="115">
        <v>9.5</v>
      </c>
      <c r="H1749" s="118">
        <f t="shared" si="54"/>
        <v>22944.78</v>
      </c>
      <c r="I1749" s="114">
        <f t="shared" ref="I1749" si="69">F1749/F1751</f>
        <v>0.22183564301144798</v>
      </c>
      <c r="J1749" s="117">
        <f t="shared" si="55"/>
        <v>4.2148772172175122E-2</v>
      </c>
    </row>
    <row r="1750" spans="1:10" x14ac:dyDescent="0.25">
      <c r="A1750" s="121" t="s">
        <v>20</v>
      </c>
      <c r="B1750" s="121" t="s">
        <v>81</v>
      </c>
      <c r="C1750" s="120" t="s">
        <v>2</v>
      </c>
      <c r="D1750" s="120" t="s">
        <v>32</v>
      </c>
      <c r="E1750" s="120" t="s">
        <v>76</v>
      </c>
      <c r="F1750" s="118">
        <v>360244</v>
      </c>
      <c r="G1750" s="115">
        <v>5</v>
      </c>
      <c r="H1750" s="118">
        <f t="shared" si="54"/>
        <v>36024.400000000001</v>
      </c>
      <c r="I1750" s="114">
        <f t="shared" ref="I1750" si="70">F1750/F1751</f>
        <v>0.66175584522462416</v>
      </c>
      <c r="J1750" s="117">
        <f t="shared" si="55"/>
        <v>6.6175584522462416E-2</v>
      </c>
    </row>
    <row r="1751" spans="1:10" x14ac:dyDescent="0.25">
      <c r="A1751" s="121" t="s">
        <v>20</v>
      </c>
      <c r="B1751" s="121" t="s">
        <v>81</v>
      </c>
      <c r="C1751" s="120" t="s">
        <v>2</v>
      </c>
      <c r="D1751" s="120" t="s">
        <v>32</v>
      </c>
      <c r="E1751" s="120" t="s">
        <v>72</v>
      </c>
      <c r="F1751" s="118">
        <v>544376</v>
      </c>
      <c r="G1751" s="115">
        <v>4.0999999999999996</v>
      </c>
      <c r="H1751" s="118">
        <f t="shared" si="54"/>
        <v>44638.831999999995</v>
      </c>
      <c r="I1751" s="114">
        <f t="shared" ref="I1751" si="71">F1751/F1751</f>
        <v>1</v>
      </c>
      <c r="J1751" s="117">
        <f t="shared" si="55"/>
        <v>8.199999999999999E-2</v>
      </c>
    </row>
    <row r="1752" spans="1:10" x14ac:dyDescent="0.25">
      <c r="A1752" s="121" t="s">
        <v>20</v>
      </c>
      <c r="B1752" s="121" t="s">
        <v>81</v>
      </c>
      <c r="C1752" s="120" t="s">
        <v>2</v>
      </c>
      <c r="D1752" s="120" t="s">
        <v>108</v>
      </c>
      <c r="E1752" s="120" t="s">
        <v>1</v>
      </c>
      <c r="F1752" s="118">
        <v>221852</v>
      </c>
      <c r="G1752" s="115">
        <v>6.7</v>
      </c>
      <c r="H1752" s="118">
        <f t="shared" si="54"/>
        <v>29728.168000000001</v>
      </c>
      <c r="I1752" s="114">
        <f t="shared" ref="I1752" si="72">F1752/F1755</f>
        <v>0.18144746086258126</v>
      </c>
      <c r="J1752" s="117">
        <f t="shared" si="55"/>
        <v>2.4313959755585889E-2</v>
      </c>
    </row>
    <row r="1753" spans="1:10" x14ac:dyDescent="0.25">
      <c r="A1753" s="121" t="s">
        <v>20</v>
      </c>
      <c r="B1753" s="121" t="s">
        <v>81</v>
      </c>
      <c r="C1753" s="120" t="s">
        <v>2</v>
      </c>
      <c r="D1753" s="120" t="s">
        <v>108</v>
      </c>
      <c r="E1753" s="120" t="s">
        <v>77</v>
      </c>
      <c r="F1753" s="118">
        <v>300288</v>
      </c>
      <c r="G1753" s="115">
        <v>5.4</v>
      </c>
      <c r="H1753" s="118">
        <f t="shared" si="54"/>
        <v>32431.104000000003</v>
      </c>
      <c r="I1753" s="114">
        <f t="shared" ref="I1753" si="73">F1753/F1755</f>
        <v>0.24559839499983233</v>
      </c>
      <c r="J1753" s="117">
        <f t="shared" si="55"/>
        <v>2.6524626659981895E-2</v>
      </c>
    </row>
    <row r="1754" spans="1:10" x14ac:dyDescent="0.25">
      <c r="A1754" s="121" t="s">
        <v>20</v>
      </c>
      <c r="B1754" s="121" t="s">
        <v>81</v>
      </c>
      <c r="C1754" s="120" t="s">
        <v>2</v>
      </c>
      <c r="D1754" s="120" t="s">
        <v>108</v>
      </c>
      <c r="E1754" s="120" t="s">
        <v>76</v>
      </c>
      <c r="F1754" s="118">
        <v>700539</v>
      </c>
      <c r="G1754" s="115">
        <v>4.0999999999999996</v>
      </c>
      <c r="H1754" s="118">
        <f t="shared" si="54"/>
        <v>57444.197999999997</v>
      </c>
      <c r="I1754" s="114">
        <f t="shared" ref="I1754" si="74">F1754/F1755</f>
        <v>0.57295414413758639</v>
      </c>
      <c r="J1754" s="117">
        <f t="shared" si="55"/>
        <v>4.6982239819282075E-2</v>
      </c>
    </row>
    <row r="1755" spans="1:10" x14ac:dyDescent="0.25">
      <c r="A1755" s="121" t="s">
        <v>20</v>
      </c>
      <c r="B1755" s="121" t="s">
        <v>81</v>
      </c>
      <c r="C1755" s="120" t="s">
        <v>2</v>
      </c>
      <c r="D1755" s="120" t="s">
        <v>108</v>
      </c>
      <c r="E1755" s="120" t="s">
        <v>72</v>
      </c>
      <c r="F1755" s="118">
        <v>1222679</v>
      </c>
      <c r="G1755" s="115">
        <v>2.7</v>
      </c>
      <c r="H1755" s="118">
        <f t="shared" si="54"/>
        <v>66024.666000000012</v>
      </c>
      <c r="I1755" s="114">
        <f t="shared" ref="I1755" si="75">F1755/F1755</f>
        <v>1</v>
      </c>
      <c r="J1755" s="117">
        <f t="shared" si="55"/>
        <v>5.4000000000000006E-2</v>
      </c>
    </row>
    <row r="1756" spans="1:10" x14ac:dyDescent="0.25">
      <c r="A1756" s="121" t="s">
        <v>20</v>
      </c>
      <c r="B1756" s="121" t="s">
        <v>81</v>
      </c>
      <c r="C1756" s="120" t="s">
        <v>3</v>
      </c>
      <c r="D1756" s="120" t="s">
        <v>11</v>
      </c>
      <c r="E1756" s="120" t="s">
        <v>1</v>
      </c>
      <c r="F1756" s="118">
        <v>149195</v>
      </c>
      <c r="G1756" s="115">
        <v>8.6999999999999993</v>
      </c>
      <c r="H1756" s="118">
        <f t="shared" si="54"/>
        <v>25959.93</v>
      </c>
      <c r="I1756" s="114">
        <f t="shared" ref="I1756" si="76">F1756/F1759</f>
        <v>0.18358439627995343</v>
      </c>
      <c r="J1756" s="117">
        <f t="shared" si="55"/>
        <v>3.1943684952711895E-2</v>
      </c>
    </row>
    <row r="1757" spans="1:10" x14ac:dyDescent="0.25">
      <c r="A1757" s="121" t="s">
        <v>20</v>
      </c>
      <c r="B1757" s="121" t="s">
        <v>81</v>
      </c>
      <c r="C1757" s="120" t="s">
        <v>3</v>
      </c>
      <c r="D1757" s="120" t="s">
        <v>11</v>
      </c>
      <c r="E1757" s="120" t="s">
        <v>77</v>
      </c>
      <c r="F1757" s="118">
        <v>311089</v>
      </c>
      <c r="G1757" s="115">
        <v>5.6</v>
      </c>
      <c r="H1757" s="118">
        <f t="shared" si="54"/>
        <v>34841.968000000001</v>
      </c>
      <c r="I1757" s="114">
        <f t="shared" ref="I1757" si="77">F1757/F1759</f>
        <v>0.38279490770022073</v>
      </c>
      <c r="J1757" s="117">
        <f t="shared" si="55"/>
        <v>4.2873029662424719E-2</v>
      </c>
    </row>
    <row r="1758" spans="1:10" x14ac:dyDescent="0.25">
      <c r="A1758" s="121" t="s">
        <v>20</v>
      </c>
      <c r="B1758" s="121" t="s">
        <v>81</v>
      </c>
      <c r="C1758" s="120" t="s">
        <v>3</v>
      </c>
      <c r="D1758" s="120" t="s">
        <v>11</v>
      </c>
      <c r="E1758" s="120" t="s">
        <v>76</v>
      </c>
      <c r="F1758" s="118">
        <v>352394</v>
      </c>
      <c r="G1758" s="115">
        <v>5.2</v>
      </c>
      <c r="H1758" s="118">
        <f t="shared" si="54"/>
        <v>36648.976000000002</v>
      </c>
      <c r="I1758" s="114">
        <f t="shared" ref="I1758" si="78">F1758/F1759</f>
        <v>0.43362069601982584</v>
      </c>
      <c r="J1758" s="117">
        <f t="shared" si="55"/>
        <v>4.5096552386061889E-2</v>
      </c>
    </row>
    <row r="1759" spans="1:10" x14ac:dyDescent="0.25">
      <c r="A1759" s="121" t="s">
        <v>20</v>
      </c>
      <c r="B1759" s="121" t="s">
        <v>81</v>
      </c>
      <c r="C1759" s="120" t="s">
        <v>3</v>
      </c>
      <c r="D1759" s="120" t="s">
        <v>11</v>
      </c>
      <c r="E1759" s="120" t="s">
        <v>72</v>
      </c>
      <c r="F1759" s="118">
        <v>812678</v>
      </c>
      <c r="G1759" s="115">
        <v>3.4</v>
      </c>
      <c r="H1759" s="118">
        <f t="shared" si="54"/>
        <v>55262.103999999992</v>
      </c>
      <c r="I1759" s="114">
        <f t="shared" ref="I1759" si="79">F1759/F1759</f>
        <v>1</v>
      </c>
      <c r="J1759" s="117">
        <f t="shared" si="55"/>
        <v>6.8000000000000005E-2</v>
      </c>
    </row>
    <row r="1760" spans="1:10" x14ac:dyDescent="0.25">
      <c r="A1760" s="121" t="s">
        <v>20</v>
      </c>
      <c r="B1760" s="121" t="s">
        <v>81</v>
      </c>
      <c r="C1760" s="120" t="s">
        <v>3</v>
      </c>
      <c r="D1760" s="120" t="s">
        <v>32</v>
      </c>
      <c r="E1760" s="120" t="s">
        <v>1</v>
      </c>
      <c r="F1760" s="118">
        <v>95031</v>
      </c>
      <c r="G1760" s="115">
        <v>9.9</v>
      </c>
      <c r="H1760" s="118">
        <f t="shared" si="54"/>
        <v>18816.137999999999</v>
      </c>
      <c r="I1760" s="114">
        <f t="shared" ref="I1760" si="80">F1760/F1763</f>
        <v>0.11489426526114202</v>
      </c>
      <c r="J1760" s="117">
        <f t="shared" si="55"/>
        <v>2.2749064521706122E-2</v>
      </c>
    </row>
    <row r="1761" spans="1:10" x14ac:dyDescent="0.25">
      <c r="A1761" s="121" t="s">
        <v>20</v>
      </c>
      <c r="B1761" s="121" t="s">
        <v>81</v>
      </c>
      <c r="C1761" s="120" t="s">
        <v>3</v>
      </c>
      <c r="D1761" s="120" t="s">
        <v>32</v>
      </c>
      <c r="E1761" s="120" t="s">
        <v>77</v>
      </c>
      <c r="F1761" s="118">
        <v>292466</v>
      </c>
      <c r="G1761" s="115">
        <v>6.1</v>
      </c>
      <c r="H1761" s="118">
        <f t="shared" si="54"/>
        <v>35680.851999999999</v>
      </c>
      <c r="I1761" s="114">
        <f t="shared" ref="I1761" si="81">F1761/F1763</f>
        <v>0.35359689137087014</v>
      </c>
      <c r="J1761" s="117">
        <f t="shared" si="55"/>
        <v>4.3138820747246155E-2</v>
      </c>
    </row>
    <row r="1762" spans="1:10" x14ac:dyDescent="0.25">
      <c r="A1762" s="121" t="s">
        <v>20</v>
      </c>
      <c r="B1762" s="121" t="s">
        <v>81</v>
      </c>
      <c r="C1762" s="120" t="s">
        <v>3</v>
      </c>
      <c r="D1762" s="120" t="s">
        <v>32</v>
      </c>
      <c r="E1762" s="120" t="s">
        <v>76</v>
      </c>
      <c r="F1762" s="118">
        <v>439620</v>
      </c>
      <c r="G1762" s="115">
        <v>4.7</v>
      </c>
      <c r="H1762" s="118">
        <f t="shared" si="54"/>
        <v>41324.28</v>
      </c>
      <c r="I1762" s="114">
        <f t="shared" ref="I1762" si="82">F1762/F1763</f>
        <v>0.53150884336798787</v>
      </c>
      <c r="J1762" s="117">
        <f t="shared" si="55"/>
        <v>4.996183127659086E-2</v>
      </c>
    </row>
    <row r="1763" spans="1:10" x14ac:dyDescent="0.25">
      <c r="A1763" s="121" t="s">
        <v>20</v>
      </c>
      <c r="B1763" s="121" t="s">
        <v>81</v>
      </c>
      <c r="C1763" s="120" t="s">
        <v>3</v>
      </c>
      <c r="D1763" s="120" t="s">
        <v>32</v>
      </c>
      <c r="E1763" s="120" t="s">
        <v>72</v>
      </c>
      <c r="F1763" s="118">
        <v>827117</v>
      </c>
      <c r="G1763" s="115">
        <v>3.4</v>
      </c>
      <c r="H1763" s="118">
        <f t="shared" si="54"/>
        <v>56243.955999999998</v>
      </c>
      <c r="I1763" s="114">
        <f t="shared" ref="I1763" si="83">F1763/F1763</f>
        <v>1</v>
      </c>
      <c r="J1763" s="117">
        <f t="shared" si="55"/>
        <v>6.8000000000000005E-2</v>
      </c>
    </row>
    <row r="1764" spans="1:10" x14ac:dyDescent="0.25">
      <c r="A1764" s="121" t="s">
        <v>20</v>
      </c>
      <c r="B1764" s="121" t="s">
        <v>81</v>
      </c>
      <c r="C1764" s="120" t="s">
        <v>3</v>
      </c>
      <c r="D1764" s="120" t="s">
        <v>108</v>
      </c>
      <c r="E1764" s="120" t="s">
        <v>1</v>
      </c>
      <c r="F1764" s="118">
        <v>244226</v>
      </c>
      <c r="G1764" s="115">
        <v>6.8</v>
      </c>
      <c r="H1764" s="118">
        <f t="shared" si="54"/>
        <v>33214.736000000004</v>
      </c>
      <c r="I1764" s="114">
        <f t="shared" ref="I1764" si="84">F1764/F1767</f>
        <v>0.14893690979665142</v>
      </c>
      <c r="J1764" s="117">
        <f t="shared" si="55"/>
        <v>2.0255419732344591E-2</v>
      </c>
    </row>
    <row r="1765" spans="1:10" x14ac:dyDescent="0.25">
      <c r="A1765" s="121" t="s">
        <v>20</v>
      </c>
      <c r="B1765" s="121" t="s">
        <v>81</v>
      </c>
      <c r="C1765" s="120" t="s">
        <v>3</v>
      </c>
      <c r="D1765" s="120" t="s">
        <v>108</v>
      </c>
      <c r="E1765" s="120" t="s">
        <v>77</v>
      </c>
      <c r="F1765" s="118">
        <v>603555</v>
      </c>
      <c r="G1765" s="115">
        <v>4.2</v>
      </c>
      <c r="H1765" s="118">
        <f t="shared" si="54"/>
        <v>50698.62</v>
      </c>
      <c r="I1765" s="114">
        <f t="shared" ref="I1765" si="85">F1765/F1767</f>
        <v>0.3680673498821499</v>
      </c>
      <c r="J1765" s="117">
        <f t="shared" si="55"/>
        <v>3.0917657390100595E-2</v>
      </c>
    </row>
    <row r="1766" spans="1:10" x14ac:dyDescent="0.25">
      <c r="A1766" s="121" t="s">
        <v>20</v>
      </c>
      <c r="B1766" s="121" t="s">
        <v>81</v>
      </c>
      <c r="C1766" s="120" t="s">
        <v>3</v>
      </c>
      <c r="D1766" s="120" t="s">
        <v>108</v>
      </c>
      <c r="E1766" s="120" t="s">
        <v>76</v>
      </c>
      <c r="F1766" s="118">
        <v>792014</v>
      </c>
      <c r="G1766" s="115">
        <v>3.4</v>
      </c>
      <c r="H1766" s="118">
        <f t="shared" si="54"/>
        <v>53856.952000000005</v>
      </c>
      <c r="I1766" s="114">
        <f t="shared" ref="I1766" si="86">F1766/F1767</f>
        <v>0.48299574032119869</v>
      </c>
      <c r="J1766" s="117">
        <f t="shared" si="55"/>
        <v>3.2843710341841505E-2</v>
      </c>
    </row>
    <row r="1767" spans="1:10" x14ac:dyDescent="0.25">
      <c r="A1767" s="121" t="s">
        <v>20</v>
      </c>
      <c r="B1767" s="121" t="s">
        <v>81</v>
      </c>
      <c r="C1767" s="120" t="s">
        <v>3</v>
      </c>
      <c r="D1767" s="120" t="s">
        <v>108</v>
      </c>
      <c r="E1767" s="120" t="s">
        <v>72</v>
      </c>
      <c r="F1767" s="118">
        <v>1639795</v>
      </c>
      <c r="G1767" s="115">
        <v>2.2000000000000002</v>
      </c>
      <c r="H1767" s="118">
        <f t="shared" si="54"/>
        <v>72150.98000000001</v>
      </c>
      <c r="I1767" s="114">
        <f t="shared" ref="I1767" si="87">F1767/F1767</f>
        <v>1</v>
      </c>
      <c r="J1767" s="117">
        <f t="shared" si="55"/>
        <v>4.4000000000000004E-2</v>
      </c>
    </row>
    <row r="1768" spans="1:10" x14ac:dyDescent="0.25">
      <c r="A1768" s="121" t="s">
        <v>20</v>
      </c>
      <c r="B1768" s="121" t="s">
        <v>81</v>
      </c>
      <c r="C1768" s="120" t="s">
        <v>4</v>
      </c>
      <c r="D1768" s="120" t="s">
        <v>11</v>
      </c>
      <c r="E1768" s="120" t="s">
        <v>1</v>
      </c>
      <c r="F1768" s="118">
        <v>112050</v>
      </c>
      <c r="G1768" s="115">
        <v>9.8000000000000007</v>
      </c>
      <c r="H1768" s="118">
        <f t="shared" si="54"/>
        <v>21961.8</v>
      </c>
      <c r="I1768" s="114">
        <f t="shared" ref="I1768" si="88">F1768/F1771</f>
        <v>0.13714944577180682</v>
      </c>
      <c r="J1768" s="117">
        <f t="shared" si="55"/>
        <v>2.6881291371274138E-2</v>
      </c>
    </row>
    <row r="1769" spans="1:10" x14ac:dyDescent="0.25">
      <c r="A1769" s="121" t="s">
        <v>20</v>
      </c>
      <c r="B1769" s="121" t="s">
        <v>81</v>
      </c>
      <c r="C1769" s="120" t="s">
        <v>4</v>
      </c>
      <c r="D1769" s="120" t="s">
        <v>11</v>
      </c>
      <c r="E1769" s="120" t="s">
        <v>77</v>
      </c>
      <c r="F1769" s="118">
        <v>413451</v>
      </c>
      <c r="G1769" s="115">
        <v>4.9000000000000004</v>
      </c>
      <c r="H1769" s="118">
        <f t="shared" si="54"/>
        <v>40518.198000000004</v>
      </c>
      <c r="I1769" s="114">
        <f t="shared" ref="I1769" si="89">F1769/F1771</f>
        <v>0.50606493086835613</v>
      </c>
      <c r="J1769" s="117">
        <f t="shared" si="55"/>
        <v>4.95943632250989E-2</v>
      </c>
    </row>
    <row r="1770" spans="1:10" x14ac:dyDescent="0.25">
      <c r="A1770" s="121" t="s">
        <v>20</v>
      </c>
      <c r="B1770" s="121" t="s">
        <v>81</v>
      </c>
      <c r="C1770" s="120" t="s">
        <v>4</v>
      </c>
      <c r="D1770" s="120" t="s">
        <v>11</v>
      </c>
      <c r="E1770" s="120" t="s">
        <v>76</v>
      </c>
      <c r="F1770" s="118">
        <v>291491</v>
      </c>
      <c r="G1770" s="115">
        <v>6.2</v>
      </c>
      <c r="H1770" s="118">
        <f t="shared" si="54"/>
        <v>36144.883999999998</v>
      </c>
      <c r="I1770" s="114">
        <f t="shared" ref="I1770" si="90">F1770/F1771</f>
        <v>0.35678562335983705</v>
      </c>
      <c r="J1770" s="117">
        <f t="shared" si="55"/>
        <v>4.4241417296619796E-2</v>
      </c>
    </row>
    <row r="1771" spans="1:10" x14ac:dyDescent="0.25">
      <c r="A1771" s="121" t="s">
        <v>20</v>
      </c>
      <c r="B1771" s="121" t="s">
        <v>81</v>
      </c>
      <c r="C1771" s="120" t="s">
        <v>4</v>
      </c>
      <c r="D1771" s="120" t="s">
        <v>11</v>
      </c>
      <c r="E1771" s="120" t="s">
        <v>72</v>
      </c>
      <c r="F1771" s="118">
        <v>816992</v>
      </c>
      <c r="G1771" s="115">
        <v>3.5</v>
      </c>
      <c r="H1771" s="118">
        <f t="shared" si="54"/>
        <v>57189.440000000002</v>
      </c>
      <c r="I1771" s="114">
        <f t="shared" ref="I1771" si="91">F1771/F1771</f>
        <v>1</v>
      </c>
      <c r="J1771" s="117">
        <f t="shared" si="55"/>
        <v>7.0000000000000007E-2</v>
      </c>
    </row>
    <row r="1772" spans="1:10" x14ac:dyDescent="0.25">
      <c r="A1772" s="121" t="s">
        <v>20</v>
      </c>
      <c r="B1772" s="121" t="s">
        <v>81</v>
      </c>
      <c r="C1772" s="120" t="s">
        <v>4</v>
      </c>
      <c r="D1772" s="120" t="s">
        <v>32</v>
      </c>
      <c r="E1772" s="120" t="s">
        <v>1</v>
      </c>
      <c r="F1772" s="118">
        <v>107009</v>
      </c>
      <c r="G1772" s="115">
        <v>9.8000000000000007</v>
      </c>
      <c r="H1772" s="118">
        <f t="shared" si="54"/>
        <v>20973.764000000003</v>
      </c>
      <c r="I1772" s="114">
        <f t="shared" ref="I1772" si="92">F1772/F1775</f>
        <v>0.11085925270572244</v>
      </c>
      <c r="J1772" s="117">
        <f t="shared" si="55"/>
        <v>2.1728413530321601E-2</v>
      </c>
    </row>
    <row r="1773" spans="1:10" x14ac:dyDescent="0.25">
      <c r="A1773" s="121" t="s">
        <v>20</v>
      </c>
      <c r="B1773" s="121" t="s">
        <v>81</v>
      </c>
      <c r="C1773" s="120" t="s">
        <v>4</v>
      </c>
      <c r="D1773" s="120" t="s">
        <v>32</v>
      </c>
      <c r="E1773" s="120" t="s">
        <v>77</v>
      </c>
      <c r="F1773" s="118">
        <v>447565</v>
      </c>
      <c r="G1773" s="115">
        <v>4.9000000000000004</v>
      </c>
      <c r="H1773" s="118">
        <f t="shared" si="54"/>
        <v>43861.37</v>
      </c>
      <c r="I1773" s="114">
        <f t="shared" ref="I1773" si="93">F1773/F1775</f>
        <v>0.4636686768144424</v>
      </c>
      <c r="J1773" s="117">
        <f t="shared" si="55"/>
        <v>4.5439530327815357E-2</v>
      </c>
    </row>
    <row r="1774" spans="1:10" x14ac:dyDescent="0.25">
      <c r="A1774" s="121" t="s">
        <v>20</v>
      </c>
      <c r="B1774" s="121" t="s">
        <v>81</v>
      </c>
      <c r="C1774" s="120" t="s">
        <v>4</v>
      </c>
      <c r="D1774" s="120" t="s">
        <v>32</v>
      </c>
      <c r="E1774" s="120" t="s">
        <v>76</v>
      </c>
      <c r="F1774" s="118">
        <v>410695</v>
      </c>
      <c r="G1774" s="115">
        <v>4.9000000000000004</v>
      </c>
      <c r="H1774" s="118">
        <f t="shared" si="54"/>
        <v>40248.110000000008</v>
      </c>
      <c r="I1774" s="114">
        <f t="shared" ref="I1774" si="94">F1774/F1775</f>
        <v>0.42547207047983515</v>
      </c>
      <c r="J1774" s="117">
        <f t="shared" si="55"/>
        <v>4.169626290702385E-2</v>
      </c>
    </row>
    <row r="1775" spans="1:10" x14ac:dyDescent="0.25">
      <c r="A1775" s="121" t="s">
        <v>20</v>
      </c>
      <c r="B1775" s="121" t="s">
        <v>81</v>
      </c>
      <c r="C1775" s="120" t="s">
        <v>4</v>
      </c>
      <c r="D1775" s="120" t="s">
        <v>32</v>
      </c>
      <c r="E1775" s="120" t="s">
        <v>72</v>
      </c>
      <c r="F1775" s="118">
        <v>965269</v>
      </c>
      <c r="G1775" s="115">
        <v>3.5</v>
      </c>
      <c r="H1775" s="118">
        <f t="shared" si="54"/>
        <v>67568.83</v>
      </c>
      <c r="I1775" s="114">
        <f t="shared" ref="I1775" si="95">F1775/F1775</f>
        <v>1</v>
      </c>
      <c r="J1775" s="117">
        <f t="shared" si="55"/>
        <v>7.0000000000000007E-2</v>
      </c>
    </row>
    <row r="1776" spans="1:10" x14ac:dyDescent="0.25">
      <c r="A1776" s="121" t="s">
        <v>20</v>
      </c>
      <c r="B1776" s="121" t="s">
        <v>81</v>
      </c>
      <c r="C1776" s="120" t="s">
        <v>4</v>
      </c>
      <c r="D1776" s="120" t="s">
        <v>108</v>
      </c>
      <c r="E1776" s="120" t="s">
        <v>1</v>
      </c>
      <c r="F1776" s="118">
        <v>219059</v>
      </c>
      <c r="G1776" s="115">
        <v>6.9</v>
      </c>
      <c r="H1776" s="118">
        <f t="shared" si="54"/>
        <v>30230.142000000003</v>
      </c>
      <c r="I1776" s="114">
        <f t="shared" ref="I1776" si="96">F1776/F1779</f>
        <v>0.122910729685495</v>
      </c>
      <c r="J1776" s="117">
        <f t="shared" si="55"/>
        <v>1.696168069659831E-2</v>
      </c>
    </row>
    <row r="1777" spans="1:10" x14ac:dyDescent="0.25">
      <c r="A1777" s="121" t="s">
        <v>20</v>
      </c>
      <c r="B1777" s="121" t="s">
        <v>81</v>
      </c>
      <c r="C1777" s="120" t="s">
        <v>4</v>
      </c>
      <c r="D1777" s="120" t="s">
        <v>108</v>
      </c>
      <c r="E1777" s="120" t="s">
        <v>77</v>
      </c>
      <c r="F1777" s="118">
        <v>861016</v>
      </c>
      <c r="G1777" s="115">
        <v>3.5</v>
      </c>
      <c r="H1777" s="118">
        <f t="shared" si="54"/>
        <v>60271.12</v>
      </c>
      <c r="I1777" s="114">
        <f t="shared" ref="I1777" si="97">F1777/F1779</f>
        <v>0.48310320430060466</v>
      </c>
      <c r="J1777" s="117">
        <f t="shared" si="55"/>
        <v>3.3817224301042323E-2</v>
      </c>
    </row>
    <row r="1778" spans="1:10" x14ac:dyDescent="0.25">
      <c r="A1778" s="121" t="s">
        <v>20</v>
      </c>
      <c r="B1778" s="121" t="s">
        <v>81</v>
      </c>
      <c r="C1778" s="120" t="s">
        <v>4</v>
      </c>
      <c r="D1778" s="120" t="s">
        <v>108</v>
      </c>
      <c r="E1778" s="120" t="s">
        <v>76</v>
      </c>
      <c r="F1778" s="118">
        <v>702186</v>
      </c>
      <c r="G1778" s="115">
        <v>4.3</v>
      </c>
      <c r="H1778" s="118">
        <f t="shared" si="54"/>
        <v>60387.995999999999</v>
      </c>
      <c r="I1778" s="114">
        <f t="shared" ref="I1778" si="98">F1778/F1779</f>
        <v>0.39398606601390029</v>
      </c>
      <c r="J1778" s="117">
        <f t="shared" si="55"/>
        <v>3.3882801677195422E-2</v>
      </c>
    </row>
    <row r="1779" spans="1:10" x14ac:dyDescent="0.25">
      <c r="A1779" s="121" t="s">
        <v>20</v>
      </c>
      <c r="B1779" s="121" t="s">
        <v>81</v>
      </c>
      <c r="C1779" s="120" t="s">
        <v>4</v>
      </c>
      <c r="D1779" s="120" t="s">
        <v>108</v>
      </c>
      <c r="E1779" s="120" t="s">
        <v>72</v>
      </c>
      <c r="F1779" s="118">
        <v>1782261</v>
      </c>
      <c r="G1779" s="115">
        <v>2.4</v>
      </c>
      <c r="H1779" s="118">
        <f t="shared" si="54"/>
        <v>85548.527999999991</v>
      </c>
      <c r="I1779" s="114">
        <f t="shared" ref="I1779" si="99">F1779/F1779</f>
        <v>1</v>
      </c>
      <c r="J1779" s="117">
        <f t="shared" si="55"/>
        <v>4.8000000000000001E-2</v>
      </c>
    </row>
    <row r="1780" spans="1:10" x14ac:dyDescent="0.25">
      <c r="A1780" s="121" t="s">
        <v>20</v>
      </c>
      <c r="B1780" s="121" t="s">
        <v>81</v>
      </c>
      <c r="C1780" s="120" t="s">
        <v>78</v>
      </c>
      <c r="D1780" s="120" t="s">
        <v>11</v>
      </c>
      <c r="E1780" s="120" t="s">
        <v>1</v>
      </c>
      <c r="F1780" s="118">
        <v>28046</v>
      </c>
      <c r="G1780" s="115">
        <v>12.6</v>
      </c>
      <c r="H1780" s="118">
        <f t="shared" si="54"/>
        <v>7067.5919999999996</v>
      </c>
      <c r="I1780" s="114">
        <f t="shared" ref="I1780" si="100">F1780/F1783</f>
        <v>8.3134730077425625E-2</v>
      </c>
      <c r="J1780" s="117">
        <f t="shared" si="55"/>
        <v>2.0949951979511258E-2</v>
      </c>
    </row>
    <row r="1781" spans="1:10" x14ac:dyDescent="0.25">
      <c r="A1781" s="121" t="s">
        <v>20</v>
      </c>
      <c r="B1781" s="121" t="s">
        <v>81</v>
      </c>
      <c r="C1781" s="120" t="s">
        <v>78</v>
      </c>
      <c r="D1781" s="120" t="s">
        <v>11</v>
      </c>
      <c r="E1781" s="120" t="s">
        <v>77</v>
      </c>
      <c r="F1781" s="118">
        <v>218163</v>
      </c>
      <c r="G1781" s="115">
        <v>4.4000000000000004</v>
      </c>
      <c r="H1781" s="118">
        <f t="shared" si="54"/>
        <v>19198.344000000001</v>
      </c>
      <c r="I1781" s="114">
        <f t="shared" ref="I1781" si="101">F1781/F1783</f>
        <v>0.64668480774019133</v>
      </c>
      <c r="J1781" s="117">
        <f t="shared" si="55"/>
        <v>5.6908263081136841E-2</v>
      </c>
    </row>
    <row r="1782" spans="1:10" x14ac:dyDescent="0.25">
      <c r="A1782" s="121" t="s">
        <v>20</v>
      </c>
      <c r="B1782" s="121" t="s">
        <v>81</v>
      </c>
      <c r="C1782" s="120" t="s">
        <v>78</v>
      </c>
      <c r="D1782" s="120" t="s">
        <v>11</v>
      </c>
      <c r="E1782" s="120" t="s">
        <v>76</v>
      </c>
      <c r="F1782" s="118">
        <v>91147</v>
      </c>
      <c r="G1782" s="115">
        <v>6.6</v>
      </c>
      <c r="H1782" s="118">
        <f t="shared" si="54"/>
        <v>12031.403999999999</v>
      </c>
      <c r="I1782" s="114">
        <f t="shared" ref="I1782" si="102">F1782/F1783</f>
        <v>0.27018046218238301</v>
      </c>
      <c r="J1782" s="117">
        <f t="shared" si="55"/>
        <v>3.5663821008074553E-2</v>
      </c>
    </row>
    <row r="1783" spans="1:10" x14ac:dyDescent="0.25">
      <c r="A1783" s="121" t="s">
        <v>20</v>
      </c>
      <c r="B1783" s="121" t="s">
        <v>81</v>
      </c>
      <c r="C1783" s="120" t="s">
        <v>78</v>
      </c>
      <c r="D1783" s="120" t="s">
        <v>11</v>
      </c>
      <c r="E1783" s="120" t="s">
        <v>72</v>
      </c>
      <c r="F1783" s="118">
        <v>337356</v>
      </c>
      <c r="G1783" s="115">
        <v>3.5</v>
      </c>
      <c r="H1783" s="118">
        <f t="shared" si="54"/>
        <v>23614.92</v>
      </c>
      <c r="I1783" s="114">
        <f t="shared" ref="I1783" si="103">F1783/F1783</f>
        <v>1</v>
      </c>
      <c r="J1783" s="117">
        <f t="shared" si="55"/>
        <v>7.0000000000000007E-2</v>
      </c>
    </row>
    <row r="1784" spans="1:10" x14ac:dyDescent="0.25">
      <c r="A1784" s="121" t="s">
        <v>20</v>
      </c>
      <c r="B1784" s="121" t="s">
        <v>81</v>
      </c>
      <c r="C1784" s="120" t="s">
        <v>78</v>
      </c>
      <c r="D1784" s="120" t="s">
        <v>32</v>
      </c>
      <c r="E1784" s="120" t="s">
        <v>1</v>
      </c>
      <c r="F1784" s="118">
        <v>27089</v>
      </c>
      <c r="G1784" s="115">
        <v>12.6</v>
      </c>
      <c r="H1784" s="118">
        <f t="shared" si="54"/>
        <v>6826.427999999999</v>
      </c>
      <c r="I1784" s="114">
        <f t="shared" ref="I1784" si="104">F1784/F1787</f>
        <v>6.4303025843222061E-2</v>
      </c>
      <c r="J1784" s="117">
        <f t="shared" si="55"/>
        <v>1.6204362512491959E-2</v>
      </c>
    </row>
    <row r="1785" spans="1:10" x14ac:dyDescent="0.25">
      <c r="A1785" s="121" t="s">
        <v>20</v>
      </c>
      <c r="B1785" s="121" t="s">
        <v>81</v>
      </c>
      <c r="C1785" s="120" t="s">
        <v>78</v>
      </c>
      <c r="D1785" s="120" t="s">
        <v>32</v>
      </c>
      <c r="E1785" s="120" t="s">
        <v>77</v>
      </c>
      <c r="F1785" s="118">
        <v>198766</v>
      </c>
      <c r="G1785" s="115">
        <v>5.0999999999999996</v>
      </c>
      <c r="H1785" s="118">
        <f t="shared" si="54"/>
        <v>20274.131999999998</v>
      </c>
      <c r="I1785" s="114">
        <f t="shared" ref="I1785" si="105">F1785/F1787</f>
        <v>0.47182454999276002</v>
      </c>
      <c r="J1785" s="117">
        <f t="shared" si="55"/>
        <v>4.8126104099261519E-2</v>
      </c>
    </row>
    <row r="1786" spans="1:10" x14ac:dyDescent="0.25">
      <c r="A1786" s="121" t="s">
        <v>20</v>
      </c>
      <c r="B1786" s="121" t="s">
        <v>81</v>
      </c>
      <c r="C1786" s="120" t="s">
        <v>78</v>
      </c>
      <c r="D1786" s="120" t="s">
        <v>32</v>
      </c>
      <c r="E1786" s="120" t="s">
        <v>76</v>
      </c>
      <c r="F1786" s="118">
        <v>195416</v>
      </c>
      <c r="G1786" s="115">
        <v>5.0999999999999996</v>
      </c>
      <c r="H1786" s="118">
        <f t="shared" si="54"/>
        <v>19932.432000000001</v>
      </c>
      <c r="I1786" s="114">
        <f t="shared" ref="I1786" si="106">F1786/F1787</f>
        <v>0.46387242416401792</v>
      </c>
      <c r="J1786" s="117">
        <f t="shared" si="55"/>
        <v>4.7314987264729824E-2</v>
      </c>
    </row>
    <row r="1787" spans="1:10" x14ac:dyDescent="0.25">
      <c r="A1787" s="121" t="s">
        <v>20</v>
      </c>
      <c r="B1787" s="121" t="s">
        <v>81</v>
      </c>
      <c r="C1787" s="120" t="s">
        <v>78</v>
      </c>
      <c r="D1787" s="120" t="s">
        <v>32</v>
      </c>
      <c r="E1787" s="120" t="s">
        <v>72</v>
      </c>
      <c r="F1787" s="118">
        <v>421271</v>
      </c>
      <c r="G1787" s="115">
        <v>3.1</v>
      </c>
      <c r="H1787" s="118">
        <f t="shared" si="54"/>
        <v>26118.802000000003</v>
      </c>
      <c r="I1787" s="114">
        <f t="shared" ref="I1787" si="107">F1787/F1787</f>
        <v>1</v>
      </c>
      <c r="J1787" s="117">
        <f t="shared" si="55"/>
        <v>6.2E-2</v>
      </c>
    </row>
    <row r="1788" spans="1:10" x14ac:dyDescent="0.25">
      <c r="A1788" s="121" t="s">
        <v>20</v>
      </c>
      <c r="B1788" s="121" t="s">
        <v>81</v>
      </c>
      <c r="C1788" s="120" t="s">
        <v>78</v>
      </c>
      <c r="D1788" s="120" t="s">
        <v>108</v>
      </c>
      <c r="E1788" s="120" t="s">
        <v>1</v>
      </c>
      <c r="F1788" s="118">
        <v>55135</v>
      </c>
      <c r="G1788" s="115">
        <v>8.4</v>
      </c>
      <c r="H1788" s="118">
        <f t="shared" si="54"/>
        <v>9262.68</v>
      </c>
      <c r="I1788" s="114">
        <f t="shared" ref="I1788" si="108">F1788/F1791</f>
        <v>7.2677350002043159E-2</v>
      </c>
      <c r="J1788" s="117">
        <f t="shared" si="55"/>
        <v>1.2209794800343253E-2</v>
      </c>
    </row>
    <row r="1789" spans="1:10" x14ac:dyDescent="0.25">
      <c r="A1789" s="121" t="s">
        <v>20</v>
      </c>
      <c r="B1789" s="121" t="s">
        <v>81</v>
      </c>
      <c r="C1789" s="120" t="s">
        <v>78</v>
      </c>
      <c r="D1789" s="120" t="s">
        <v>108</v>
      </c>
      <c r="E1789" s="120" t="s">
        <v>77</v>
      </c>
      <c r="F1789" s="118">
        <v>416929</v>
      </c>
      <c r="G1789" s="115">
        <v>3.1</v>
      </c>
      <c r="H1789" s="118">
        <f t="shared" si="54"/>
        <v>25849.598000000002</v>
      </c>
      <c r="I1789" s="114">
        <f t="shared" ref="I1789" si="109">F1789/F1791</f>
        <v>0.54958365573595458</v>
      </c>
      <c r="J1789" s="117">
        <f t="shared" si="55"/>
        <v>3.4074186655629182E-2</v>
      </c>
    </row>
    <row r="1790" spans="1:10" x14ac:dyDescent="0.25">
      <c r="A1790" s="121" t="s">
        <v>20</v>
      </c>
      <c r="B1790" s="121" t="s">
        <v>81</v>
      </c>
      <c r="C1790" s="120" t="s">
        <v>78</v>
      </c>
      <c r="D1790" s="120" t="s">
        <v>108</v>
      </c>
      <c r="E1790" s="120" t="s">
        <v>76</v>
      </c>
      <c r="F1790" s="118">
        <v>286563</v>
      </c>
      <c r="G1790" s="115">
        <v>3.9</v>
      </c>
      <c r="H1790" s="118">
        <f t="shared" si="54"/>
        <v>22351.914000000001</v>
      </c>
      <c r="I1790" s="114">
        <f t="shared" ref="I1790" si="110">F1790/F1791</f>
        <v>0.37773899426200225</v>
      </c>
      <c r="J1790" s="117">
        <f t="shared" si="55"/>
        <v>2.9463641552436175E-2</v>
      </c>
    </row>
    <row r="1791" spans="1:10" x14ac:dyDescent="0.25">
      <c r="A1791" s="121" t="s">
        <v>20</v>
      </c>
      <c r="B1791" s="121" t="s">
        <v>81</v>
      </c>
      <c r="C1791" s="120" t="s">
        <v>78</v>
      </c>
      <c r="D1791" s="120" t="s">
        <v>108</v>
      </c>
      <c r="E1791" s="120" t="s">
        <v>72</v>
      </c>
      <c r="F1791" s="118">
        <v>758627</v>
      </c>
      <c r="G1791" s="115">
        <v>2.2000000000000002</v>
      </c>
      <c r="H1791" s="118">
        <f t="shared" si="54"/>
        <v>33379.588000000003</v>
      </c>
      <c r="I1791" s="114">
        <f t="shared" ref="I1791" si="111">F1791/F1791</f>
        <v>1</v>
      </c>
      <c r="J1791" s="117">
        <f t="shared" si="55"/>
        <v>4.4000000000000004E-2</v>
      </c>
    </row>
    <row r="1792" spans="1:10" x14ac:dyDescent="0.25">
      <c r="A1792" s="121" t="s">
        <v>20</v>
      </c>
      <c r="B1792" s="121" t="s">
        <v>81</v>
      </c>
      <c r="C1792" s="120" t="s">
        <v>73</v>
      </c>
      <c r="D1792" s="120" t="s">
        <v>11</v>
      </c>
      <c r="E1792" s="120" t="s">
        <v>1</v>
      </c>
      <c r="F1792" s="118">
        <v>476148</v>
      </c>
      <c r="G1792" s="115">
        <v>4.2</v>
      </c>
      <c r="H1792" s="118">
        <f t="shared" si="54"/>
        <v>39996.432000000001</v>
      </c>
      <c r="I1792" s="114">
        <f t="shared" ref="I1792" si="112">F1792/F1795</f>
        <v>0.15615244530542091</v>
      </c>
      <c r="J1792" s="117">
        <f t="shared" si="55"/>
        <v>1.3116805405655357E-2</v>
      </c>
    </row>
    <row r="1793" spans="1:12" x14ac:dyDescent="0.25">
      <c r="A1793" s="121" t="s">
        <v>20</v>
      </c>
      <c r="B1793" s="121" t="s">
        <v>81</v>
      </c>
      <c r="C1793" s="120" t="s">
        <v>73</v>
      </c>
      <c r="D1793" s="120" t="s">
        <v>11</v>
      </c>
      <c r="E1793" s="120" t="s">
        <v>77</v>
      </c>
      <c r="F1793" s="118">
        <v>1167296</v>
      </c>
      <c r="G1793" s="115">
        <v>2.8</v>
      </c>
      <c r="H1793" s="118">
        <f t="shared" si="54"/>
        <v>65368.575999999994</v>
      </c>
      <c r="I1793" s="114">
        <f t="shared" ref="I1793" si="113">F1793/F1795</f>
        <v>0.38281400907960678</v>
      </c>
      <c r="J1793" s="117">
        <f t="shared" si="55"/>
        <v>2.1437584508457976E-2</v>
      </c>
    </row>
    <row r="1794" spans="1:12" x14ac:dyDescent="0.25">
      <c r="A1794" s="121" t="s">
        <v>20</v>
      </c>
      <c r="B1794" s="121" t="s">
        <v>81</v>
      </c>
      <c r="C1794" s="120" t="s">
        <v>73</v>
      </c>
      <c r="D1794" s="120" t="s">
        <v>11</v>
      </c>
      <c r="E1794" s="120" t="s">
        <v>76</v>
      </c>
      <c r="F1794" s="118">
        <v>1405807</v>
      </c>
      <c r="G1794" s="115">
        <v>2.8</v>
      </c>
      <c r="H1794" s="118">
        <f t="shared" si="54"/>
        <v>78725.191999999995</v>
      </c>
      <c r="I1794" s="114">
        <f t="shared" ref="I1794" si="114">F1794/F1795</f>
        <v>0.46103354561497234</v>
      </c>
      <c r="J1794" s="117">
        <f t="shared" si="55"/>
        <v>2.5817878554438449E-2</v>
      </c>
    </row>
    <row r="1795" spans="1:12" x14ac:dyDescent="0.25">
      <c r="A1795" s="121" t="s">
        <v>20</v>
      </c>
      <c r="B1795" s="121" t="s">
        <v>81</v>
      </c>
      <c r="C1795" s="120" t="s">
        <v>73</v>
      </c>
      <c r="D1795" s="120" t="s">
        <v>11</v>
      </c>
      <c r="E1795" s="120" t="s">
        <v>72</v>
      </c>
      <c r="F1795" s="118">
        <v>3049251</v>
      </c>
      <c r="G1795" s="115">
        <v>1.6</v>
      </c>
      <c r="H1795" s="118">
        <f t="shared" si="54"/>
        <v>97576.032000000007</v>
      </c>
      <c r="I1795" s="114">
        <f t="shared" ref="I1795" si="115">F1795/F1795</f>
        <v>1</v>
      </c>
      <c r="J1795" s="117">
        <f t="shared" si="55"/>
        <v>3.2000000000000001E-2</v>
      </c>
    </row>
    <row r="1796" spans="1:12" x14ac:dyDescent="0.25">
      <c r="A1796" s="121" t="s">
        <v>20</v>
      </c>
      <c r="B1796" s="121" t="s">
        <v>81</v>
      </c>
      <c r="C1796" s="120" t="s">
        <v>73</v>
      </c>
      <c r="D1796" s="120" t="s">
        <v>32</v>
      </c>
      <c r="E1796" s="120" t="s">
        <v>1</v>
      </c>
      <c r="F1796" s="118">
        <v>307928</v>
      </c>
      <c r="G1796" s="115">
        <v>5.2</v>
      </c>
      <c r="H1796" s="118">
        <f t="shared" ref="H1796:H1859" si="116">2*(G1796*F1796/100)</f>
        <v>32024.512000000002</v>
      </c>
      <c r="I1796" s="114">
        <f t="shared" ref="I1796" si="117">F1796/F1799</f>
        <v>9.880748699479279E-2</v>
      </c>
      <c r="J1796" s="117">
        <f t="shared" ref="J1796:J1859" si="118">2*(I1796*G1796/100)</f>
        <v>1.027597864745845E-2</v>
      </c>
    </row>
    <row r="1797" spans="1:12" x14ac:dyDescent="0.25">
      <c r="A1797" s="121" t="s">
        <v>20</v>
      </c>
      <c r="B1797" s="121" t="s">
        <v>81</v>
      </c>
      <c r="C1797" s="120" t="s">
        <v>73</v>
      </c>
      <c r="D1797" s="120" t="s">
        <v>32</v>
      </c>
      <c r="E1797" s="120" t="s">
        <v>77</v>
      </c>
      <c r="F1797" s="118">
        <v>1077060</v>
      </c>
      <c r="G1797" s="115">
        <v>2.8</v>
      </c>
      <c r="H1797" s="118">
        <f t="shared" si="116"/>
        <v>60315.360000000001</v>
      </c>
      <c r="I1797" s="114">
        <f t="shared" ref="I1797" si="119">F1797/F1799</f>
        <v>0.34560544004641186</v>
      </c>
      <c r="J1797" s="117">
        <f t="shared" si="118"/>
        <v>1.9353904642599062E-2</v>
      </c>
    </row>
    <row r="1798" spans="1:12" x14ac:dyDescent="0.25">
      <c r="A1798" s="121" t="s">
        <v>20</v>
      </c>
      <c r="B1798" s="121" t="s">
        <v>81</v>
      </c>
      <c r="C1798" s="120" t="s">
        <v>73</v>
      </c>
      <c r="D1798" s="120" t="s">
        <v>32</v>
      </c>
      <c r="E1798" s="120" t="s">
        <v>76</v>
      </c>
      <c r="F1798" s="118">
        <v>1731456</v>
      </c>
      <c r="G1798" s="115">
        <v>2.2999999999999998</v>
      </c>
      <c r="H1798" s="118">
        <f t="shared" si="116"/>
        <v>79646.975999999995</v>
      </c>
      <c r="I1798" s="114">
        <f t="shared" ref="I1798" si="120">F1798/F1799</f>
        <v>0.55558707295879539</v>
      </c>
      <c r="J1798" s="117">
        <f t="shared" si="118"/>
        <v>2.5557005356104584E-2</v>
      </c>
    </row>
    <row r="1799" spans="1:12" x14ac:dyDescent="0.25">
      <c r="A1799" s="121" t="s">
        <v>20</v>
      </c>
      <c r="B1799" s="121" t="s">
        <v>81</v>
      </c>
      <c r="C1799" s="120" t="s">
        <v>73</v>
      </c>
      <c r="D1799" s="120" t="s">
        <v>32</v>
      </c>
      <c r="E1799" s="120" t="s">
        <v>72</v>
      </c>
      <c r="F1799" s="118">
        <v>3116444</v>
      </c>
      <c r="G1799" s="115">
        <v>1.6</v>
      </c>
      <c r="H1799" s="118">
        <f t="shared" si="116"/>
        <v>99726.208000000013</v>
      </c>
      <c r="I1799" s="114">
        <f t="shared" ref="I1799" si="121">F1799/F1799</f>
        <v>1</v>
      </c>
      <c r="J1799" s="117">
        <f t="shared" si="118"/>
        <v>3.2000000000000001E-2</v>
      </c>
    </row>
    <row r="1800" spans="1:12" x14ac:dyDescent="0.25">
      <c r="A1800" s="121" t="s">
        <v>20</v>
      </c>
      <c r="B1800" s="121" t="s">
        <v>81</v>
      </c>
      <c r="C1800" s="120" t="s">
        <v>73</v>
      </c>
      <c r="D1800" s="120" t="s">
        <v>108</v>
      </c>
      <c r="E1800" s="120" t="s">
        <v>1</v>
      </c>
      <c r="F1800" s="118">
        <v>784076</v>
      </c>
      <c r="G1800" s="115">
        <v>3.3</v>
      </c>
      <c r="H1800" s="118">
        <f t="shared" si="116"/>
        <v>51749.015999999996</v>
      </c>
      <c r="I1800" s="114">
        <f t="shared" ref="I1800" si="122">F1800/F1803</f>
        <v>0.1271674969326248</v>
      </c>
      <c r="J1800" s="117">
        <f t="shared" si="118"/>
        <v>8.3930547975532357E-3</v>
      </c>
    </row>
    <row r="1801" spans="1:12" x14ac:dyDescent="0.25">
      <c r="A1801" s="121" t="s">
        <v>20</v>
      </c>
      <c r="B1801" s="121" t="s">
        <v>81</v>
      </c>
      <c r="C1801" s="120" t="s">
        <v>73</v>
      </c>
      <c r="D1801" s="120" t="s">
        <v>108</v>
      </c>
      <c r="E1801" s="120" t="s">
        <v>77</v>
      </c>
      <c r="F1801" s="118">
        <v>2244356</v>
      </c>
      <c r="G1801" s="115">
        <v>2</v>
      </c>
      <c r="H1801" s="118">
        <f t="shared" si="116"/>
        <v>89774.24</v>
      </c>
      <c r="I1801" s="114">
        <f t="shared" ref="I1801" si="123">F1801/F1803</f>
        <v>0.36400697731561488</v>
      </c>
      <c r="J1801" s="117">
        <f t="shared" si="118"/>
        <v>1.4560279092624594E-2</v>
      </c>
    </row>
    <row r="1802" spans="1:12" x14ac:dyDescent="0.25">
      <c r="A1802" s="121" t="s">
        <v>20</v>
      </c>
      <c r="B1802" s="121" t="s">
        <v>81</v>
      </c>
      <c r="C1802" s="120" t="s">
        <v>73</v>
      </c>
      <c r="D1802" s="120" t="s">
        <v>108</v>
      </c>
      <c r="E1802" s="120" t="s">
        <v>76</v>
      </c>
      <c r="F1802" s="118">
        <v>3137263</v>
      </c>
      <c r="G1802" s="115">
        <v>1.6</v>
      </c>
      <c r="H1802" s="118">
        <f t="shared" si="116"/>
        <v>100392.416</v>
      </c>
      <c r="I1802" s="114">
        <f t="shared" ref="I1802" si="124">F1802/F1803</f>
        <v>0.50882552575176032</v>
      </c>
      <c r="J1802" s="117">
        <f t="shared" si="118"/>
        <v>1.6282416824056331E-2</v>
      </c>
    </row>
    <row r="1803" spans="1:12" x14ac:dyDescent="0.25">
      <c r="A1803" s="121" t="s">
        <v>20</v>
      </c>
      <c r="B1803" s="121" t="s">
        <v>81</v>
      </c>
      <c r="C1803" s="120" t="s">
        <v>73</v>
      </c>
      <c r="D1803" s="120" t="s">
        <v>108</v>
      </c>
      <c r="E1803" s="120" t="s">
        <v>72</v>
      </c>
      <c r="F1803" s="118">
        <v>6165695</v>
      </c>
      <c r="G1803" s="115">
        <v>1.1000000000000001</v>
      </c>
      <c r="H1803" s="118">
        <f t="shared" si="116"/>
        <v>135645.29</v>
      </c>
      <c r="I1803" s="114">
        <f t="shared" ref="I1803" si="125">F1803/F1803</f>
        <v>1</v>
      </c>
      <c r="J1803" s="117">
        <f t="shared" si="118"/>
        <v>2.2000000000000002E-2</v>
      </c>
    </row>
    <row r="1804" spans="1:12" x14ac:dyDescent="0.25">
      <c r="A1804" s="121" t="s">
        <v>20</v>
      </c>
      <c r="B1804" s="121" t="s">
        <v>80</v>
      </c>
      <c r="C1804" s="120" t="s">
        <v>0</v>
      </c>
      <c r="D1804" s="120" t="s">
        <v>11</v>
      </c>
      <c r="E1804" s="120" t="s">
        <v>1</v>
      </c>
      <c r="F1804" s="118">
        <v>20359</v>
      </c>
      <c r="G1804" s="115">
        <v>16.8</v>
      </c>
      <c r="H1804" s="118">
        <f t="shared" si="116"/>
        <v>6840.6239999999998</v>
      </c>
      <c r="I1804" s="114">
        <f>F1804/F1807</f>
        <v>0.24818363565437879</v>
      </c>
      <c r="J1804" s="117">
        <f t="shared" si="118"/>
        <v>8.3389701579871273E-2</v>
      </c>
      <c r="L1804" s="118"/>
    </row>
    <row r="1805" spans="1:12" x14ac:dyDescent="0.25">
      <c r="A1805" s="121" t="s">
        <v>20</v>
      </c>
      <c r="B1805" s="121" t="s">
        <v>80</v>
      </c>
      <c r="C1805" s="120" t="s">
        <v>0</v>
      </c>
      <c r="D1805" s="120" t="s">
        <v>11</v>
      </c>
      <c r="E1805" s="120" t="s">
        <v>77</v>
      </c>
      <c r="F1805" s="118">
        <v>5195</v>
      </c>
      <c r="G1805" s="115">
        <v>34.4</v>
      </c>
      <c r="H1805" s="118">
        <f t="shared" si="116"/>
        <v>3574.16</v>
      </c>
      <c r="I1805" s="114">
        <f t="shared" ref="I1805" si="126">F1805/F1807</f>
        <v>6.3328944802028483E-2</v>
      </c>
      <c r="J1805" s="117">
        <f t="shared" si="118"/>
        <v>4.3570314023795589E-2</v>
      </c>
      <c r="L1805" s="118"/>
    </row>
    <row r="1806" spans="1:12" x14ac:dyDescent="0.25">
      <c r="A1806" s="121" t="s">
        <v>20</v>
      </c>
      <c r="B1806" s="121" t="s">
        <v>80</v>
      </c>
      <c r="C1806" s="120" t="s">
        <v>0</v>
      </c>
      <c r="D1806" s="120" t="s">
        <v>11</v>
      </c>
      <c r="E1806" s="120" t="s">
        <v>76</v>
      </c>
      <c r="F1806" s="118">
        <v>56478</v>
      </c>
      <c r="G1806" s="115">
        <v>10.3</v>
      </c>
      <c r="H1806" s="118">
        <f t="shared" si="116"/>
        <v>11634.468000000001</v>
      </c>
      <c r="I1806" s="114">
        <f t="shared" ref="I1806" si="127">F1806/F1807</f>
        <v>0.68848741954359272</v>
      </c>
      <c r="J1806" s="117">
        <f t="shared" si="118"/>
        <v>0.1418284084259801</v>
      </c>
      <c r="L1806" s="118"/>
    </row>
    <row r="1807" spans="1:12" x14ac:dyDescent="0.25">
      <c r="A1807" s="121" t="s">
        <v>20</v>
      </c>
      <c r="B1807" s="121" t="s">
        <v>80</v>
      </c>
      <c r="C1807" s="120" t="s">
        <v>0</v>
      </c>
      <c r="D1807" s="120" t="s">
        <v>11</v>
      </c>
      <c r="E1807" s="120" t="s">
        <v>72</v>
      </c>
      <c r="F1807" s="118">
        <v>82032</v>
      </c>
      <c r="G1807" s="115">
        <v>8.5</v>
      </c>
      <c r="H1807" s="118">
        <f t="shared" si="116"/>
        <v>13945.44</v>
      </c>
      <c r="I1807" s="114">
        <f t="shared" ref="I1807" si="128">F1807/F1807</f>
        <v>1</v>
      </c>
      <c r="J1807" s="117">
        <f t="shared" si="118"/>
        <v>0.17</v>
      </c>
      <c r="L1807" s="118"/>
    </row>
    <row r="1808" spans="1:12" x14ac:dyDescent="0.25">
      <c r="A1808" s="121" t="s">
        <v>20</v>
      </c>
      <c r="B1808" s="121" t="s">
        <v>80</v>
      </c>
      <c r="C1808" s="120" t="s">
        <v>0</v>
      </c>
      <c r="D1808" s="120" t="s">
        <v>32</v>
      </c>
      <c r="E1808" s="120" t="s">
        <v>1</v>
      </c>
      <c r="F1808" s="118">
        <v>9875</v>
      </c>
      <c r="G1808" s="115">
        <v>25.6</v>
      </c>
      <c r="H1808" s="118">
        <f t="shared" si="116"/>
        <v>5056</v>
      </c>
      <c r="I1808" s="114">
        <f t="shared" ref="I1808" si="129">F1808/F1811</f>
        <v>0.16817670901597465</v>
      </c>
      <c r="J1808" s="117">
        <f t="shared" si="118"/>
        <v>8.6106475016179032E-2</v>
      </c>
      <c r="L1808" s="118"/>
    </row>
    <row r="1809" spans="1:12" x14ac:dyDescent="0.25">
      <c r="A1809" s="121" t="s">
        <v>20</v>
      </c>
      <c r="B1809" s="121" t="s">
        <v>80</v>
      </c>
      <c r="C1809" s="120" t="s">
        <v>0</v>
      </c>
      <c r="D1809" s="120" t="s">
        <v>32</v>
      </c>
      <c r="E1809" s="120" t="s">
        <v>77</v>
      </c>
      <c r="F1809" s="118">
        <v>7543</v>
      </c>
      <c r="G1809" s="115">
        <v>29</v>
      </c>
      <c r="H1809" s="118">
        <f t="shared" si="116"/>
        <v>4374.9399999999996</v>
      </c>
      <c r="I1809" s="114">
        <f t="shared" ref="I1809" si="130">F1809/F1811</f>
        <v>0.12846145985898702</v>
      </c>
      <c r="J1809" s="117">
        <f t="shared" si="118"/>
        <v>7.4507646718212472E-2</v>
      </c>
      <c r="L1809" s="118"/>
    </row>
    <row r="1810" spans="1:12" x14ac:dyDescent="0.25">
      <c r="A1810" s="121" t="s">
        <v>20</v>
      </c>
      <c r="B1810" s="121" t="s">
        <v>80</v>
      </c>
      <c r="C1810" s="120" t="s">
        <v>0</v>
      </c>
      <c r="D1810" s="120" t="s">
        <v>32</v>
      </c>
      <c r="E1810" s="120" t="s">
        <v>76</v>
      </c>
      <c r="F1810" s="118">
        <v>41300</v>
      </c>
      <c r="G1810" s="115">
        <v>12.1</v>
      </c>
      <c r="H1810" s="118">
        <f t="shared" si="116"/>
        <v>9994.6</v>
      </c>
      <c r="I1810" s="114">
        <f t="shared" ref="I1810" si="131">F1810/F1811</f>
        <v>0.70336183112503836</v>
      </c>
      <c r="J1810" s="117">
        <f t="shared" si="118"/>
        <v>0.1702135631322593</v>
      </c>
      <c r="L1810" s="118"/>
    </row>
    <row r="1811" spans="1:12" x14ac:dyDescent="0.25">
      <c r="A1811" s="121" t="s">
        <v>20</v>
      </c>
      <c r="B1811" s="121" t="s">
        <v>80</v>
      </c>
      <c r="C1811" s="120" t="s">
        <v>0</v>
      </c>
      <c r="D1811" s="120" t="s">
        <v>32</v>
      </c>
      <c r="E1811" s="120" t="s">
        <v>72</v>
      </c>
      <c r="F1811" s="118">
        <v>58718</v>
      </c>
      <c r="G1811" s="115">
        <v>10.3</v>
      </c>
      <c r="H1811" s="118">
        <f t="shared" si="116"/>
        <v>12095.908000000001</v>
      </c>
      <c r="I1811" s="114">
        <f t="shared" ref="I1811" si="132">F1811/F1811</f>
        <v>1</v>
      </c>
      <c r="J1811" s="117">
        <f t="shared" si="118"/>
        <v>0.20600000000000002</v>
      </c>
      <c r="L1811" s="118"/>
    </row>
    <row r="1812" spans="1:12" x14ac:dyDescent="0.25">
      <c r="A1812" s="121" t="s">
        <v>20</v>
      </c>
      <c r="B1812" s="121" t="s">
        <v>80</v>
      </c>
      <c r="C1812" s="120" t="s">
        <v>0</v>
      </c>
      <c r="D1812" s="120" t="s">
        <v>108</v>
      </c>
      <c r="E1812" s="120" t="s">
        <v>1</v>
      </c>
      <c r="F1812" s="118">
        <v>30234</v>
      </c>
      <c r="G1812" s="115">
        <v>14</v>
      </c>
      <c r="H1812" s="118">
        <f t="shared" si="116"/>
        <v>8465.52</v>
      </c>
      <c r="I1812" s="114">
        <f t="shared" ref="I1812" si="133">F1812/F1815</f>
        <v>0.21480639431616341</v>
      </c>
      <c r="J1812" s="117">
        <f t="shared" si="118"/>
        <v>6.0145790408525759E-2</v>
      </c>
      <c r="L1812" s="118"/>
    </row>
    <row r="1813" spans="1:12" x14ac:dyDescent="0.25">
      <c r="A1813" s="121" t="s">
        <v>20</v>
      </c>
      <c r="B1813" s="121" t="s">
        <v>80</v>
      </c>
      <c r="C1813" s="120" t="s">
        <v>0</v>
      </c>
      <c r="D1813" s="120" t="s">
        <v>108</v>
      </c>
      <c r="E1813" s="120" t="s">
        <v>77</v>
      </c>
      <c r="F1813" s="118">
        <v>12738</v>
      </c>
      <c r="G1813" s="115">
        <v>22.2</v>
      </c>
      <c r="H1813" s="118">
        <f t="shared" si="116"/>
        <v>5655.6719999999996</v>
      </c>
      <c r="I1813" s="114">
        <f t="shared" ref="I1813" si="134">F1813/F1815</f>
        <v>9.0500888099467144E-2</v>
      </c>
      <c r="J1813" s="117">
        <f t="shared" si="118"/>
        <v>4.0182394316163411E-2</v>
      </c>
      <c r="L1813" s="118"/>
    </row>
    <row r="1814" spans="1:12" x14ac:dyDescent="0.25">
      <c r="A1814" s="121" t="s">
        <v>20</v>
      </c>
      <c r="B1814" s="121" t="s">
        <v>80</v>
      </c>
      <c r="C1814" s="120" t="s">
        <v>0</v>
      </c>
      <c r="D1814" s="120" t="s">
        <v>108</v>
      </c>
      <c r="E1814" s="120" t="s">
        <v>76</v>
      </c>
      <c r="F1814" s="118">
        <v>97778</v>
      </c>
      <c r="G1814" s="115">
        <v>7.8</v>
      </c>
      <c r="H1814" s="118">
        <f t="shared" si="116"/>
        <v>15253.368</v>
      </c>
      <c r="I1814" s="114">
        <f t="shared" ref="I1814" si="135">F1814/F1815</f>
        <v>0.69469271758436946</v>
      </c>
      <c r="J1814" s="117">
        <f t="shared" si="118"/>
        <v>0.10837206394316164</v>
      </c>
      <c r="L1814" s="118"/>
    </row>
    <row r="1815" spans="1:12" x14ac:dyDescent="0.25">
      <c r="A1815" s="121" t="s">
        <v>20</v>
      </c>
      <c r="B1815" s="121" t="s">
        <v>80</v>
      </c>
      <c r="C1815" s="120" t="s">
        <v>0</v>
      </c>
      <c r="D1815" s="120" t="s">
        <v>108</v>
      </c>
      <c r="E1815" s="120" t="s">
        <v>72</v>
      </c>
      <c r="F1815" s="118">
        <v>140750</v>
      </c>
      <c r="G1815" s="115">
        <v>6.8</v>
      </c>
      <c r="H1815" s="118">
        <f t="shared" si="116"/>
        <v>19142</v>
      </c>
      <c r="I1815" s="114">
        <f t="shared" ref="I1815" si="136">F1815/F1815</f>
        <v>1</v>
      </c>
      <c r="J1815" s="117">
        <f t="shared" si="118"/>
        <v>0.13600000000000001</v>
      </c>
      <c r="L1815" s="118"/>
    </row>
    <row r="1816" spans="1:12" x14ac:dyDescent="0.25">
      <c r="A1816" s="121" t="s">
        <v>20</v>
      </c>
      <c r="B1816" s="121" t="s">
        <v>80</v>
      </c>
      <c r="C1816" s="120" t="s">
        <v>2</v>
      </c>
      <c r="D1816" s="120" t="s">
        <v>11</v>
      </c>
      <c r="E1816" s="120" t="s">
        <v>1</v>
      </c>
      <c r="F1816" s="118">
        <v>63496</v>
      </c>
      <c r="G1816" s="115">
        <v>12.3</v>
      </c>
      <c r="H1816" s="118">
        <f t="shared" si="116"/>
        <v>15620.016000000001</v>
      </c>
      <c r="I1816" s="114">
        <f t="shared" ref="I1816" si="137">F1816/F1819</f>
        <v>0.47184014386457707</v>
      </c>
      <c r="J1816" s="117">
        <f t="shared" si="118"/>
        <v>0.11607267539068596</v>
      </c>
      <c r="L1816" s="118"/>
    </row>
    <row r="1817" spans="1:12" x14ac:dyDescent="0.25">
      <c r="A1817" s="121" t="s">
        <v>20</v>
      </c>
      <c r="B1817" s="121" t="s">
        <v>80</v>
      </c>
      <c r="C1817" s="120" t="s">
        <v>2</v>
      </c>
      <c r="D1817" s="120" t="s">
        <v>11</v>
      </c>
      <c r="E1817" s="120" t="s">
        <v>77</v>
      </c>
      <c r="F1817" s="118">
        <v>33895</v>
      </c>
      <c r="G1817" s="115">
        <v>17.5</v>
      </c>
      <c r="H1817" s="118">
        <f t="shared" si="116"/>
        <v>11863.25</v>
      </c>
      <c r="I1817" s="114">
        <f t="shared" ref="I1817" si="138">F1817/F1819</f>
        <v>0.25187447518410355</v>
      </c>
      <c r="J1817" s="117">
        <f t="shared" si="118"/>
        <v>8.8156066314436246E-2</v>
      </c>
      <c r="L1817" s="118"/>
    </row>
    <row r="1818" spans="1:12" x14ac:dyDescent="0.25">
      <c r="A1818" s="121" t="s">
        <v>20</v>
      </c>
      <c r="B1818" s="121" t="s">
        <v>80</v>
      </c>
      <c r="C1818" s="120" t="s">
        <v>2</v>
      </c>
      <c r="D1818" s="120" t="s">
        <v>11</v>
      </c>
      <c r="E1818" s="120" t="s">
        <v>76</v>
      </c>
      <c r="F1818" s="118">
        <v>37180</v>
      </c>
      <c r="G1818" s="115">
        <v>16.2</v>
      </c>
      <c r="H1818" s="118">
        <f t="shared" si="116"/>
        <v>12046.32</v>
      </c>
      <c r="I1818" s="114">
        <f t="shared" ref="I1818" si="139">F1818/F1819</f>
        <v>0.27628538095131938</v>
      </c>
      <c r="J1818" s="117">
        <f t="shared" si="118"/>
        <v>8.9516463428227486E-2</v>
      </c>
      <c r="L1818" s="118"/>
    </row>
    <row r="1819" spans="1:12" x14ac:dyDescent="0.25">
      <c r="A1819" s="121" t="s">
        <v>20</v>
      </c>
      <c r="B1819" s="121" t="s">
        <v>80</v>
      </c>
      <c r="C1819" s="120" t="s">
        <v>2</v>
      </c>
      <c r="D1819" s="120" t="s">
        <v>11</v>
      </c>
      <c r="E1819" s="120" t="s">
        <v>72</v>
      </c>
      <c r="F1819" s="118">
        <v>134571</v>
      </c>
      <c r="G1819" s="115">
        <v>8.5</v>
      </c>
      <c r="H1819" s="118">
        <f t="shared" si="116"/>
        <v>22877.07</v>
      </c>
      <c r="I1819" s="114">
        <f t="shared" ref="I1819" si="140">F1819/F1819</f>
        <v>1</v>
      </c>
      <c r="J1819" s="117">
        <f t="shared" si="118"/>
        <v>0.17</v>
      </c>
      <c r="L1819" s="118"/>
    </row>
    <row r="1820" spans="1:12" x14ac:dyDescent="0.25">
      <c r="A1820" s="121" t="s">
        <v>20</v>
      </c>
      <c r="B1820" s="121" t="s">
        <v>80</v>
      </c>
      <c r="C1820" s="120" t="s">
        <v>2</v>
      </c>
      <c r="D1820" s="120" t="s">
        <v>32</v>
      </c>
      <c r="E1820" s="120" t="s">
        <v>1</v>
      </c>
      <c r="F1820" s="118">
        <v>50601</v>
      </c>
      <c r="G1820" s="115">
        <v>13.5</v>
      </c>
      <c r="H1820" s="118">
        <f t="shared" si="116"/>
        <v>13662.27</v>
      </c>
      <c r="I1820" s="114">
        <f t="shared" ref="I1820" si="141">F1820/F1823</f>
        <v>0.35787485943434255</v>
      </c>
      <c r="J1820" s="117">
        <f t="shared" si="118"/>
        <v>9.6626212047272481E-2</v>
      </c>
      <c r="L1820" s="118"/>
    </row>
    <row r="1821" spans="1:12" x14ac:dyDescent="0.25">
      <c r="A1821" s="121" t="s">
        <v>20</v>
      </c>
      <c r="B1821" s="121" t="s">
        <v>80</v>
      </c>
      <c r="C1821" s="120" t="s">
        <v>2</v>
      </c>
      <c r="D1821" s="120" t="s">
        <v>32</v>
      </c>
      <c r="E1821" s="120" t="s">
        <v>77</v>
      </c>
      <c r="F1821" s="118">
        <v>29694</v>
      </c>
      <c r="G1821" s="115">
        <v>19.2</v>
      </c>
      <c r="H1821" s="118">
        <f t="shared" si="116"/>
        <v>11402.495999999999</v>
      </c>
      <c r="I1821" s="114">
        <f t="shared" ref="I1821" si="142">F1821/F1823</f>
        <v>0.21001039655428486</v>
      </c>
      <c r="J1821" s="117">
        <f t="shared" si="118"/>
        <v>8.0643992276845378E-2</v>
      </c>
      <c r="L1821" s="118"/>
    </row>
    <row r="1822" spans="1:12" x14ac:dyDescent="0.25">
      <c r="A1822" s="121" t="s">
        <v>20</v>
      </c>
      <c r="B1822" s="121" t="s">
        <v>80</v>
      </c>
      <c r="C1822" s="120" t="s">
        <v>2</v>
      </c>
      <c r="D1822" s="120" t="s">
        <v>32</v>
      </c>
      <c r="E1822" s="120" t="s">
        <v>76</v>
      </c>
      <c r="F1822" s="118">
        <v>61098</v>
      </c>
      <c r="G1822" s="115">
        <v>12.3</v>
      </c>
      <c r="H1822" s="118">
        <f t="shared" si="116"/>
        <v>15030.108</v>
      </c>
      <c r="I1822" s="114">
        <f t="shared" ref="I1822" si="143">F1822/F1823</f>
        <v>0.43211474401137256</v>
      </c>
      <c r="J1822" s="117">
        <f t="shared" si="118"/>
        <v>0.10630022702679766</v>
      </c>
      <c r="L1822" s="118"/>
    </row>
    <row r="1823" spans="1:12" x14ac:dyDescent="0.25">
      <c r="A1823" s="121" t="s">
        <v>20</v>
      </c>
      <c r="B1823" s="121" t="s">
        <v>80</v>
      </c>
      <c r="C1823" s="120" t="s">
        <v>2</v>
      </c>
      <c r="D1823" s="120" t="s">
        <v>32</v>
      </c>
      <c r="E1823" s="120" t="s">
        <v>72</v>
      </c>
      <c r="F1823" s="118">
        <v>141393</v>
      </c>
      <c r="G1823" s="115">
        <v>8.5</v>
      </c>
      <c r="H1823" s="118">
        <f t="shared" si="116"/>
        <v>24036.81</v>
      </c>
      <c r="I1823" s="114">
        <f t="shared" ref="I1823" si="144">F1823/F1823</f>
        <v>1</v>
      </c>
      <c r="J1823" s="117">
        <f t="shared" si="118"/>
        <v>0.17</v>
      </c>
      <c r="L1823" s="118"/>
    </row>
    <row r="1824" spans="1:12" x14ac:dyDescent="0.25">
      <c r="A1824" s="121" t="s">
        <v>20</v>
      </c>
      <c r="B1824" s="121" t="s">
        <v>80</v>
      </c>
      <c r="C1824" s="120" t="s">
        <v>2</v>
      </c>
      <c r="D1824" s="120" t="s">
        <v>108</v>
      </c>
      <c r="E1824" s="120" t="s">
        <v>1</v>
      </c>
      <c r="F1824" s="118">
        <v>114097</v>
      </c>
      <c r="G1824" s="115">
        <v>9.5</v>
      </c>
      <c r="H1824" s="118">
        <f t="shared" si="116"/>
        <v>21678.43</v>
      </c>
      <c r="I1824" s="114">
        <f t="shared" ref="I1824" si="145">F1824/F1827</f>
        <v>0.41344885564783812</v>
      </c>
      <c r="J1824" s="117">
        <f t="shared" si="118"/>
        <v>7.8555282573089247E-2</v>
      </c>
      <c r="L1824" s="118"/>
    </row>
    <row r="1825" spans="1:12" x14ac:dyDescent="0.25">
      <c r="A1825" s="121" t="s">
        <v>20</v>
      </c>
      <c r="B1825" s="121" t="s">
        <v>80</v>
      </c>
      <c r="C1825" s="120" t="s">
        <v>2</v>
      </c>
      <c r="D1825" s="120" t="s">
        <v>108</v>
      </c>
      <c r="E1825" s="120" t="s">
        <v>77</v>
      </c>
      <c r="F1825" s="118">
        <v>63589</v>
      </c>
      <c r="G1825" s="115">
        <v>12.3</v>
      </c>
      <c r="H1825" s="118">
        <f t="shared" si="116"/>
        <v>15642.894000000002</v>
      </c>
      <c r="I1825" s="114">
        <f t="shared" ref="I1825" si="146">F1825/F1827</f>
        <v>0.23042498296879302</v>
      </c>
      <c r="J1825" s="117">
        <f t="shared" si="118"/>
        <v>5.6684545810323082E-2</v>
      </c>
      <c r="L1825" s="118"/>
    </row>
    <row r="1826" spans="1:12" x14ac:dyDescent="0.25">
      <c r="A1826" s="121" t="s">
        <v>20</v>
      </c>
      <c r="B1826" s="121" t="s">
        <v>80</v>
      </c>
      <c r="C1826" s="120" t="s">
        <v>2</v>
      </c>
      <c r="D1826" s="120" t="s">
        <v>108</v>
      </c>
      <c r="E1826" s="120" t="s">
        <v>76</v>
      </c>
      <c r="F1826" s="118">
        <v>98278</v>
      </c>
      <c r="G1826" s="115">
        <v>9.8000000000000007</v>
      </c>
      <c r="H1826" s="118">
        <f t="shared" si="116"/>
        <v>19262.488000000001</v>
      </c>
      <c r="I1826" s="114">
        <f t="shared" ref="I1826" si="147">F1826/F1827</f>
        <v>0.35612616138336883</v>
      </c>
      <c r="J1826" s="117">
        <f t="shared" si="118"/>
        <v>6.98007276311403E-2</v>
      </c>
      <c r="L1826" s="118"/>
    </row>
    <row r="1827" spans="1:12" x14ac:dyDescent="0.25">
      <c r="A1827" s="121" t="s">
        <v>20</v>
      </c>
      <c r="B1827" s="121" t="s">
        <v>80</v>
      </c>
      <c r="C1827" s="120" t="s">
        <v>2</v>
      </c>
      <c r="D1827" s="120" t="s">
        <v>108</v>
      </c>
      <c r="E1827" s="120" t="s">
        <v>72</v>
      </c>
      <c r="F1827" s="118">
        <v>275964</v>
      </c>
      <c r="G1827" s="115">
        <v>5.9</v>
      </c>
      <c r="H1827" s="118">
        <f t="shared" si="116"/>
        <v>32563.752</v>
      </c>
      <c r="I1827" s="114">
        <f t="shared" ref="I1827" si="148">F1827/F1827</f>
        <v>1</v>
      </c>
      <c r="J1827" s="117">
        <f t="shared" si="118"/>
        <v>0.11800000000000001</v>
      </c>
      <c r="L1827" s="118"/>
    </row>
    <row r="1828" spans="1:12" x14ac:dyDescent="0.25">
      <c r="A1828" s="121" t="s">
        <v>20</v>
      </c>
      <c r="B1828" s="121" t="s">
        <v>80</v>
      </c>
      <c r="C1828" s="120" t="s">
        <v>3</v>
      </c>
      <c r="D1828" s="120" t="s">
        <v>11</v>
      </c>
      <c r="E1828" s="120" t="s">
        <v>1</v>
      </c>
      <c r="F1828" s="118">
        <v>101287</v>
      </c>
      <c r="G1828" s="115">
        <v>9.6999999999999993</v>
      </c>
      <c r="H1828" s="118">
        <f t="shared" si="116"/>
        <v>19649.678</v>
      </c>
      <c r="I1828" s="114">
        <f t="shared" ref="I1828" si="149">F1828/F1831</f>
        <v>0.40633123656086523</v>
      </c>
      <c r="J1828" s="117">
        <f t="shared" si="118"/>
        <v>7.8828259892807853E-2</v>
      </c>
      <c r="L1828" s="118"/>
    </row>
    <row r="1829" spans="1:12" x14ac:dyDescent="0.25">
      <c r="A1829" s="121" t="s">
        <v>20</v>
      </c>
      <c r="B1829" s="121" t="s">
        <v>80</v>
      </c>
      <c r="C1829" s="120" t="s">
        <v>3</v>
      </c>
      <c r="D1829" s="120" t="s">
        <v>11</v>
      </c>
      <c r="E1829" s="120" t="s">
        <v>77</v>
      </c>
      <c r="F1829" s="118">
        <v>77957</v>
      </c>
      <c r="G1829" s="115">
        <v>11.2</v>
      </c>
      <c r="H1829" s="118">
        <f t="shared" si="116"/>
        <v>17462.367999999999</v>
      </c>
      <c r="I1829" s="114">
        <f t="shared" ref="I1829" si="150">F1829/F1831</f>
        <v>0.31273869508007318</v>
      </c>
      <c r="J1829" s="117">
        <f t="shared" si="118"/>
        <v>7.0053467697936384E-2</v>
      </c>
      <c r="L1829" s="118"/>
    </row>
    <row r="1830" spans="1:12" x14ac:dyDescent="0.25">
      <c r="A1830" s="121" t="s">
        <v>20</v>
      </c>
      <c r="B1830" s="121" t="s">
        <v>80</v>
      </c>
      <c r="C1830" s="120" t="s">
        <v>3</v>
      </c>
      <c r="D1830" s="120" t="s">
        <v>11</v>
      </c>
      <c r="E1830" s="120" t="s">
        <v>76</v>
      </c>
      <c r="F1830" s="118">
        <v>70028</v>
      </c>
      <c r="G1830" s="115">
        <v>11.6</v>
      </c>
      <c r="H1830" s="118">
        <f t="shared" si="116"/>
        <v>16246.495999999999</v>
      </c>
      <c r="I1830" s="114">
        <f t="shared" ref="I1830" si="151">F1830/F1831</f>
        <v>0.28093006835906159</v>
      </c>
      <c r="J1830" s="117">
        <f t="shared" si="118"/>
        <v>6.5175775859302287E-2</v>
      </c>
      <c r="L1830" s="118"/>
    </row>
    <row r="1831" spans="1:12" x14ac:dyDescent="0.25">
      <c r="A1831" s="121" t="s">
        <v>20</v>
      </c>
      <c r="B1831" s="121" t="s">
        <v>80</v>
      </c>
      <c r="C1831" s="120" t="s">
        <v>3</v>
      </c>
      <c r="D1831" s="120" t="s">
        <v>11</v>
      </c>
      <c r="E1831" s="120" t="s">
        <v>72</v>
      </c>
      <c r="F1831" s="118">
        <v>249272</v>
      </c>
      <c r="G1831" s="115">
        <v>6.8</v>
      </c>
      <c r="H1831" s="118">
        <f t="shared" si="116"/>
        <v>33900.991999999998</v>
      </c>
      <c r="I1831" s="114">
        <f t="shared" ref="I1831" si="152">F1831/F1831</f>
        <v>1</v>
      </c>
      <c r="J1831" s="117">
        <f t="shared" si="118"/>
        <v>0.13600000000000001</v>
      </c>
      <c r="L1831" s="118"/>
    </row>
    <row r="1832" spans="1:12" x14ac:dyDescent="0.25">
      <c r="A1832" s="121" t="s">
        <v>20</v>
      </c>
      <c r="B1832" s="121" t="s">
        <v>80</v>
      </c>
      <c r="C1832" s="120" t="s">
        <v>3</v>
      </c>
      <c r="D1832" s="120" t="s">
        <v>32</v>
      </c>
      <c r="E1832" s="120" t="s">
        <v>1</v>
      </c>
      <c r="F1832" s="118">
        <v>79716</v>
      </c>
      <c r="G1832" s="115">
        <v>11.2</v>
      </c>
      <c r="H1832" s="118">
        <f t="shared" si="116"/>
        <v>17856.383999999998</v>
      </c>
      <c r="I1832" s="114">
        <f t="shared" ref="I1832" si="153">F1832/F1835</f>
        <v>0.30742057646178644</v>
      </c>
      <c r="J1832" s="117">
        <f t="shared" si="118"/>
        <v>6.8862209127440163E-2</v>
      </c>
      <c r="L1832" s="118"/>
    </row>
    <row r="1833" spans="1:12" x14ac:dyDescent="0.25">
      <c r="A1833" s="121" t="s">
        <v>20</v>
      </c>
      <c r="B1833" s="121" t="s">
        <v>80</v>
      </c>
      <c r="C1833" s="120" t="s">
        <v>3</v>
      </c>
      <c r="D1833" s="120" t="s">
        <v>32</v>
      </c>
      <c r="E1833" s="120" t="s">
        <v>77</v>
      </c>
      <c r="F1833" s="118">
        <v>72228</v>
      </c>
      <c r="G1833" s="115">
        <v>11.6</v>
      </c>
      <c r="H1833" s="118">
        <f t="shared" si="116"/>
        <v>16756.895999999997</v>
      </c>
      <c r="I1833" s="114">
        <f t="shared" ref="I1833" si="154">F1833/F1835</f>
        <v>0.27854349687242103</v>
      </c>
      <c r="J1833" s="117">
        <f t="shared" si="118"/>
        <v>6.4622091274401675E-2</v>
      </c>
      <c r="L1833" s="118"/>
    </row>
    <row r="1834" spans="1:12" x14ac:dyDescent="0.25">
      <c r="A1834" s="121" t="s">
        <v>20</v>
      </c>
      <c r="B1834" s="121" t="s">
        <v>80</v>
      </c>
      <c r="C1834" s="120" t="s">
        <v>3</v>
      </c>
      <c r="D1834" s="120" t="s">
        <v>32</v>
      </c>
      <c r="E1834" s="120" t="s">
        <v>76</v>
      </c>
      <c r="F1834" s="118">
        <v>107362</v>
      </c>
      <c r="G1834" s="115">
        <v>9.6999999999999993</v>
      </c>
      <c r="H1834" s="118">
        <f t="shared" si="116"/>
        <v>20828.227999999999</v>
      </c>
      <c r="I1834" s="114">
        <f t="shared" ref="I1834" si="155">F1834/F1835</f>
        <v>0.41403592666579253</v>
      </c>
      <c r="J1834" s="117">
        <f t="shared" si="118"/>
        <v>8.0322969773163735E-2</v>
      </c>
      <c r="L1834" s="118"/>
    </row>
    <row r="1835" spans="1:12" x14ac:dyDescent="0.25">
      <c r="A1835" s="121" t="s">
        <v>20</v>
      </c>
      <c r="B1835" s="121" t="s">
        <v>80</v>
      </c>
      <c r="C1835" s="120" t="s">
        <v>3</v>
      </c>
      <c r="D1835" s="120" t="s">
        <v>32</v>
      </c>
      <c r="E1835" s="120" t="s">
        <v>72</v>
      </c>
      <c r="F1835" s="118">
        <v>259306</v>
      </c>
      <c r="G1835" s="115">
        <v>6.1</v>
      </c>
      <c r="H1835" s="118">
        <f t="shared" si="116"/>
        <v>31635.331999999999</v>
      </c>
      <c r="I1835" s="114">
        <f t="shared" ref="I1835" si="156">F1835/F1835</f>
        <v>1</v>
      </c>
      <c r="J1835" s="117">
        <f t="shared" si="118"/>
        <v>0.122</v>
      </c>
      <c r="L1835" s="118"/>
    </row>
    <row r="1836" spans="1:12" x14ac:dyDescent="0.25">
      <c r="A1836" s="121" t="s">
        <v>20</v>
      </c>
      <c r="B1836" s="121" t="s">
        <v>80</v>
      </c>
      <c r="C1836" s="120" t="s">
        <v>3</v>
      </c>
      <c r="D1836" s="120" t="s">
        <v>108</v>
      </c>
      <c r="E1836" s="120" t="s">
        <v>1</v>
      </c>
      <c r="F1836" s="118">
        <v>181003</v>
      </c>
      <c r="G1836" s="115">
        <v>7.9</v>
      </c>
      <c r="H1836" s="118">
        <f t="shared" si="116"/>
        <v>28598.473999999998</v>
      </c>
      <c r="I1836" s="114">
        <f t="shared" ref="I1836" si="157">F1836/F1839</f>
        <v>0.35590017657075218</v>
      </c>
      <c r="J1836" s="117">
        <f t="shared" si="118"/>
        <v>5.6232227898178853E-2</v>
      </c>
      <c r="L1836" s="118"/>
    </row>
    <row r="1837" spans="1:12" x14ac:dyDescent="0.25">
      <c r="A1837" s="121" t="s">
        <v>20</v>
      </c>
      <c r="B1837" s="121" t="s">
        <v>80</v>
      </c>
      <c r="C1837" s="120" t="s">
        <v>3</v>
      </c>
      <c r="D1837" s="120" t="s">
        <v>108</v>
      </c>
      <c r="E1837" s="120" t="s">
        <v>77</v>
      </c>
      <c r="F1837" s="118">
        <v>150185</v>
      </c>
      <c r="G1837" s="115">
        <v>7.9</v>
      </c>
      <c r="H1837" s="118">
        <f t="shared" si="116"/>
        <v>23729.23</v>
      </c>
      <c r="I1837" s="114">
        <f t="shared" ref="I1837" si="158">F1837/F1839</f>
        <v>0.2953037685468109</v>
      </c>
      <c r="J1837" s="117">
        <f t="shared" si="118"/>
        <v>4.6657995430396122E-2</v>
      </c>
      <c r="L1837" s="118"/>
    </row>
    <row r="1838" spans="1:12" x14ac:dyDescent="0.25">
      <c r="A1838" s="121" t="s">
        <v>20</v>
      </c>
      <c r="B1838" s="121" t="s">
        <v>80</v>
      </c>
      <c r="C1838" s="120" t="s">
        <v>3</v>
      </c>
      <c r="D1838" s="120" t="s">
        <v>108</v>
      </c>
      <c r="E1838" s="120" t="s">
        <v>76</v>
      </c>
      <c r="F1838" s="118">
        <v>177390</v>
      </c>
      <c r="G1838" s="115">
        <v>7.9</v>
      </c>
      <c r="H1838" s="118">
        <f t="shared" si="116"/>
        <v>28027.62</v>
      </c>
      <c r="I1838" s="114">
        <f t="shared" ref="I1838" si="159">F1838/F1839</f>
        <v>0.34879605488243692</v>
      </c>
      <c r="J1838" s="117">
        <f t="shared" si="118"/>
        <v>5.5109776671425033E-2</v>
      </c>
      <c r="L1838" s="118"/>
    </row>
    <row r="1839" spans="1:12" x14ac:dyDescent="0.25">
      <c r="A1839" s="121" t="s">
        <v>20</v>
      </c>
      <c r="B1839" s="121" t="s">
        <v>80</v>
      </c>
      <c r="C1839" s="120" t="s">
        <v>3</v>
      </c>
      <c r="D1839" s="120" t="s">
        <v>108</v>
      </c>
      <c r="E1839" s="120" t="s">
        <v>72</v>
      </c>
      <c r="F1839" s="118">
        <v>508578</v>
      </c>
      <c r="G1839" s="115">
        <v>4.2</v>
      </c>
      <c r="H1839" s="118">
        <f t="shared" si="116"/>
        <v>42720.552000000003</v>
      </c>
      <c r="I1839" s="114">
        <f t="shared" ref="I1839" si="160">F1839/F1839</f>
        <v>1</v>
      </c>
      <c r="J1839" s="117">
        <f t="shared" si="118"/>
        <v>8.4000000000000005E-2</v>
      </c>
      <c r="L1839" s="118"/>
    </row>
    <row r="1840" spans="1:12" x14ac:dyDescent="0.25">
      <c r="A1840" s="121" t="s">
        <v>20</v>
      </c>
      <c r="B1840" s="121" t="s">
        <v>80</v>
      </c>
      <c r="C1840" s="120" t="s">
        <v>4</v>
      </c>
      <c r="D1840" s="120" t="s">
        <v>11</v>
      </c>
      <c r="E1840" s="120" t="s">
        <v>1</v>
      </c>
      <c r="F1840" s="118">
        <v>263258</v>
      </c>
      <c r="G1840" s="115">
        <v>6.2</v>
      </c>
      <c r="H1840" s="118">
        <f t="shared" si="116"/>
        <v>32643.992000000002</v>
      </c>
      <c r="I1840" s="114">
        <f t="shared" ref="I1840" si="161">F1840/F1843</f>
        <v>0.38675395116103461</v>
      </c>
      <c r="J1840" s="117">
        <f t="shared" si="118"/>
        <v>4.7957489943968291E-2</v>
      </c>
      <c r="L1840" s="118"/>
    </row>
    <row r="1841" spans="1:12" x14ac:dyDescent="0.25">
      <c r="A1841" s="121" t="s">
        <v>20</v>
      </c>
      <c r="B1841" s="121" t="s">
        <v>80</v>
      </c>
      <c r="C1841" s="120" t="s">
        <v>4</v>
      </c>
      <c r="D1841" s="120" t="s">
        <v>11</v>
      </c>
      <c r="E1841" s="120" t="s">
        <v>77</v>
      </c>
      <c r="F1841" s="118">
        <v>289006</v>
      </c>
      <c r="G1841" s="115">
        <v>6.2</v>
      </c>
      <c r="H1841" s="118">
        <f t="shared" si="116"/>
        <v>35836.743999999999</v>
      </c>
      <c r="I1841" s="114">
        <f t="shared" ref="I1841" si="162">F1841/F1843</f>
        <v>0.42458049673417697</v>
      </c>
      <c r="J1841" s="117">
        <f t="shared" si="118"/>
        <v>5.2647981595037946E-2</v>
      </c>
      <c r="L1841" s="118"/>
    </row>
    <row r="1842" spans="1:12" x14ac:dyDescent="0.25">
      <c r="A1842" s="121" t="s">
        <v>20</v>
      </c>
      <c r="B1842" s="121" t="s">
        <v>80</v>
      </c>
      <c r="C1842" s="120" t="s">
        <v>4</v>
      </c>
      <c r="D1842" s="120" t="s">
        <v>11</v>
      </c>
      <c r="E1842" s="120" t="s">
        <v>76</v>
      </c>
      <c r="F1842" s="118">
        <v>128422</v>
      </c>
      <c r="G1842" s="115">
        <v>8.8000000000000007</v>
      </c>
      <c r="H1842" s="118">
        <f t="shared" si="116"/>
        <v>22602.272000000001</v>
      </c>
      <c r="I1842" s="114">
        <f t="shared" ref="I1842" si="163">F1842/F1843</f>
        <v>0.18866555210478841</v>
      </c>
      <c r="J1842" s="117">
        <f t="shared" si="118"/>
        <v>3.3205137170442767E-2</v>
      </c>
      <c r="L1842" s="118"/>
    </row>
    <row r="1843" spans="1:12" x14ac:dyDescent="0.25">
      <c r="A1843" s="121" t="s">
        <v>20</v>
      </c>
      <c r="B1843" s="121" t="s">
        <v>80</v>
      </c>
      <c r="C1843" s="120" t="s">
        <v>4</v>
      </c>
      <c r="D1843" s="120" t="s">
        <v>11</v>
      </c>
      <c r="E1843" s="120" t="s">
        <v>72</v>
      </c>
      <c r="F1843" s="118">
        <v>680686</v>
      </c>
      <c r="G1843" s="115">
        <v>4.3</v>
      </c>
      <c r="H1843" s="118">
        <f t="shared" si="116"/>
        <v>58538.995999999999</v>
      </c>
      <c r="I1843" s="114">
        <f t="shared" ref="I1843" si="164">F1843/F1843</f>
        <v>1</v>
      </c>
      <c r="J1843" s="117">
        <f t="shared" si="118"/>
        <v>8.5999999999999993E-2</v>
      </c>
      <c r="L1843" s="118"/>
    </row>
    <row r="1844" spans="1:12" x14ac:dyDescent="0.25">
      <c r="A1844" s="121" t="s">
        <v>20</v>
      </c>
      <c r="B1844" s="121" t="s">
        <v>80</v>
      </c>
      <c r="C1844" s="120" t="s">
        <v>4</v>
      </c>
      <c r="D1844" s="120" t="s">
        <v>32</v>
      </c>
      <c r="E1844" s="120" t="s">
        <v>1</v>
      </c>
      <c r="F1844" s="118">
        <v>220889</v>
      </c>
      <c r="G1844" s="115">
        <v>6.9</v>
      </c>
      <c r="H1844" s="118">
        <f t="shared" si="116"/>
        <v>30482.682000000001</v>
      </c>
      <c r="I1844" s="114">
        <f t="shared" ref="I1844" si="165">F1844/F1847</f>
        <v>0.33844058302319557</v>
      </c>
      <c r="J1844" s="117">
        <f t="shared" si="118"/>
        <v>4.670480045720099E-2</v>
      </c>
      <c r="L1844" s="118"/>
    </row>
    <row r="1845" spans="1:12" x14ac:dyDescent="0.25">
      <c r="A1845" s="121" t="s">
        <v>20</v>
      </c>
      <c r="B1845" s="121" t="s">
        <v>80</v>
      </c>
      <c r="C1845" s="120" t="s">
        <v>4</v>
      </c>
      <c r="D1845" s="120" t="s">
        <v>32</v>
      </c>
      <c r="E1845" s="120" t="s">
        <v>77</v>
      </c>
      <c r="F1845" s="118">
        <v>206982</v>
      </c>
      <c r="G1845" s="115">
        <v>6.9</v>
      </c>
      <c r="H1845" s="118">
        <f t="shared" si="116"/>
        <v>28563.516</v>
      </c>
      <c r="I1845" s="114">
        <f t="shared" ref="I1845" si="166">F1845/F1847</f>
        <v>0.31713262659212127</v>
      </c>
      <c r="J1845" s="117">
        <f t="shared" si="118"/>
        <v>4.3764302469712739E-2</v>
      </c>
      <c r="L1845" s="118"/>
    </row>
    <row r="1846" spans="1:12" x14ac:dyDescent="0.25">
      <c r="A1846" s="121" t="s">
        <v>20</v>
      </c>
      <c r="B1846" s="121" t="s">
        <v>80</v>
      </c>
      <c r="C1846" s="120" t="s">
        <v>4</v>
      </c>
      <c r="D1846" s="120" t="s">
        <v>32</v>
      </c>
      <c r="E1846" s="120" t="s">
        <v>76</v>
      </c>
      <c r="F1846" s="118">
        <v>224796</v>
      </c>
      <c r="G1846" s="115">
        <v>6.9</v>
      </c>
      <c r="H1846" s="118">
        <f t="shared" si="116"/>
        <v>31021.848000000002</v>
      </c>
      <c r="I1846" s="114">
        <f t="shared" ref="I1846" si="167">F1846/F1847</f>
        <v>0.34442679038468316</v>
      </c>
      <c r="J1846" s="117">
        <f t="shared" si="118"/>
        <v>4.7530897073086276E-2</v>
      </c>
      <c r="L1846" s="118"/>
    </row>
    <row r="1847" spans="1:12" x14ac:dyDescent="0.25">
      <c r="A1847" s="121" t="s">
        <v>20</v>
      </c>
      <c r="B1847" s="121" t="s">
        <v>80</v>
      </c>
      <c r="C1847" s="120" t="s">
        <v>4</v>
      </c>
      <c r="D1847" s="120" t="s">
        <v>32</v>
      </c>
      <c r="E1847" s="120" t="s">
        <v>72</v>
      </c>
      <c r="F1847" s="118">
        <v>652667</v>
      </c>
      <c r="G1847" s="115">
        <v>4.3</v>
      </c>
      <c r="H1847" s="118">
        <f t="shared" si="116"/>
        <v>56129.362000000001</v>
      </c>
      <c r="I1847" s="114">
        <f t="shared" ref="I1847" si="168">F1847/F1847</f>
        <v>1</v>
      </c>
      <c r="J1847" s="117">
        <f t="shared" si="118"/>
        <v>8.5999999999999993E-2</v>
      </c>
      <c r="L1847" s="118"/>
    </row>
    <row r="1848" spans="1:12" x14ac:dyDescent="0.25">
      <c r="A1848" s="121" t="s">
        <v>20</v>
      </c>
      <c r="B1848" s="121" t="s">
        <v>80</v>
      </c>
      <c r="C1848" s="120" t="s">
        <v>4</v>
      </c>
      <c r="D1848" s="120" t="s">
        <v>108</v>
      </c>
      <c r="E1848" s="120" t="s">
        <v>1</v>
      </c>
      <c r="F1848" s="118">
        <v>484147</v>
      </c>
      <c r="G1848" s="115">
        <v>4.5999999999999996</v>
      </c>
      <c r="H1848" s="118">
        <f t="shared" si="116"/>
        <v>44541.523999999998</v>
      </c>
      <c r="I1848" s="114">
        <f t="shared" ref="I1848" si="169">F1848/F1851</f>
        <v>0.3631048942028105</v>
      </c>
      <c r="J1848" s="117">
        <f t="shared" si="118"/>
        <v>3.3405650266658565E-2</v>
      </c>
      <c r="L1848" s="118"/>
    </row>
    <row r="1849" spans="1:12" x14ac:dyDescent="0.25">
      <c r="A1849" s="121" t="s">
        <v>20</v>
      </c>
      <c r="B1849" s="121" t="s">
        <v>80</v>
      </c>
      <c r="C1849" s="120" t="s">
        <v>4</v>
      </c>
      <c r="D1849" s="120" t="s">
        <v>108</v>
      </c>
      <c r="E1849" s="120" t="s">
        <v>77</v>
      </c>
      <c r="F1849" s="118">
        <v>495988</v>
      </c>
      <c r="G1849" s="115">
        <v>4.5999999999999996</v>
      </c>
      <c r="H1849" s="118">
        <f t="shared" si="116"/>
        <v>45630.895999999993</v>
      </c>
      <c r="I1849" s="114">
        <f t="shared" ref="I1849" si="170">F1849/F1851</f>
        <v>0.37198551321368012</v>
      </c>
      <c r="J1849" s="117">
        <f t="shared" si="118"/>
        <v>3.4222667215658566E-2</v>
      </c>
      <c r="L1849" s="118"/>
    </row>
    <row r="1850" spans="1:12" x14ac:dyDescent="0.25">
      <c r="A1850" s="121" t="s">
        <v>20</v>
      </c>
      <c r="B1850" s="121" t="s">
        <v>80</v>
      </c>
      <c r="C1850" s="120" t="s">
        <v>4</v>
      </c>
      <c r="D1850" s="120" t="s">
        <v>108</v>
      </c>
      <c r="E1850" s="120" t="s">
        <v>76</v>
      </c>
      <c r="F1850" s="118">
        <v>353218</v>
      </c>
      <c r="G1850" s="115">
        <v>5.2</v>
      </c>
      <c r="H1850" s="118">
        <f t="shared" si="116"/>
        <v>36734.671999999999</v>
      </c>
      <c r="I1850" s="114">
        <f t="shared" ref="I1850" si="171">F1850/F1851</f>
        <v>0.26490959258350938</v>
      </c>
      <c r="J1850" s="117">
        <f t="shared" si="118"/>
        <v>2.7550597628684979E-2</v>
      </c>
      <c r="L1850" s="118"/>
    </row>
    <row r="1851" spans="1:12" x14ac:dyDescent="0.25">
      <c r="A1851" s="121" t="s">
        <v>20</v>
      </c>
      <c r="B1851" s="121" t="s">
        <v>80</v>
      </c>
      <c r="C1851" s="120" t="s">
        <v>4</v>
      </c>
      <c r="D1851" s="120" t="s">
        <v>108</v>
      </c>
      <c r="E1851" s="120" t="s">
        <v>72</v>
      </c>
      <c r="F1851" s="118">
        <v>1333353</v>
      </c>
      <c r="G1851" s="115">
        <v>3</v>
      </c>
      <c r="H1851" s="118">
        <f t="shared" si="116"/>
        <v>80001.179999999993</v>
      </c>
      <c r="I1851" s="114">
        <f t="shared" ref="I1851" si="172">F1851/F1851</f>
        <v>1</v>
      </c>
      <c r="J1851" s="117">
        <f t="shared" si="118"/>
        <v>0.06</v>
      </c>
      <c r="L1851" s="118"/>
    </row>
    <row r="1852" spans="1:12" x14ac:dyDescent="0.25">
      <c r="A1852" s="121" t="s">
        <v>20</v>
      </c>
      <c r="B1852" s="121" t="s">
        <v>80</v>
      </c>
      <c r="C1852" s="120" t="s">
        <v>78</v>
      </c>
      <c r="D1852" s="120" t="s">
        <v>11</v>
      </c>
      <c r="E1852" s="120" t="s">
        <v>1</v>
      </c>
      <c r="F1852" s="118">
        <v>70058</v>
      </c>
      <c r="G1852" s="115">
        <v>7.5</v>
      </c>
      <c r="H1852" s="118">
        <f t="shared" si="116"/>
        <v>10508.7</v>
      </c>
      <c r="I1852" s="114">
        <f t="shared" ref="I1852" si="173">F1852/F1855</f>
        <v>0.13900617470118573</v>
      </c>
      <c r="J1852" s="117">
        <f t="shared" si="118"/>
        <v>2.085092620517786E-2</v>
      </c>
      <c r="L1852" s="118"/>
    </row>
    <row r="1853" spans="1:12" x14ac:dyDescent="0.25">
      <c r="A1853" s="121" t="s">
        <v>20</v>
      </c>
      <c r="B1853" s="121" t="s">
        <v>80</v>
      </c>
      <c r="C1853" s="120" t="s">
        <v>78</v>
      </c>
      <c r="D1853" s="120" t="s">
        <v>11</v>
      </c>
      <c r="E1853" s="120" t="s">
        <v>77</v>
      </c>
      <c r="F1853" s="118">
        <v>331466</v>
      </c>
      <c r="G1853" s="115">
        <v>3.5</v>
      </c>
      <c r="H1853" s="118">
        <f t="shared" si="116"/>
        <v>23202.62</v>
      </c>
      <c r="I1853" s="114">
        <f t="shared" ref="I1853" si="174">F1853/F1855</f>
        <v>0.65768107430276668</v>
      </c>
      <c r="J1853" s="117">
        <f t="shared" si="118"/>
        <v>4.6037675201193666E-2</v>
      </c>
      <c r="L1853" s="118"/>
    </row>
    <row r="1854" spans="1:12" x14ac:dyDescent="0.25">
      <c r="A1854" s="121" t="s">
        <v>20</v>
      </c>
      <c r="B1854" s="121" t="s">
        <v>80</v>
      </c>
      <c r="C1854" s="120" t="s">
        <v>78</v>
      </c>
      <c r="D1854" s="120" t="s">
        <v>11</v>
      </c>
      <c r="E1854" s="120" t="s">
        <v>76</v>
      </c>
      <c r="F1854" s="118">
        <v>102468</v>
      </c>
      <c r="G1854" s="115">
        <v>6.3</v>
      </c>
      <c r="H1854" s="118">
        <f t="shared" si="116"/>
        <v>12910.968000000001</v>
      </c>
      <c r="I1854" s="114">
        <f t="shared" ref="I1854" si="175">F1854/F1855</f>
        <v>0.20331275099604756</v>
      </c>
      <c r="J1854" s="117">
        <f t="shared" si="118"/>
        <v>2.5617406625501989E-2</v>
      </c>
      <c r="L1854" s="118"/>
    </row>
    <row r="1855" spans="1:12" x14ac:dyDescent="0.25">
      <c r="A1855" s="121" t="s">
        <v>20</v>
      </c>
      <c r="B1855" s="121" t="s">
        <v>80</v>
      </c>
      <c r="C1855" s="120" t="s">
        <v>78</v>
      </c>
      <c r="D1855" s="120" t="s">
        <v>11</v>
      </c>
      <c r="E1855" s="120" t="s">
        <v>72</v>
      </c>
      <c r="F1855" s="118">
        <v>503992</v>
      </c>
      <c r="G1855" s="115">
        <v>2.7</v>
      </c>
      <c r="H1855" s="118">
        <f t="shared" si="116"/>
        <v>27215.568000000003</v>
      </c>
      <c r="I1855" s="114">
        <f t="shared" ref="I1855" si="176">F1855/F1855</f>
        <v>1</v>
      </c>
      <c r="J1855" s="117">
        <f t="shared" si="118"/>
        <v>5.4000000000000006E-2</v>
      </c>
      <c r="L1855" s="118"/>
    </row>
    <row r="1856" spans="1:12" x14ac:dyDescent="0.25">
      <c r="A1856" s="121" t="s">
        <v>20</v>
      </c>
      <c r="B1856" s="121" t="s">
        <v>80</v>
      </c>
      <c r="C1856" s="120" t="s">
        <v>78</v>
      </c>
      <c r="D1856" s="120" t="s">
        <v>32</v>
      </c>
      <c r="E1856" s="120" t="s">
        <v>1</v>
      </c>
      <c r="F1856" s="118">
        <v>67477</v>
      </c>
      <c r="G1856" s="115">
        <v>7.8</v>
      </c>
      <c r="H1856" s="118">
        <f t="shared" si="116"/>
        <v>10526.412</v>
      </c>
      <c r="I1856" s="114">
        <f t="shared" ref="I1856" si="177">F1856/F1859</f>
        <v>0.11478452279291938</v>
      </c>
      <c r="J1856" s="117">
        <f t="shared" si="118"/>
        <v>1.7906385555695424E-2</v>
      </c>
      <c r="L1856" s="118"/>
    </row>
    <row r="1857" spans="1:12" x14ac:dyDescent="0.25">
      <c r="A1857" s="121" t="s">
        <v>20</v>
      </c>
      <c r="B1857" s="121" t="s">
        <v>80</v>
      </c>
      <c r="C1857" s="120" t="s">
        <v>78</v>
      </c>
      <c r="D1857" s="120" t="s">
        <v>32</v>
      </c>
      <c r="E1857" s="120" t="s">
        <v>77</v>
      </c>
      <c r="F1857" s="118">
        <v>250422</v>
      </c>
      <c r="G1857" s="115">
        <v>3.9</v>
      </c>
      <c r="H1857" s="118">
        <f t="shared" si="116"/>
        <v>19532.915999999997</v>
      </c>
      <c r="I1857" s="114">
        <f t="shared" ref="I1857" si="178">F1857/F1859</f>
        <v>0.42599063039033236</v>
      </c>
      <c r="J1857" s="117">
        <f t="shared" si="118"/>
        <v>3.3227269170445918E-2</v>
      </c>
      <c r="L1857" s="118"/>
    </row>
    <row r="1858" spans="1:12" x14ac:dyDescent="0.25">
      <c r="A1858" s="121" t="s">
        <v>20</v>
      </c>
      <c r="B1858" s="121" t="s">
        <v>80</v>
      </c>
      <c r="C1858" s="120" t="s">
        <v>78</v>
      </c>
      <c r="D1858" s="120" t="s">
        <v>32</v>
      </c>
      <c r="E1858" s="120" t="s">
        <v>76</v>
      </c>
      <c r="F1858" s="118">
        <v>269959</v>
      </c>
      <c r="G1858" s="115">
        <v>3.9</v>
      </c>
      <c r="H1858" s="118">
        <f t="shared" si="116"/>
        <v>21056.801999999996</v>
      </c>
      <c r="I1858" s="114">
        <f t="shared" ref="I1858" si="179">F1858/F1859</f>
        <v>0.45922484681674824</v>
      </c>
      <c r="J1858" s="117">
        <f t="shared" si="118"/>
        <v>3.5819538051706366E-2</v>
      </c>
      <c r="L1858" s="118"/>
    </row>
    <row r="1859" spans="1:12" x14ac:dyDescent="0.25">
      <c r="A1859" s="121" t="s">
        <v>20</v>
      </c>
      <c r="B1859" s="121" t="s">
        <v>80</v>
      </c>
      <c r="C1859" s="120" t="s">
        <v>78</v>
      </c>
      <c r="D1859" s="120" t="s">
        <v>32</v>
      </c>
      <c r="E1859" s="120" t="s">
        <v>72</v>
      </c>
      <c r="F1859" s="118">
        <v>587858</v>
      </c>
      <c r="G1859" s="115">
        <v>2.7</v>
      </c>
      <c r="H1859" s="118">
        <f t="shared" si="116"/>
        <v>31744.332000000002</v>
      </c>
      <c r="I1859" s="114">
        <f t="shared" ref="I1859" si="180">F1859/F1859</f>
        <v>1</v>
      </c>
      <c r="J1859" s="117">
        <f t="shared" si="118"/>
        <v>5.4000000000000006E-2</v>
      </c>
      <c r="L1859" s="118"/>
    </row>
    <row r="1860" spans="1:12" x14ac:dyDescent="0.25">
      <c r="A1860" s="121" t="s">
        <v>20</v>
      </c>
      <c r="B1860" s="121" t="s">
        <v>80</v>
      </c>
      <c r="C1860" s="120" t="s">
        <v>78</v>
      </c>
      <c r="D1860" s="120" t="s">
        <v>108</v>
      </c>
      <c r="E1860" s="120" t="s">
        <v>1</v>
      </c>
      <c r="F1860" s="118">
        <v>137535</v>
      </c>
      <c r="G1860" s="115">
        <v>5.6</v>
      </c>
      <c r="H1860" s="118">
        <f t="shared" ref="H1860:H1923" si="181">2*(G1860*F1860/100)</f>
        <v>15403.92</v>
      </c>
      <c r="I1860" s="114">
        <f t="shared" ref="I1860" si="182">F1860/F1863</f>
        <v>0.12596510509685396</v>
      </c>
      <c r="J1860" s="117">
        <f t="shared" ref="J1860:J1923" si="183">2*(I1860*G1860/100)</f>
        <v>1.4108091770847644E-2</v>
      </c>
      <c r="L1860" s="118"/>
    </row>
    <row r="1861" spans="1:12" x14ac:dyDescent="0.25">
      <c r="A1861" s="121" t="s">
        <v>20</v>
      </c>
      <c r="B1861" s="121" t="s">
        <v>80</v>
      </c>
      <c r="C1861" s="120" t="s">
        <v>78</v>
      </c>
      <c r="D1861" s="120" t="s">
        <v>108</v>
      </c>
      <c r="E1861" s="120" t="s">
        <v>77</v>
      </c>
      <c r="F1861" s="118">
        <v>581888</v>
      </c>
      <c r="G1861" s="115">
        <v>2.7</v>
      </c>
      <c r="H1861" s="118">
        <f t="shared" si="181"/>
        <v>31421.952000000001</v>
      </c>
      <c r="I1861" s="114">
        <f t="shared" ref="I1861" si="184">F1861/F1863</f>
        <v>0.53293767458900032</v>
      </c>
      <c r="J1861" s="117">
        <f t="shared" si="183"/>
        <v>2.8778634427806021E-2</v>
      </c>
      <c r="L1861" s="118"/>
    </row>
    <row r="1862" spans="1:12" x14ac:dyDescent="0.25">
      <c r="A1862" s="121" t="s">
        <v>20</v>
      </c>
      <c r="B1862" s="121" t="s">
        <v>80</v>
      </c>
      <c r="C1862" s="120" t="s">
        <v>78</v>
      </c>
      <c r="D1862" s="120" t="s">
        <v>108</v>
      </c>
      <c r="E1862" s="120" t="s">
        <v>76</v>
      </c>
      <c r="F1862" s="118">
        <v>372427</v>
      </c>
      <c r="G1862" s="115">
        <v>3.3</v>
      </c>
      <c r="H1862" s="118">
        <f t="shared" si="181"/>
        <v>24580.181999999997</v>
      </c>
      <c r="I1862" s="114">
        <f t="shared" ref="I1862" si="185">F1862/F1863</f>
        <v>0.34109722031414574</v>
      </c>
      <c r="J1862" s="117">
        <f t="shared" si="183"/>
        <v>2.2512416540733618E-2</v>
      </c>
      <c r="L1862" s="118"/>
    </row>
    <row r="1863" spans="1:12" x14ac:dyDescent="0.25">
      <c r="A1863" s="121" t="s">
        <v>20</v>
      </c>
      <c r="B1863" s="121" t="s">
        <v>80</v>
      </c>
      <c r="C1863" s="120" t="s">
        <v>78</v>
      </c>
      <c r="D1863" s="120" t="s">
        <v>108</v>
      </c>
      <c r="E1863" s="120" t="s">
        <v>72</v>
      </c>
      <c r="F1863" s="118">
        <v>1091850</v>
      </c>
      <c r="G1863" s="115">
        <v>1.8</v>
      </c>
      <c r="H1863" s="118">
        <f t="shared" si="181"/>
        <v>39306.6</v>
      </c>
      <c r="I1863" s="114">
        <f t="shared" ref="I1863" si="186">F1863/F1863</f>
        <v>1</v>
      </c>
      <c r="J1863" s="117">
        <f t="shared" si="183"/>
        <v>3.6000000000000004E-2</v>
      </c>
      <c r="L1863" s="118"/>
    </row>
    <row r="1864" spans="1:12" x14ac:dyDescent="0.25">
      <c r="A1864" s="121" t="s">
        <v>20</v>
      </c>
      <c r="B1864" s="121" t="s">
        <v>80</v>
      </c>
      <c r="C1864" s="120" t="s">
        <v>73</v>
      </c>
      <c r="D1864" s="120" t="s">
        <v>11</v>
      </c>
      <c r="E1864" s="120" t="s">
        <v>1</v>
      </c>
      <c r="F1864" s="118">
        <v>518458</v>
      </c>
      <c r="G1864" s="115">
        <v>4</v>
      </c>
      <c r="H1864" s="118">
        <f t="shared" si="181"/>
        <v>41476.639999999999</v>
      </c>
      <c r="I1864" s="114">
        <f t="shared" ref="I1864" si="187">F1864/F1867</f>
        <v>0.31411169468656869</v>
      </c>
      <c r="J1864" s="117">
        <f t="shared" si="183"/>
        <v>2.5128935574925494E-2</v>
      </c>
      <c r="L1864" s="118"/>
    </row>
    <row r="1865" spans="1:12" x14ac:dyDescent="0.25">
      <c r="A1865" s="121" t="s">
        <v>20</v>
      </c>
      <c r="B1865" s="121" t="s">
        <v>80</v>
      </c>
      <c r="C1865" s="120" t="s">
        <v>73</v>
      </c>
      <c r="D1865" s="120" t="s">
        <v>11</v>
      </c>
      <c r="E1865" s="120" t="s">
        <v>77</v>
      </c>
      <c r="F1865" s="118">
        <v>737519</v>
      </c>
      <c r="G1865" s="115">
        <v>4</v>
      </c>
      <c r="H1865" s="118">
        <f t="shared" si="181"/>
        <v>59001.52</v>
      </c>
      <c r="I1865" s="114">
        <f t="shared" ref="I1865" si="188">F1865/F1867</f>
        <v>0.44683145588175599</v>
      </c>
      <c r="J1865" s="117">
        <f t="shared" si="183"/>
        <v>3.5746516470540481E-2</v>
      </c>
      <c r="L1865" s="118"/>
    </row>
    <row r="1866" spans="1:12" x14ac:dyDescent="0.25">
      <c r="A1866" s="121" t="s">
        <v>20</v>
      </c>
      <c r="B1866" s="121" t="s">
        <v>80</v>
      </c>
      <c r="C1866" s="120" t="s">
        <v>73</v>
      </c>
      <c r="D1866" s="120" t="s">
        <v>11</v>
      </c>
      <c r="E1866" s="120" t="s">
        <v>76</v>
      </c>
      <c r="F1866" s="118">
        <v>394576</v>
      </c>
      <c r="G1866" s="115">
        <v>4.8</v>
      </c>
      <c r="H1866" s="118">
        <f t="shared" si="181"/>
        <v>37879.295999999995</v>
      </c>
      <c r="I1866" s="114">
        <f t="shared" ref="I1866" si="189">F1866/F1867</f>
        <v>0.23905684943167532</v>
      </c>
      <c r="J1866" s="117">
        <f t="shared" si="183"/>
        <v>2.2949457545440831E-2</v>
      </c>
      <c r="L1866" s="118"/>
    </row>
    <row r="1867" spans="1:12" x14ac:dyDescent="0.25">
      <c r="A1867" s="121" t="s">
        <v>20</v>
      </c>
      <c r="B1867" s="121" t="s">
        <v>80</v>
      </c>
      <c r="C1867" s="120" t="s">
        <v>73</v>
      </c>
      <c r="D1867" s="120" t="s">
        <v>11</v>
      </c>
      <c r="E1867" s="120" t="s">
        <v>72</v>
      </c>
      <c r="F1867" s="118">
        <v>1650553</v>
      </c>
      <c r="G1867" s="115">
        <v>2.2999999999999998</v>
      </c>
      <c r="H1867" s="118">
        <f t="shared" si="181"/>
        <v>75925.437999999995</v>
      </c>
      <c r="I1867" s="114">
        <f t="shared" ref="I1867" si="190">F1867/F1867</f>
        <v>1</v>
      </c>
      <c r="J1867" s="117">
        <f t="shared" si="183"/>
        <v>4.5999999999999999E-2</v>
      </c>
      <c r="L1867" s="118"/>
    </row>
    <row r="1868" spans="1:12" x14ac:dyDescent="0.25">
      <c r="A1868" s="121" t="s">
        <v>20</v>
      </c>
      <c r="B1868" s="121" t="s">
        <v>80</v>
      </c>
      <c r="C1868" s="120" t="s">
        <v>73</v>
      </c>
      <c r="D1868" s="120" t="s">
        <v>32</v>
      </c>
      <c r="E1868" s="120" t="s">
        <v>1</v>
      </c>
      <c r="F1868" s="118">
        <v>428558</v>
      </c>
      <c r="G1868" s="115">
        <v>4.5</v>
      </c>
      <c r="H1868" s="118">
        <f t="shared" si="181"/>
        <v>38570.22</v>
      </c>
      <c r="I1868" s="114">
        <f t="shared" ref="I1868" si="191">F1868/F1871</f>
        <v>0.25210154228791337</v>
      </c>
      <c r="J1868" s="117">
        <f t="shared" si="183"/>
        <v>2.2689138805912203E-2</v>
      </c>
      <c r="L1868" s="118"/>
    </row>
    <row r="1869" spans="1:12" x14ac:dyDescent="0.25">
      <c r="A1869" s="121" t="s">
        <v>20</v>
      </c>
      <c r="B1869" s="121" t="s">
        <v>80</v>
      </c>
      <c r="C1869" s="120" t="s">
        <v>73</v>
      </c>
      <c r="D1869" s="120" t="s">
        <v>32</v>
      </c>
      <c r="E1869" s="120" t="s">
        <v>77</v>
      </c>
      <c r="F1869" s="118">
        <v>566869</v>
      </c>
      <c r="G1869" s="115">
        <v>4</v>
      </c>
      <c r="H1869" s="118">
        <f t="shared" si="181"/>
        <v>45349.52</v>
      </c>
      <c r="I1869" s="114">
        <f t="shared" ref="I1869" si="192">F1869/F1871</f>
        <v>0.33346372993902146</v>
      </c>
      <c r="J1869" s="117">
        <f t="shared" si="183"/>
        <v>2.6677098395121716E-2</v>
      </c>
      <c r="L1869" s="118"/>
    </row>
    <row r="1870" spans="1:12" x14ac:dyDescent="0.25">
      <c r="A1870" s="121" t="s">
        <v>20</v>
      </c>
      <c r="B1870" s="121" t="s">
        <v>80</v>
      </c>
      <c r="C1870" s="120" t="s">
        <v>73</v>
      </c>
      <c r="D1870" s="120" t="s">
        <v>32</v>
      </c>
      <c r="E1870" s="120" t="s">
        <v>76</v>
      </c>
      <c r="F1870" s="118">
        <v>704515</v>
      </c>
      <c r="G1870" s="115">
        <v>4</v>
      </c>
      <c r="H1870" s="118">
        <f t="shared" si="181"/>
        <v>56361.2</v>
      </c>
      <c r="I1870" s="114">
        <f t="shared" ref="I1870" si="193">F1870/F1871</f>
        <v>0.41443472777306523</v>
      </c>
      <c r="J1870" s="117">
        <f t="shared" si="183"/>
        <v>3.3154778221845219E-2</v>
      </c>
      <c r="L1870" s="118"/>
    </row>
    <row r="1871" spans="1:12" x14ac:dyDescent="0.25">
      <c r="A1871" s="121" t="s">
        <v>20</v>
      </c>
      <c r="B1871" s="121" t="s">
        <v>80</v>
      </c>
      <c r="C1871" s="120" t="s">
        <v>73</v>
      </c>
      <c r="D1871" s="120" t="s">
        <v>32</v>
      </c>
      <c r="E1871" s="120" t="s">
        <v>72</v>
      </c>
      <c r="F1871" s="118">
        <v>1699942</v>
      </c>
      <c r="G1871" s="115">
        <v>2.2999999999999998</v>
      </c>
      <c r="H1871" s="118">
        <f t="shared" si="181"/>
        <v>78197.331999999995</v>
      </c>
      <c r="I1871" s="114">
        <f t="shared" ref="I1871" si="194">F1871/F1871</f>
        <v>1</v>
      </c>
      <c r="J1871" s="117">
        <f t="shared" si="183"/>
        <v>4.5999999999999999E-2</v>
      </c>
      <c r="L1871" s="118"/>
    </row>
    <row r="1872" spans="1:12" x14ac:dyDescent="0.25">
      <c r="A1872" s="121" t="s">
        <v>20</v>
      </c>
      <c r="B1872" s="121" t="s">
        <v>80</v>
      </c>
      <c r="C1872" s="120" t="s">
        <v>73</v>
      </c>
      <c r="D1872" s="120" t="s">
        <v>108</v>
      </c>
      <c r="E1872" s="120" t="s">
        <v>1</v>
      </c>
      <c r="F1872" s="118">
        <v>947016</v>
      </c>
      <c r="G1872" s="115">
        <v>3.3</v>
      </c>
      <c r="H1872" s="118">
        <f t="shared" si="181"/>
        <v>62503.055999999997</v>
      </c>
      <c r="I1872" s="114">
        <f t="shared" ref="I1872" si="195">F1872/F1875</f>
        <v>0.28264957864434959</v>
      </c>
      <c r="J1872" s="117">
        <f t="shared" si="183"/>
        <v>1.8654872190527073E-2</v>
      </c>
      <c r="L1872" s="118"/>
    </row>
    <row r="1873" spans="1:12" x14ac:dyDescent="0.25">
      <c r="A1873" s="121" t="s">
        <v>20</v>
      </c>
      <c r="B1873" s="121" t="s">
        <v>80</v>
      </c>
      <c r="C1873" s="120" t="s">
        <v>73</v>
      </c>
      <c r="D1873" s="120" t="s">
        <v>108</v>
      </c>
      <c r="E1873" s="120" t="s">
        <v>77</v>
      </c>
      <c r="F1873" s="118">
        <v>1304388</v>
      </c>
      <c r="G1873" s="115">
        <v>2.8</v>
      </c>
      <c r="H1873" s="118">
        <f t="shared" si="181"/>
        <v>73045.728000000003</v>
      </c>
      <c r="I1873" s="114">
        <f t="shared" ref="I1873" si="196">F1873/F1875</f>
        <v>0.38931202702884199</v>
      </c>
      <c r="J1873" s="117">
        <f t="shared" si="183"/>
        <v>2.1801473513615149E-2</v>
      </c>
      <c r="L1873" s="118"/>
    </row>
    <row r="1874" spans="1:12" x14ac:dyDescent="0.25">
      <c r="A1874" s="121" t="s">
        <v>20</v>
      </c>
      <c r="B1874" s="121" t="s">
        <v>80</v>
      </c>
      <c r="C1874" s="120" t="s">
        <v>73</v>
      </c>
      <c r="D1874" s="120" t="s">
        <v>108</v>
      </c>
      <c r="E1874" s="120" t="s">
        <v>76</v>
      </c>
      <c r="F1874" s="118">
        <v>1099091</v>
      </c>
      <c r="G1874" s="115">
        <v>2.8</v>
      </c>
      <c r="H1874" s="118">
        <f t="shared" si="181"/>
        <v>61549.095999999998</v>
      </c>
      <c r="I1874" s="114">
        <f t="shared" ref="I1874" si="197">F1874/F1875</f>
        <v>0.32803839432680842</v>
      </c>
      <c r="J1874" s="117">
        <f t="shared" si="183"/>
        <v>1.8370150082301272E-2</v>
      </c>
      <c r="L1874" s="118"/>
    </row>
    <row r="1875" spans="1:12" x14ac:dyDescent="0.25">
      <c r="A1875" s="121" t="s">
        <v>20</v>
      </c>
      <c r="B1875" s="121" t="s">
        <v>80</v>
      </c>
      <c r="C1875" s="120" t="s">
        <v>73</v>
      </c>
      <c r="D1875" s="120" t="s">
        <v>108</v>
      </c>
      <c r="E1875" s="120" t="s">
        <v>72</v>
      </c>
      <c r="F1875" s="118">
        <v>3350495</v>
      </c>
      <c r="G1875" s="115">
        <v>1.6</v>
      </c>
      <c r="H1875" s="118">
        <f t="shared" si="181"/>
        <v>107215.84</v>
      </c>
      <c r="I1875" s="114">
        <f t="shared" ref="I1875" si="198">F1875/F1875</f>
        <v>1</v>
      </c>
      <c r="J1875" s="117">
        <f t="shared" si="183"/>
        <v>3.2000000000000001E-2</v>
      </c>
      <c r="L1875" s="118"/>
    </row>
    <row r="1876" spans="1:12" x14ac:dyDescent="0.25">
      <c r="A1876" s="121" t="s">
        <v>20</v>
      </c>
      <c r="B1876" s="121" t="s">
        <v>79</v>
      </c>
      <c r="C1876" s="120" t="s">
        <v>0</v>
      </c>
      <c r="D1876" s="120" t="s">
        <v>11</v>
      </c>
      <c r="E1876" s="120" t="s">
        <v>1</v>
      </c>
      <c r="F1876" s="118">
        <v>46591</v>
      </c>
      <c r="G1876" s="115">
        <v>11.4</v>
      </c>
      <c r="H1876" s="118">
        <f t="shared" si="181"/>
        <v>10622.748</v>
      </c>
      <c r="I1876" s="114">
        <f t="shared" ref="I1876" si="199">F1876/F1879</f>
        <v>0.11438342543877954</v>
      </c>
      <c r="J1876" s="117">
        <f t="shared" si="183"/>
        <v>2.6079421000041732E-2</v>
      </c>
    </row>
    <row r="1877" spans="1:12" x14ac:dyDescent="0.25">
      <c r="A1877" s="121" t="s">
        <v>20</v>
      </c>
      <c r="B1877" s="121" t="s">
        <v>79</v>
      </c>
      <c r="C1877" s="120" t="s">
        <v>0</v>
      </c>
      <c r="D1877" s="120" t="s">
        <v>11</v>
      </c>
      <c r="E1877" s="120" t="s">
        <v>77</v>
      </c>
      <c r="F1877" s="118">
        <v>39435</v>
      </c>
      <c r="G1877" s="115">
        <v>12.9</v>
      </c>
      <c r="H1877" s="118">
        <f t="shared" si="181"/>
        <v>10174.23</v>
      </c>
      <c r="I1877" s="114">
        <f t="shared" ref="I1877" si="200">F1877/F1879</f>
        <v>9.6815058319810077E-2</v>
      </c>
      <c r="J1877" s="117">
        <f t="shared" si="183"/>
        <v>2.4978285046511003E-2</v>
      </c>
    </row>
    <row r="1878" spans="1:12" x14ac:dyDescent="0.25">
      <c r="A1878" s="121" t="s">
        <v>20</v>
      </c>
      <c r="B1878" s="121" t="s">
        <v>79</v>
      </c>
      <c r="C1878" s="120" t="s">
        <v>0</v>
      </c>
      <c r="D1878" s="120" t="s">
        <v>11</v>
      </c>
      <c r="E1878" s="120" t="s">
        <v>76</v>
      </c>
      <c r="F1878" s="118">
        <v>321297</v>
      </c>
      <c r="G1878" s="115">
        <v>4.3</v>
      </c>
      <c r="H1878" s="118">
        <f t="shared" si="181"/>
        <v>27631.541999999998</v>
      </c>
      <c r="I1878" s="114">
        <f t="shared" ref="I1878" si="201">F1878/F1879</f>
        <v>0.78880151624141037</v>
      </c>
      <c r="J1878" s="117">
        <f t="shared" si="183"/>
        <v>6.783693039676128E-2</v>
      </c>
    </row>
    <row r="1879" spans="1:12" x14ac:dyDescent="0.25">
      <c r="A1879" s="121" t="s">
        <v>20</v>
      </c>
      <c r="B1879" s="121" t="s">
        <v>79</v>
      </c>
      <c r="C1879" s="120" t="s">
        <v>0</v>
      </c>
      <c r="D1879" s="120" t="s">
        <v>11</v>
      </c>
      <c r="E1879" s="120" t="s">
        <v>72</v>
      </c>
      <c r="F1879" s="118">
        <v>407323</v>
      </c>
      <c r="G1879" s="115">
        <v>3.6</v>
      </c>
      <c r="H1879" s="118">
        <f t="shared" si="181"/>
        <v>29327.256000000001</v>
      </c>
      <c r="I1879" s="114">
        <f t="shared" ref="I1879" si="202">F1879/F1879</f>
        <v>1</v>
      </c>
      <c r="J1879" s="117">
        <f t="shared" si="183"/>
        <v>7.2000000000000008E-2</v>
      </c>
    </row>
    <row r="1880" spans="1:12" x14ac:dyDescent="0.25">
      <c r="A1880" s="121" t="s">
        <v>20</v>
      </c>
      <c r="B1880" s="121" t="s">
        <v>79</v>
      </c>
      <c r="C1880" s="120" t="s">
        <v>0</v>
      </c>
      <c r="D1880" s="120" t="s">
        <v>32</v>
      </c>
      <c r="E1880" s="120" t="s">
        <v>1</v>
      </c>
      <c r="F1880" s="118">
        <v>49806</v>
      </c>
      <c r="G1880" s="115">
        <v>11.4</v>
      </c>
      <c r="H1880" s="118">
        <f t="shared" si="181"/>
        <v>11355.768</v>
      </c>
      <c r="I1880" s="114">
        <f t="shared" ref="I1880" si="203">F1880/F1883</f>
        <v>0.11615096874096324</v>
      </c>
      <c r="J1880" s="117">
        <f t="shared" si="183"/>
        <v>2.6482420872939619E-2</v>
      </c>
    </row>
    <row r="1881" spans="1:12" x14ac:dyDescent="0.25">
      <c r="A1881" s="121" t="s">
        <v>20</v>
      </c>
      <c r="B1881" s="121" t="s">
        <v>79</v>
      </c>
      <c r="C1881" s="120" t="s">
        <v>0</v>
      </c>
      <c r="D1881" s="120" t="s">
        <v>32</v>
      </c>
      <c r="E1881" s="120" t="s">
        <v>77</v>
      </c>
      <c r="F1881" s="118">
        <v>34626</v>
      </c>
      <c r="G1881" s="115">
        <v>14</v>
      </c>
      <c r="H1881" s="118">
        <f t="shared" si="181"/>
        <v>9695.2800000000007</v>
      </c>
      <c r="I1881" s="114">
        <f t="shared" ref="I1881" si="204">F1881/F1883</f>
        <v>8.075017956922044E-2</v>
      </c>
      <c r="J1881" s="117">
        <f t="shared" si="183"/>
        <v>2.2610050279381722E-2</v>
      </c>
    </row>
    <row r="1882" spans="1:12" x14ac:dyDescent="0.25">
      <c r="A1882" s="121" t="s">
        <v>20</v>
      </c>
      <c r="B1882" s="121" t="s">
        <v>79</v>
      </c>
      <c r="C1882" s="120" t="s">
        <v>0</v>
      </c>
      <c r="D1882" s="120" t="s">
        <v>32</v>
      </c>
      <c r="E1882" s="120" t="s">
        <v>76</v>
      </c>
      <c r="F1882" s="118">
        <v>344372</v>
      </c>
      <c r="G1882" s="115">
        <v>4.3</v>
      </c>
      <c r="H1882" s="118">
        <f t="shared" si="181"/>
        <v>29615.991999999998</v>
      </c>
      <c r="I1882" s="114">
        <f t="shared" ref="I1882" si="205">F1882/F1883</f>
        <v>0.80309885168981632</v>
      </c>
      <c r="J1882" s="117">
        <f t="shared" si="183"/>
        <v>6.9066501245324194E-2</v>
      </c>
    </row>
    <row r="1883" spans="1:12" x14ac:dyDescent="0.25">
      <c r="A1883" s="121" t="s">
        <v>20</v>
      </c>
      <c r="B1883" s="121" t="s">
        <v>79</v>
      </c>
      <c r="C1883" s="120" t="s">
        <v>0</v>
      </c>
      <c r="D1883" s="120" t="s">
        <v>32</v>
      </c>
      <c r="E1883" s="120" t="s">
        <v>72</v>
      </c>
      <c r="F1883" s="118">
        <v>428804</v>
      </c>
      <c r="G1883" s="115">
        <v>3.6</v>
      </c>
      <c r="H1883" s="118">
        <f t="shared" si="181"/>
        <v>30873.888000000003</v>
      </c>
      <c r="I1883" s="114">
        <f t="shared" ref="I1883" si="206">F1883/F1883</f>
        <v>1</v>
      </c>
      <c r="J1883" s="117">
        <f t="shared" si="183"/>
        <v>7.2000000000000008E-2</v>
      </c>
    </row>
    <row r="1884" spans="1:12" x14ac:dyDescent="0.25">
      <c r="A1884" s="121" t="s">
        <v>20</v>
      </c>
      <c r="B1884" s="121" t="s">
        <v>79</v>
      </c>
      <c r="C1884" s="120" t="s">
        <v>0</v>
      </c>
      <c r="D1884" s="120" t="s">
        <v>108</v>
      </c>
      <c r="E1884" s="120" t="s">
        <v>1</v>
      </c>
      <c r="F1884" s="118">
        <v>96397</v>
      </c>
      <c r="G1884" s="115">
        <v>7.8</v>
      </c>
      <c r="H1884" s="118">
        <f t="shared" si="181"/>
        <v>15037.931999999999</v>
      </c>
      <c r="I1884" s="114">
        <f t="shared" ref="I1884" si="207">F1884/F1887</f>
        <v>0.11528990213209238</v>
      </c>
      <c r="J1884" s="117">
        <f t="shared" si="183"/>
        <v>1.7985224732606411E-2</v>
      </c>
    </row>
    <row r="1885" spans="1:12" x14ac:dyDescent="0.25">
      <c r="A1885" s="121" t="s">
        <v>20</v>
      </c>
      <c r="B1885" s="121" t="s">
        <v>79</v>
      </c>
      <c r="C1885" s="120" t="s">
        <v>0</v>
      </c>
      <c r="D1885" s="120" t="s">
        <v>108</v>
      </c>
      <c r="E1885" s="120" t="s">
        <v>77</v>
      </c>
      <c r="F1885" s="118">
        <v>74061</v>
      </c>
      <c r="G1885" s="115">
        <v>9.1</v>
      </c>
      <c r="H1885" s="118">
        <f t="shared" si="181"/>
        <v>13479.101999999999</v>
      </c>
      <c r="I1885" s="114">
        <f t="shared" ref="I1885" si="208">F1885/F1887</f>
        <v>8.8576256956180099E-2</v>
      </c>
      <c r="J1885" s="117">
        <f t="shared" si="183"/>
        <v>1.6120878766024777E-2</v>
      </c>
    </row>
    <row r="1886" spans="1:12" x14ac:dyDescent="0.25">
      <c r="A1886" s="121" t="s">
        <v>20</v>
      </c>
      <c r="B1886" s="121" t="s">
        <v>79</v>
      </c>
      <c r="C1886" s="120" t="s">
        <v>0</v>
      </c>
      <c r="D1886" s="120" t="s">
        <v>108</v>
      </c>
      <c r="E1886" s="120" t="s">
        <v>76</v>
      </c>
      <c r="F1886" s="118">
        <v>665669</v>
      </c>
      <c r="G1886" s="115">
        <v>3.2</v>
      </c>
      <c r="H1886" s="118">
        <f t="shared" si="181"/>
        <v>42602.816000000006</v>
      </c>
      <c r="I1886" s="114">
        <f t="shared" ref="I1886" si="209">F1886/F1887</f>
        <v>0.79613384091172756</v>
      </c>
      <c r="J1886" s="117">
        <f t="shared" si="183"/>
        <v>5.0952565818350566E-2</v>
      </c>
    </row>
    <row r="1887" spans="1:12" x14ac:dyDescent="0.25">
      <c r="A1887" s="121" t="s">
        <v>20</v>
      </c>
      <c r="B1887" s="121" t="s">
        <v>79</v>
      </c>
      <c r="C1887" s="120" t="s">
        <v>0</v>
      </c>
      <c r="D1887" s="120" t="s">
        <v>108</v>
      </c>
      <c r="E1887" s="120" t="s">
        <v>72</v>
      </c>
      <c r="F1887" s="118">
        <v>836127</v>
      </c>
      <c r="G1887" s="115">
        <v>2.5</v>
      </c>
      <c r="H1887" s="118">
        <f t="shared" si="181"/>
        <v>41806.35</v>
      </c>
      <c r="I1887" s="114">
        <f t="shared" ref="I1887" si="210">F1887/F1887</f>
        <v>1</v>
      </c>
      <c r="J1887" s="117">
        <f t="shared" si="183"/>
        <v>0.05</v>
      </c>
    </row>
    <row r="1888" spans="1:12" x14ac:dyDescent="0.25">
      <c r="A1888" s="121" t="s">
        <v>20</v>
      </c>
      <c r="B1888" s="121" t="s">
        <v>79</v>
      </c>
      <c r="C1888" s="120" t="s">
        <v>2</v>
      </c>
      <c r="D1888" s="120" t="s">
        <v>11</v>
      </c>
      <c r="E1888" s="120" t="s">
        <v>1</v>
      </c>
      <c r="F1888" s="118">
        <v>248826</v>
      </c>
      <c r="G1888" s="115">
        <v>6.7</v>
      </c>
      <c r="H1888" s="118">
        <f t="shared" si="181"/>
        <v>33342.684000000001</v>
      </c>
      <c r="I1888" s="114">
        <f t="shared" ref="I1888" si="211">F1888/F1891</f>
        <v>0.38863759894541522</v>
      </c>
      <c r="J1888" s="117">
        <f t="shared" si="183"/>
        <v>5.2077438258685646E-2</v>
      </c>
    </row>
    <row r="1889" spans="1:10" x14ac:dyDescent="0.25">
      <c r="A1889" s="121" t="s">
        <v>20</v>
      </c>
      <c r="B1889" s="121" t="s">
        <v>79</v>
      </c>
      <c r="C1889" s="120" t="s">
        <v>2</v>
      </c>
      <c r="D1889" s="120" t="s">
        <v>11</v>
      </c>
      <c r="E1889" s="120" t="s">
        <v>77</v>
      </c>
      <c r="F1889" s="118">
        <v>153353</v>
      </c>
      <c r="G1889" s="115">
        <v>7.7</v>
      </c>
      <c r="H1889" s="118">
        <f t="shared" si="181"/>
        <v>23616.362000000001</v>
      </c>
      <c r="I1889" s="114">
        <f t="shared" ref="I1889" si="212">F1889/F1891</f>
        <v>0.23951975159780836</v>
      </c>
      <c r="J1889" s="117">
        <f t="shared" si="183"/>
        <v>3.6886041746062491E-2</v>
      </c>
    </row>
    <row r="1890" spans="1:10" x14ac:dyDescent="0.25">
      <c r="A1890" s="121" t="s">
        <v>20</v>
      </c>
      <c r="B1890" s="121" t="s">
        <v>79</v>
      </c>
      <c r="C1890" s="120" t="s">
        <v>2</v>
      </c>
      <c r="D1890" s="120" t="s">
        <v>11</v>
      </c>
      <c r="E1890" s="120" t="s">
        <v>76</v>
      </c>
      <c r="F1890" s="118">
        <v>238073</v>
      </c>
      <c r="G1890" s="115">
        <v>6.7</v>
      </c>
      <c r="H1890" s="118">
        <f t="shared" si="181"/>
        <v>31901.782000000003</v>
      </c>
      <c r="I1890" s="114">
        <f t="shared" ref="I1890" si="213">F1890/F1891</f>
        <v>0.37184264945677642</v>
      </c>
      <c r="J1890" s="117">
        <f t="shared" si="183"/>
        <v>4.9826915027208048E-2</v>
      </c>
    </row>
    <row r="1891" spans="1:10" x14ac:dyDescent="0.25">
      <c r="A1891" s="121" t="s">
        <v>20</v>
      </c>
      <c r="B1891" s="121" t="s">
        <v>79</v>
      </c>
      <c r="C1891" s="120" t="s">
        <v>2</v>
      </c>
      <c r="D1891" s="120" t="s">
        <v>11</v>
      </c>
      <c r="E1891" s="120" t="s">
        <v>72</v>
      </c>
      <c r="F1891" s="118">
        <v>640252</v>
      </c>
      <c r="G1891" s="115">
        <v>4.0999999999999996</v>
      </c>
      <c r="H1891" s="118">
        <f t="shared" si="181"/>
        <v>52500.663999999997</v>
      </c>
      <c r="I1891" s="114">
        <f t="shared" ref="I1891" si="214">F1891/F1891</f>
        <v>1</v>
      </c>
      <c r="J1891" s="117">
        <f t="shared" si="183"/>
        <v>8.199999999999999E-2</v>
      </c>
    </row>
    <row r="1892" spans="1:10" x14ac:dyDescent="0.25">
      <c r="A1892" s="121" t="s">
        <v>20</v>
      </c>
      <c r="B1892" s="121" t="s">
        <v>79</v>
      </c>
      <c r="C1892" s="120" t="s">
        <v>2</v>
      </c>
      <c r="D1892" s="120" t="s">
        <v>32</v>
      </c>
      <c r="E1892" s="120" t="s">
        <v>1</v>
      </c>
      <c r="F1892" s="118">
        <v>174270</v>
      </c>
      <c r="G1892" s="115">
        <v>7.7</v>
      </c>
      <c r="H1892" s="118">
        <f t="shared" si="181"/>
        <v>26837.58</v>
      </c>
      <c r="I1892" s="114">
        <f t="shared" ref="I1892" si="215">F1892/F1895</f>
        <v>0.25494358237645981</v>
      </c>
      <c r="J1892" s="117">
        <f t="shared" si="183"/>
        <v>3.9261311685974812E-2</v>
      </c>
    </row>
    <row r="1893" spans="1:10" x14ac:dyDescent="0.25">
      <c r="A1893" s="121" t="s">
        <v>20</v>
      </c>
      <c r="B1893" s="121" t="s">
        <v>79</v>
      </c>
      <c r="C1893" s="120" t="s">
        <v>2</v>
      </c>
      <c r="D1893" s="120" t="s">
        <v>32</v>
      </c>
      <c r="E1893" s="120" t="s">
        <v>77</v>
      </c>
      <c r="F1893" s="118">
        <v>159768</v>
      </c>
      <c r="G1893" s="115">
        <v>7.7</v>
      </c>
      <c r="H1893" s="118">
        <f t="shared" si="181"/>
        <v>24604.272000000001</v>
      </c>
      <c r="I1893" s="114">
        <f t="shared" ref="I1893" si="216">F1893/F1895</f>
        <v>0.23372827376554905</v>
      </c>
      <c r="J1893" s="117">
        <f t="shared" si="183"/>
        <v>3.5994154159894556E-2</v>
      </c>
    </row>
    <row r="1894" spans="1:10" x14ac:dyDescent="0.25">
      <c r="A1894" s="121" t="s">
        <v>20</v>
      </c>
      <c r="B1894" s="121" t="s">
        <v>79</v>
      </c>
      <c r="C1894" s="120" t="s">
        <v>2</v>
      </c>
      <c r="D1894" s="120" t="s">
        <v>32</v>
      </c>
      <c r="E1894" s="120" t="s">
        <v>76</v>
      </c>
      <c r="F1894" s="118">
        <v>349525</v>
      </c>
      <c r="G1894" s="115">
        <v>5.4</v>
      </c>
      <c r="H1894" s="118">
        <f t="shared" si="181"/>
        <v>37748.700000000004</v>
      </c>
      <c r="I1894" s="114">
        <f t="shared" ref="I1894" si="217">F1894/F1895</f>
        <v>0.51132814385799119</v>
      </c>
      <c r="J1894" s="117">
        <f t="shared" si="183"/>
        <v>5.5223439536663053E-2</v>
      </c>
    </row>
    <row r="1895" spans="1:10" x14ac:dyDescent="0.25">
      <c r="A1895" s="121" t="s">
        <v>20</v>
      </c>
      <c r="B1895" s="121" t="s">
        <v>79</v>
      </c>
      <c r="C1895" s="120" t="s">
        <v>2</v>
      </c>
      <c r="D1895" s="120" t="s">
        <v>32</v>
      </c>
      <c r="E1895" s="120" t="s">
        <v>72</v>
      </c>
      <c r="F1895" s="118">
        <v>683563</v>
      </c>
      <c r="G1895" s="115">
        <v>4.0999999999999996</v>
      </c>
      <c r="H1895" s="118">
        <f t="shared" si="181"/>
        <v>56052.165999999997</v>
      </c>
      <c r="I1895" s="114">
        <f t="shared" ref="I1895" si="218">F1895/F1895</f>
        <v>1</v>
      </c>
      <c r="J1895" s="117">
        <f t="shared" si="183"/>
        <v>8.199999999999999E-2</v>
      </c>
    </row>
    <row r="1896" spans="1:10" x14ac:dyDescent="0.25">
      <c r="A1896" s="121" t="s">
        <v>20</v>
      </c>
      <c r="B1896" s="121" t="s">
        <v>79</v>
      </c>
      <c r="C1896" s="120" t="s">
        <v>2</v>
      </c>
      <c r="D1896" s="120" t="s">
        <v>108</v>
      </c>
      <c r="E1896" s="120" t="s">
        <v>1</v>
      </c>
      <c r="F1896" s="118">
        <v>423096</v>
      </c>
      <c r="G1896" s="115">
        <v>4.7</v>
      </c>
      <c r="H1896" s="118">
        <f t="shared" si="181"/>
        <v>39771.024000000005</v>
      </c>
      <c r="I1896" s="114">
        <f t="shared" ref="I1896" si="219">F1896/F1899</f>
        <v>0.31960356998523209</v>
      </c>
      <c r="J1896" s="117">
        <f t="shared" si="183"/>
        <v>3.0042735578611816E-2</v>
      </c>
    </row>
    <row r="1897" spans="1:10" x14ac:dyDescent="0.25">
      <c r="A1897" s="121" t="s">
        <v>20</v>
      </c>
      <c r="B1897" s="121" t="s">
        <v>79</v>
      </c>
      <c r="C1897" s="120" t="s">
        <v>2</v>
      </c>
      <c r="D1897" s="120" t="s">
        <v>108</v>
      </c>
      <c r="E1897" s="120" t="s">
        <v>77</v>
      </c>
      <c r="F1897" s="118">
        <v>313121</v>
      </c>
      <c r="G1897" s="115">
        <v>5.4</v>
      </c>
      <c r="H1897" s="118">
        <f t="shared" si="181"/>
        <v>33817.067999999999</v>
      </c>
      <c r="I1897" s="114">
        <f t="shared" ref="I1897" si="220">F1897/F1899</f>
        <v>0.23652927335012822</v>
      </c>
      <c r="J1897" s="117">
        <f t="shared" si="183"/>
        <v>2.5545161521813849E-2</v>
      </c>
    </row>
    <row r="1898" spans="1:10" x14ac:dyDescent="0.25">
      <c r="A1898" s="121" t="s">
        <v>20</v>
      </c>
      <c r="B1898" s="121" t="s">
        <v>79</v>
      </c>
      <c r="C1898" s="120" t="s">
        <v>2</v>
      </c>
      <c r="D1898" s="120" t="s">
        <v>108</v>
      </c>
      <c r="E1898" s="120" t="s">
        <v>76</v>
      </c>
      <c r="F1898" s="118">
        <v>587598</v>
      </c>
      <c r="G1898" s="115">
        <v>4.0999999999999996</v>
      </c>
      <c r="H1898" s="118">
        <f t="shared" si="181"/>
        <v>48183.035999999993</v>
      </c>
      <c r="I1898" s="114">
        <f t="shared" ref="I1898" si="221">F1898/F1899</f>
        <v>0.44386715666463972</v>
      </c>
      <c r="J1898" s="117">
        <f t="shared" si="183"/>
        <v>3.6397106846500459E-2</v>
      </c>
    </row>
    <row r="1899" spans="1:10" x14ac:dyDescent="0.25">
      <c r="A1899" s="121" t="s">
        <v>20</v>
      </c>
      <c r="B1899" s="121" t="s">
        <v>79</v>
      </c>
      <c r="C1899" s="120" t="s">
        <v>2</v>
      </c>
      <c r="D1899" s="120" t="s">
        <v>108</v>
      </c>
      <c r="E1899" s="120" t="s">
        <v>72</v>
      </c>
      <c r="F1899" s="118">
        <v>1323815</v>
      </c>
      <c r="G1899" s="115">
        <v>2.7</v>
      </c>
      <c r="H1899" s="118">
        <f t="shared" si="181"/>
        <v>71486.010000000009</v>
      </c>
      <c r="I1899" s="114">
        <f t="shared" ref="I1899" si="222">F1899/F1899</f>
        <v>1</v>
      </c>
      <c r="J1899" s="117">
        <f t="shared" si="183"/>
        <v>5.4000000000000006E-2</v>
      </c>
    </row>
    <row r="1900" spans="1:10" x14ac:dyDescent="0.25">
      <c r="A1900" s="121" t="s">
        <v>20</v>
      </c>
      <c r="B1900" s="121" t="s">
        <v>79</v>
      </c>
      <c r="C1900" s="120" t="s">
        <v>3</v>
      </c>
      <c r="D1900" s="120" t="s">
        <v>11</v>
      </c>
      <c r="E1900" s="120" t="s">
        <v>1</v>
      </c>
      <c r="F1900" s="118">
        <v>327344</v>
      </c>
      <c r="G1900" s="115">
        <v>5.6</v>
      </c>
      <c r="H1900" s="118">
        <f t="shared" si="181"/>
        <v>36662.527999999998</v>
      </c>
      <c r="I1900" s="114">
        <f t="shared" ref="I1900" si="223">F1900/F1903</f>
        <v>0.33520557638290838</v>
      </c>
      <c r="J1900" s="117">
        <f t="shared" si="183"/>
        <v>3.7543024554885736E-2</v>
      </c>
    </row>
    <row r="1901" spans="1:10" x14ac:dyDescent="0.25">
      <c r="A1901" s="121" t="s">
        <v>20</v>
      </c>
      <c r="B1901" s="121" t="s">
        <v>79</v>
      </c>
      <c r="C1901" s="120" t="s">
        <v>3</v>
      </c>
      <c r="D1901" s="120" t="s">
        <v>11</v>
      </c>
      <c r="E1901" s="120" t="s">
        <v>77</v>
      </c>
      <c r="F1901" s="118">
        <v>317726</v>
      </c>
      <c r="G1901" s="115">
        <v>5.6</v>
      </c>
      <c r="H1901" s="118">
        <f t="shared" si="181"/>
        <v>35585.311999999998</v>
      </c>
      <c r="I1901" s="114">
        <f t="shared" ref="I1901" si="224">F1901/F1903</f>
        <v>0.32535658805976569</v>
      </c>
      <c r="J1901" s="117">
        <f t="shared" si="183"/>
        <v>3.6439937862693755E-2</v>
      </c>
    </row>
    <row r="1902" spans="1:10" x14ac:dyDescent="0.25">
      <c r="A1902" s="121" t="s">
        <v>20</v>
      </c>
      <c r="B1902" s="121" t="s">
        <v>79</v>
      </c>
      <c r="C1902" s="120" t="s">
        <v>3</v>
      </c>
      <c r="D1902" s="120" t="s">
        <v>11</v>
      </c>
      <c r="E1902" s="120" t="s">
        <v>76</v>
      </c>
      <c r="F1902" s="118">
        <v>331477</v>
      </c>
      <c r="G1902" s="115">
        <v>5.6</v>
      </c>
      <c r="H1902" s="118">
        <f t="shared" si="181"/>
        <v>37125.423999999999</v>
      </c>
      <c r="I1902" s="114">
        <f t="shared" ref="I1902" si="225">F1902/F1903</f>
        <v>0.33943783555732598</v>
      </c>
      <c r="J1902" s="117">
        <f t="shared" si="183"/>
        <v>3.8017037582420504E-2</v>
      </c>
    </row>
    <row r="1903" spans="1:10" x14ac:dyDescent="0.25">
      <c r="A1903" s="121" t="s">
        <v>20</v>
      </c>
      <c r="B1903" s="121" t="s">
        <v>79</v>
      </c>
      <c r="C1903" s="120" t="s">
        <v>3</v>
      </c>
      <c r="D1903" s="120" t="s">
        <v>11</v>
      </c>
      <c r="E1903" s="120" t="s">
        <v>72</v>
      </c>
      <c r="F1903" s="118">
        <v>976547</v>
      </c>
      <c r="G1903" s="115">
        <v>3.4</v>
      </c>
      <c r="H1903" s="118">
        <f t="shared" si="181"/>
        <v>66405.195999999996</v>
      </c>
      <c r="I1903" s="114">
        <f t="shared" ref="I1903" si="226">F1903/F1903</f>
        <v>1</v>
      </c>
      <c r="J1903" s="117">
        <f t="shared" si="183"/>
        <v>6.8000000000000005E-2</v>
      </c>
    </row>
    <row r="1904" spans="1:10" x14ac:dyDescent="0.25">
      <c r="A1904" s="121" t="s">
        <v>20</v>
      </c>
      <c r="B1904" s="121" t="s">
        <v>79</v>
      </c>
      <c r="C1904" s="120" t="s">
        <v>3</v>
      </c>
      <c r="D1904" s="120" t="s">
        <v>32</v>
      </c>
      <c r="E1904" s="120" t="s">
        <v>1</v>
      </c>
      <c r="F1904" s="118">
        <v>187963</v>
      </c>
      <c r="G1904" s="115">
        <v>7.9</v>
      </c>
      <c r="H1904" s="118">
        <f t="shared" si="181"/>
        <v>29698.153999999999</v>
      </c>
      <c r="I1904" s="114">
        <f t="shared" ref="I1904" si="227">F1904/F1907</f>
        <v>0.1983186024649102</v>
      </c>
      <c r="J1904" s="117">
        <f t="shared" si="183"/>
        <v>3.1334339189455815E-2</v>
      </c>
    </row>
    <row r="1905" spans="1:10" x14ac:dyDescent="0.25">
      <c r="A1905" s="121" t="s">
        <v>20</v>
      </c>
      <c r="B1905" s="121" t="s">
        <v>79</v>
      </c>
      <c r="C1905" s="120" t="s">
        <v>3</v>
      </c>
      <c r="D1905" s="120" t="s">
        <v>32</v>
      </c>
      <c r="E1905" s="120" t="s">
        <v>77</v>
      </c>
      <c r="F1905" s="118">
        <v>295539</v>
      </c>
      <c r="G1905" s="115">
        <v>6.1</v>
      </c>
      <c r="H1905" s="118">
        <f t="shared" si="181"/>
        <v>36055.758000000002</v>
      </c>
      <c r="I1905" s="114">
        <f t="shared" ref="I1905" si="228">F1905/F1907</f>
        <v>0.31182137683414873</v>
      </c>
      <c r="J1905" s="117">
        <f t="shared" si="183"/>
        <v>3.8042207973766146E-2</v>
      </c>
    </row>
    <row r="1906" spans="1:10" x14ac:dyDescent="0.25">
      <c r="A1906" s="121" t="s">
        <v>20</v>
      </c>
      <c r="B1906" s="121" t="s">
        <v>79</v>
      </c>
      <c r="C1906" s="120" t="s">
        <v>3</v>
      </c>
      <c r="D1906" s="120" t="s">
        <v>32</v>
      </c>
      <c r="E1906" s="120" t="s">
        <v>76</v>
      </c>
      <c r="F1906" s="118">
        <v>464281</v>
      </c>
      <c r="G1906" s="115">
        <v>4.5</v>
      </c>
      <c r="H1906" s="118">
        <f t="shared" si="181"/>
        <v>41785.29</v>
      </c>
      <c r="I1906" s="114">
        <f t="shared" ref="I1906" si="229">F1906/F1907</f>
        <v>0.48986002070094103</v>
      </c>
      <c r="J1906" s="117">
        <f t="shared" si="183"/>
        <v>4.4087401863084692E-2</v>
      </c>
    </row>
    <row r="1907" spans="1:10" x14ac:dyDescent="0.25">
      <c r="A1907" s="121" t="s">
        <v>20</v>
      </c>
      <c r="B1907" s="121" t="s">
        <v>79</v>
      </c>
      <c r="C1907" s="120" t="s">
        <v>3</v>
      </c>
      <c r="D1907" s="120" t="s">
        <v>32</v>
      </c>
      <c r="E1907" s="120" t="s">
        <v>72</v>
      </c>
      <c r="F1907" s="118">
        <v>947783</v>
      </c>
      <c r="G1907" s="115">
        <v>3.4</v>
      </c>
      <c r="H1907" s="118">
        <f t="shared" si="181"/>
        <v>64449.243999999992</v>
      </c>
      <c r="I1907" s="114">
        <f t="shared" ref="I1907" si="230">F1907/F1907</f>
        <v>1</v>
      </c>
      <c r="J1907" s="117">
        <f t="shared" si="183"/>
        <v>6.8000000000000005E-2</v>
      </c>
    </row>
    <row r="1908" spans="1:10" x14ac:dyDescent="0.25">
      <c r="A1908" s="121" t="s">
        <v>20</v>
      </c>
      <c r="B1908" s="121" t="s">
        <v>79</v>
      </c>
      <c r="C1908" s="120" t="s">
        <v>3</v>
      </c>
      <c r="D1908" s="120" t="s">
        <v>108</v>
      </c>
      <c r="E1908" s="120" t="s">
        <v>1</v>
      </c>
      <c r="F1908" s="118">
        <v>515307</v>
      </c>
      <c r="G1908" s="115">
        <v>4.2</v>
      </c>
      <c r="H1908" s="118">
        <f t="shared" si="181"/>
        <v>43285.788</v>
      </c>
      <c r="I1908" s="114">
        <f t="shared" ref="I1908" si="231">F1908/F1911</f>
        <v>0.26778515119548102</v>
      </c>
      <c r="J1908" s="117">
        <f t="shared" si="183"/>
        <v>2.2493952700420407E-2</v>
      </c>
    </row>
    <row r="1909" spans="1:10" x14ac:dyDescent="0.25">
      <c r="A1909" s="121" t="s">
        <v>20</v>
      </c>
      <c r="B1909" s="121" t="s">
        <v>79</v>
      </c>
      <c r="C1909" s="120" t="s">
        <v>3</v>
      </c>
      <c r="D1909" s="120" t="s">
        <v>108</v>
      </c>
      <c r="E1909" s="120" t="s">
        <v>77</v>
      </c>
      <c r="F1909" s="118">
        <v>613265</v>
      </c>
      <c r="G1909" s="115">
        <v>4.2</v>
      </c>
      <c r="H1909" s="118">
        <f t="shared" si="181"/>
        <v>51514.26</v>
      </c>
      <c r="I1909" s="114">
        <f t="shared" ref="I1909" si="232">F1909/F1911</f>
        <v>0.31869014150379615</v>
      </c>
      <c r="J1909" s="117">
        <f t="shared" si="183"/>
        <v>2.6769971886318879E-2</v>
      </c>
    </row>
    <row r="1910" spans="1:10" x14ac:dyDescent="0.25">
      <c r="A1910" s="121" t="s">
        <v>20</v>
      </c>
      <c r="B1910" s="121" t="s">
        <v>79</v>
      </c>
      <c r="C1910" s="120" t="s">
        <v>3</v>
      </c>
      <c r="D1910" s="120" t="s">
        <v>108</v>
      </c>
      <c r="E1910" s="120" t="s">
        <v>76</v>
      </c>
      <c r="F1910" s="118">
        <v>795758</v>
      </c>
      <c r="G1910" s="115">
        <v>3.4</v>
      </c>
      <c r="H1910" s="118">
        <f t="shared" si="181"/>
        <v>54111.543999999994</v>
      </c>
      <c r="I1910" s="114">
        <f t="shared" ref="I1910" si="233">F1910/F1911</f>
        <v>0.41352470730072283</v>
      </c>
      <c r="J1910" s="117">
        <f t="shared" si="183"/>
        <v>2.8119680096449152E-2</v>
      </c>
    </row>
    <row r="1911" spans="1:10" x14ac:dyDescent="0.25">
      <c r="A1911" s="121" t="s">
        <v>20</v>
      </c>
      <c r="B1911" s="121" t="s">
        <v>79</v>
      </c>
      <c r="C1911" s="120" t="s">
        <v>3</v>
      </c>
      <c r="D1911" s="120" t="s">
        <v>108</v>
      </c>
      <c r="E1911" s="120" t="s">
        <v>72</v>
      </c>
      <c r="F1911" s="118">
        <v>1924330</v>
      </c>
      <c r="G1911" s="115">
        <v>2.2000000000000002</v>
      </c>
      <c r="H1911" s="118">
        <f t="shared" si="181"/>
        <v>84670.52</v>
      </c>
      <c r="I1911" s="114">
        <f t="shared" ref="I1911" si="234">F1911/F1911</f>
        <v>1</v>
      </c>
      <c r="J1911" s="117">
        <f t="shared" si="183"/>
        <v>4.4000000000000004E-2</v>
      </c>
    </row>
    <row r="1912" spans="1:10" x14ac:dyDescent="0.25">
      <c r="A1912" s="121" t="s">
        <v>20</v>
      </c>
      <c r="B1912" s="121" t="s">
        <v>79</v>
      </c>
      <c r="C1912" s="120" t="s">
        <v>4</v>
      </c>
      <c r="D1912" s="120" t="s">
        <v>11</v>
      </c>
      <c r="E1912" s="120" t="s">
        <v>1</v>
      </c>
      <c r="F1912" s="118">
        <v>381264</v>
      </c>
      <c r="G1912" s="115">
        <v>5.2</v>
      </c>
      <c r="H1912" s="118">
        <f t="shared" si="181"/>
        <v>39651.455999999998</v>
      </c>
      <c r="I1912" s="114">
        <f t="shared" ref="I1912" si="235">F1912/F1915</f>
        <v>0.25541014180520272</v>
      </c>
      <c r="J1912" s="117">
        <f t="shared" si="183"/>
        <v>2.6562654747741082E-2</v>
      </c>
    </row>
    <row r="1913" spans="1:10" x14ac:dyDescent="0.25">
      <c r="A1913" s="121" t="s">
        <v>20</v>
      </c>
      <c r="B1913" s="121" t="s">
        <v>79</v>
      </c>
      <c r="C1913" s="120" t="s">
        <v>4</v>
      </c>
      <c r="D1913" s="120" t="s">
        <v>11</v>
      </c>
      <c r="E1913" s="120" t="s">
        <v>77</v>
      </c>
      <c r="F1913" s="118">
        <v>732396</v>
      </c>
      <c r="G1913" s="115">
        <v>4.3</v>
      </c>
      <c r="H1913" s="118">
        <f t="shared" si="181"/>
        <v>62986.055999999997</v>
      </c>
      <c r="I1913" s="114">
        <f t="shared" ref="I1913" si="236">F1913/F1915</f>
        <v>0.49063474709797744</v>
      </c>
      <c r="J1913" s="117">
        <f t="shared" si="183"/>
        <v>4.219458825042606E-2</v>
      </c>
    </row>
    <row r="1914" spans="1:10" x14ac:dyDescent="0.25">
      <c r="A1914" s="121" t="s">
        <v>20</v>
      </c>
      <c r="B1914" s="121" t="s">
        <v>79</v>
      </c>
      <c r="C1914" s="120" t="s">
        <v>4</v>
      </c>
      <c r="D1914" s="120" t="s">
        <v>11</v>
      </c>
      <c r="E1914" s="120" t="s">
        <v>76</v>
      </c>
      <c r="F1914" s="118">
        <v>379092</v>
      </c>
      <c r="G1914" s="115">
        <v>5.2</v>
      </c>
      <c r="H1914" s="118">
        <f t="shared" si="181"/>
        <v>39425.567999999999</v>
      </c>
      <c r="I1914" s="114">
        <f t="shared" ref="I1914" si="237">F1914/F1915</f>
        <v>0.25395511109681984</v>
      </c>
      <c r="J1914" s="117">
        <f t="shared" si="183"/>
        <v>2.6411331554069262E-2</v>
      </c>
    </row>
    <row r="1915" spans="1:10" x14ac:dyDescent="0.25">
      <c r="A1915" s="121" t="s">
        <v>20</v>
      </c>
      <c r="B1915" s="121" t="s">
        <v>79</v>
      </c>
      <c r="C1915" s="120" t="s">
        <v>4</v>
      </c>
      <c r="D1915" s="120" t="s">
        <v>11</v>
      </c>
      <c r="E1915" s="120" t="s">
        <v>72</v>
      </c>
      <c r="F1915" s="118">
        <v>1492752</v>
      </c>
      <c r="G1915" s="115">
        <v>3</v>
      </c>
      <c r="H1915" s="118">
        <f t="shared" si="181"/>
        <v>89565.119999999995</v>
      </c>
      <c r="I1915" s="114">
        <f t="shared" ref="I1915" si="238">F1915/F1915</f>
        <v>1</v>
      </c>
      <c r="J1915" s="117">
        <f t="shared" si="183"/>
        <v>0.06</v>
      </c>
    </row>
    <row r="1916" spans="1:10" x14ac:dyDescent="0.25">
      <c r="A1916" s="121" t="s">
        <v>20</v>
      </c>
      <c r="B1916" s="121" t="s">
        <v>79</v>
      </c>
      <c r="C1916" s="120" t="s">
        <v>4</v>
      </c>
      <c r="D1916" s="120" t="s">
        <v>32</v>
      </c>
      <c r="E1916" s="120" t="s">
        <v>1</v>
      </c>
      <c r="F1916" s="118">
        <v>309054</v>
      </c>
      <c r="G1916" s="115">
        <v>6.7</v>
      </c>
      <c r="H1916" s="118">
        <f t="shared" si="181"/>
        <v>41413.236000000004</v>
      </c>
      <c r="I1916" s="114">
        <f t="shared" ref="I1916" si="239">F1916/F1919</f>
        <v>0.20897120961018464</v>
      </c>
      <c r="J1916" s="117">
        <f t="shared" si="183"/>
        <v>2.8002142087764744E-2</v>
      </c>
    </row>
    <row r="1917" spans="1:10" x14ac:dyDescent="0.25">
      <c r="A1917" s="121" t="s">
        <v>20</v>
      </c>
      <c r="B1917" s="121" t="s">
        <v>79</v>
      </c>
      <c r="C1917" s="120" t="s">
        <v>4</v>
      </c>
      <c r="D1917" s="120" t="s">
        <v>32</v>
      </c>
      <c r="E1917" s="120" t="s">
        <v>77</v>
      </c>
      <c r="F1917" s="118">
        <v>560094</v>
      </c>
      <c r="G1917" s="115">
        <v>4.3</v>
      </c>
      <c r="H1917" s="118">
        <f t="shared" si="181"/>
        <v>48168.083999999995</v>
      </c>
      <c r="I1917" s="114">
        <f t="shared" ref="I1917" si="240">F1917/F1919</f>
        <v>0.37871543702850236</v>
      </c>
      <c r="J1917" s="117">
        <f t="shared" si="183"/>
        <v>3.2569527584451204E-2</v>
      </c>
    </row>
    <row r="1918" spans="1:10" x14ac:dyDescent="0.25">
      <c r="A1918" s="121" t="s">
        <v>20</v>
      </c>
      <c r="B1918" s="121" t="s">
        <v>79</v>
      </c>
      <c r="C1918" s="120" t="s">
        <v>4</v>
      </c>
      <c r="D1918" s="120" t="s">
        <v>32</v>
      </c>
      <c r="E1918" s="120" t="s">
        <v>76</v>
      </c>
      <c r="F1918" s="118">
        <v>609783</v>
      </c>
      <c r="G1918" s="115">
        <v>4.3</v>
      </c>
      <c r="H1918" s="118">
        <f t="shared" si="181"/>
        <v>52441.337999999996</v>
      </c>
      <c r="I1918" s="114">
        <f t="shared" ref="I1918" si="241">F1918/F1919</f>
        <v>0.41231335336131303</v>
      </c>
      <c r="J1918" s="117">
        <f t="shared" si="183"/>
        <v>3.5458948389072917E-2</v>
      </c>
    </row>
    <row r="1919" spans="1:10" x14ac:dyDescent="0.25">
      <c r="A1919" s="121" t="s">
        <v>20</v>
      </c>
      <c r="B1919" s="121" t="s">
        <v>79</v>
      </c>
      <c r="C1919" s="120" t="s">
        <v>4</v>
      </c>
      <c r="D1919" s="120" t="s">
        <v>32</v>
      </c>
      <c r="E1919" s="120" t="s">
        <v>72</v>
      </c>
      <c r="F1919" s="118">
        <v>1478931</v>
      </c>
      <c r="G1919" s="115">
        <v>3</v>
      </c>
      <c r="H1919" s="118">
        <f t="shared" si="181"/>
        <v>88735.86</v>
      </c>
      <c r="I1919" s="114">
        <f t="shared" ref="I1919" si="242">F1919/F1919</f>
        <v>1</v>
      </c>
      <c r="J1919" s="117">
        <f t="shared" si="183"/>
        <v>0.06</v>
      </c>
    </row>
    <row r="1920" spans="1:10" x14ac:dyDescent="0.25">
      <c r="A1920" s="121" t="s">
        <v>20</v>
      </c>
      <c r="B1920" s="121" t="s">
        <v>79</v>
      </c>
      <c r="C1920" s="120" t="s">
        <v>4</v>
      </c>
      <c r="D1920" s="120" t="s">
        <v>108</v>
      </c>
      <c r="E1920" s="120" t="s">
        <v>1</v>
      </c>
      <c r="F1920" s="118">
        <v>690318</v>
      </c>
      <c r="G1920" s="115">
        <v>4.3</v>
      </c>
      <c r="H1920" s="118">
        <f t="shared" si="181"/>
        <v>59367.347999999998</v>
      </c>
      <c r="I1920" s="114">
        <f t="shared" ref="I1920" si="243">F1920/F1923</f>
        <v>0.23229866711893563</v>
      </c>
      <c r="J1920" s="117">
        <f t="shared" si="183"/>
        <v>1.9977685372228462E-2</v>
      </c>
    </row>
    <row r="1921" spans="1:10" x14ac:dyDescent="0.25">
      <c r="A1921" s="121" t="s">
        <v>20</v>
      </c>
      <c r="B1921" s="121" t="s">
        <v>79</v>
      </c>
      <c r="C1921" s="120" t="s">
        <v>4</v>
      </c>
      <c r="D1921" s="120" t="s">
        <v>108</v>
      </c>
      <c r="E1921" s="120" t="s">
        <v>77</v>
      </c>
      <c r="F1921" s="118">
        <v>1292490</v>
      </c>
      <c r="G1921" s="115">
        <v>3</v>
      </c>
      <c r="H1921" s="118">
        <f t="shared" si="181"/>
        <v>77549.399999999994</v>
      </c>
      <c r="I1921" s="114">
        <f t="shared" ref="I1921" si="244">F1921/F1923</f>
        <v>0.43493535481409018</v>
      </c>
      <c r="J1921" s="117">
        <f t="shared" si="183"/>
        <v>2.6096121288845409E-2</v>
      </c>
    </row>
    <row r="1922" spans="1:10" x14ac:dyDescent="0.25">
      <c r="A1922" s="121" t="s">
        <v>20</v>
      </c>
      <c r="B1922" s="121" t="s">
        <v>79</v>
      </c>
      <c r="C1922" s="120" t="s">
        <v>4</v>
      </c>
      <c r="D1922" s="120" t="s">
        <v>108</v>
      </c>
      <c r="E1922" s="120" t="s">
        <v>76</v>
      </c>
      <c r="F1922" s="118">
        <v>988875</v>
      </c>
      <c r="G1922" s="115">
        <v>3.5</v>
      </c>
      <c r="H1922" s="118">
        <f t="shared" si="181"/>
        <v>69221.25</v>
      </c>
      <c r="I1922" s="114">
        <f t="shared" ref="I1922" si="245">F1922/F1923</f>
        <v>0.33276597806697417</v>
      </c>
      <c r="J1922" s="117">
        <f t="shared" si="183"/>
        <v>2.3293618464688189E-2</v>
      </c>
    </row>
    <row r="1923" spans="1:10" x14ac:dyDescent="0.25">
      <c r="A1923" s="121" t="s">
        <v>20</v>
      </c>
      <c r="B1923" s="121" t="s">
        <v>79</v>
      </c>
      <c r="C1923" s="120" t="s">
        <v>4</v>
      </c>
      <c r="D1923" s="120" t="s">
        <v>108</v>
      </c>
      <c r="E1923" s="120" t="s">
        <v>72</v>
      </c>
      <c r="F1923" s="118">
        <v>2971683</v>
      </c>
      <c r="G1923" s="115">
        <v>2</v>
      </c>
      <c r="H1923" s="118">
        <f t="shared" si="181"/>
        <v>118867.32</v>
      </c>
      <c r="I1923" s="114">
        <f t="shared" ref="I1923" si="246">F1923/F1923</f>
        <v>1</v>
      </c>
      <c r="J1923" s="117">
        <f t="shared" si="183"/>
        <v>0.04</v>
      </c>
    </row>
    <row r="1924" spans="1:10" x14ac:dyDescent="0.25">
      <c r="A1924" s="121" t="s">
        <v>20</v>
      </c>
      <c r="B1924" s="121" t="s">
        <v>79</v>
      </c>
      <c r="C1924" s="120" t="s">
        <v>78</v>
      </c>
      <c r="D1924" s="120" t="s">
        <v>11</v>
      </c>
      <c r="E1924" s="120" t="s">
        <v>1</v>
      </c>
      <c r="F1924" s="118">
        <v>91351</v>
      </c>
      <c r="G1924" s="115">
        <v>6.6</v>
      </c>
      <c r="H1924" s="118">
        <f t="shared" ref="H1924:H1987" si="247">2*(G1924*F1924/100)</f>
        <v>12058.332</v>
      </c>
      <c r="I1924" s="114">
        <f t="shared" ref="I1924" si="248">F1924/F1927</f>
        <v>0.11505641922145379</v>
      </c>
      <c r="J1924" s="117">
        <f t="shared" ref="J1924:J1987" si="249">2*(I1924*G1924/100)</f>
        <v>1.51874473372319E-2</v>
      </c>
    </row>
    <row r="1925" spans="1:10" x14ac:dyDescent="0.25">
      <c r="A1925" s="121" t="s">
        <v>20</v>
      </c>
      <c r="B1925" s="121" t="s">
        <v>79</v>
      </c>
      <c r="C1925" s="120" t="s">
        <v>78</v>
      </c>
      <c r="D1925" s="120" t="s">
        <v>11</v>
      </c>
      <c r="E1925" s="120" t="s">
        <v>77</v>
      </c>
      <c r="F1925" s="118">
        <v>523833</v>
      </c>
      <c r="G1925" s="115">
        <v>2.7</v>
      </c>
      <c r="H1925" s="118">
        <f t="shared" si="247"/>
        <v>28286.982000000004</v>
      </c>
      <c r="I1925" s="114">
        <f t="shared" ref="I1925" si="250">F1925/F1927</f>
        <v>0.65976671574511281</v>
      </c>
      <c r="J1925" s="117">
        <f t="shared" si="249"/>
        <v>3.5627402650236097E-2</v>
      </c>
    </row>
    <row r="1926" spans="1:10" x14ac:dyDescent="0.25">
      <c r="A1926" s="121" t="s">
        <v>20</v>
      </c>
      <c r="B1926" s="121" t="s">
        <v>79</v>
      </c>
      <c r="C1926" s="120" t="s">
        <v>78</v>
      </c>
      <c r="D1926" s="120" t="s">
        <v>11</v>
      </c>
      <c r="E1926" s="120" t="s">
        <v>76</v>
      </c>
      <c r="F1926" s="118">
        <v>178783</v>
      </c>
      <c r="G1926" s="115">
        <v>5.0999999999999996</v>
      </c>
      <c r="H1926" s="118">
        <f t="shared" si="247"/>
        <v>18235.865999999998</v>
      </c>
      <c r="I1926" s="114">
        <f t="shared" ref="I1926" si="251">F1926/F1927</f>
        <v>0.22517686503343337</v>
      </c>
      <c r="J1926" s="117">
        <f t="shared" si="249"/>
        <v>2.2968040233410199E-2</v>
      </c>
    </row>
    <row r="1927" spans="1:10" x14ac:dyDescent="0.25">
      <c r="A1927" s="121" t="s">
        <v>20</v>
      </c>
      <c r="B1927" s="121" t="s">
        <v>79</v>
      </c>
      <c r="C1927" s="120" t="s">
        <v>78</v>
      </c>
      <c r="D1927" s="120" t="s">
        <v>11</v>
      </c>
      <c r="E1927" s="120" t="s">
        <v>72</v>
      </c>
      <c r="F1927" s="118">
        <v>793967</v>
      </c>
      <c r="G1927" s="115">
        <v>2.2000000000000002</v>
      </c>
      <c r="H1927" s="118">
        <f t="shared" si="247"/>
        <v>34934.548000000003</v>
      </c>
      <c r="I1927" s="114">
        <f t="shared" ref="I1927" si="252">F1927/F1927</f>
        <v>1</v>
      </c>
      <c r="J1927" s="117">
        <f t="shared" si="249"/>
        <v>4.4000000000000004E-2</v>
      </c>
    </row>
    <row r="1928" spans="1:10" x14ac:dyDescent="0.25">
      <c r="A1928" s="121" t="s">
        <v>20</v>
      </c>
      <c r="B1928" s="121" t="s">
        <v>79</v>
      </c>
      <c r="C1928" s="120" t="s">
        <v>78</v>
      </c>
      <c r="D1928" s="120" t="s">
        <v>32</v>
      </c>
      <c r="E1928" s="120" t="s">
        <v>1</v>
      </c>
      <c r="F1928" s="118">
        <v>81769</v>
      </c>
      <c r="G1928" s="115">
        <v>7</v>
      </c>
      <c r="H1928" s="118">
        <f t="shared" si="247"/>
        <v>11447.66</v>
      </c>
      <c r="I1928" s="114">
        <f t="shared" ref="I1928" si="253">F1928/F1931</f>
        <v>8.8973446917228763E-2</v>
      </c>
      <c r="J1928" s="117">
        <f t="shared" si="249"/>
        <v>1.2456282568412027E-2</v>
      </c>
    </row>
    <row r="1929" spans="1:10" x14ac:dyDescent="0.25">
      <c r="A1929" s="121" t="s">
        <v>20</v>
      </c>
      <c r="B1929" s="121" t="s">
        <v>79</v>
      </c>
      <c r="C1929" s="120" t="s">
        <v>78</v>
      </c>
      <c r="D1929" s="120" t="s">
        <v>32</v>
      </c>
      <c r="E1929" s="120" t="s">
        <v>77</v>
      </c>
      <c r="F1929" s="118">
        <v>393927</v>
      </c>
      <c r="G1929" s="115">
        <v>3.3</v>
      </c>
      <c r="H1929" s="118">
        <f t="shared" si="247"/>
        <v>25999.181999999997</v>
      </c>
      <c r="I1929" s="114">
        <f t="shared" ref="I1929" si="254">F1929/F1931</f>
        <v>0.4286348496834152</v>
      </c>
      <c r="J1929" s="117">
        <f t="shared" si="249"/>
        <v>2.8289900079105403E-2</v>
      </c>
    </row>
    <row r="1930" spans="1:10" x14ac:dyDescent="0.25">
      <c r="A1930" s="121" t="s">
        <v>20</v>
      </c>
      <c r="B1930" s="121" t="s">
        <v>79</v>
      </c>
      <c r="C1930" s="120" t="s">
        <v>78</v>
      </c>
      <c r="D1930" s="120" t="s">
        <v>32</v>
      </c>
      <c r="E1930" s="120" t="s">
        <v>76</v>
      </c>
      <c r="F1930" s="118">
        <v>443331</v>
      </c>
      <c r="G1930" s="115">
        <v>3.1</v>
      </c>
      <c r="H1930" s="118">
        <f t="shared" si="247"/>
        <v>27486.522000000001</v>
      </c>
      <c r="I1930" s="114">
        <f t="shared" ref="I1930" si="255">F1930/F1931</f>
        <v>0.48239170339935605</v>
      </c>
      <c r="J1930" s="117">
        <f t="shared" si="249"/>
        <v>2.9908285610760074E-2</v>
      </c>
    </row>
    <row r="1931" spans="1:10" x14ac:dyDescent="0.25">
      <c r="A1931" s="121" t="s">
        <v>20</v>
      </c>
      <c r="B1931" s="121" t="s">
        <v>79</v>
      </c>
      <c r="C1931" s="120" t="s">
        <v>78</v>
      </c>
      <c r="D1931" s="120" t="s">
        <v>32</v>
      </c>
      <c r="E1931" s="120" t="s">
        <v>72</v>
      </c>
      <c r="F1931" s="118">
        <v>919027</v>
      </c>
      <c r="G1931" s="115">
        <v>2.2000000000000002</v>
      </c>
      <c r="H1931" s="118">
        <f t="shared" si="247"/>
        <v>40437.188000000002</v>
      </c>
      <c r="I1931" s="114">
        <f t="shared" ref="I1931" si="256">F1931/F1931</f>
        <v>1</v>
      </c>
      <c r="J1931" s="117">
        <f t="shared" si="249"/>
        <v>4.4000000000000004E-2</v>
      </c>
    </row>
    <row r="1932" spans="1:10" x14ac:dyDescent="0.25">
      <c r="A1932" s="121" t="s">
        <v>20</v>
      </c>
      <c r="B1932" s="121" t="s">
        <v>79</v>
      </c>
      <c r="C1932" s="120" t="s">
        <v>78</v>
      </c>
      <c r="D1932" s="120" t="s">
        <v>108</v>
      </c>
      <c r="E1932" s="120" t="s">
        <v>1</v>
      </c>
      <c r="F1932" s="118">
        <v>173120</v>
      </c>
      <c r="G1932" s="115">
        <v>5.0999999999999996</v>
      </c>
      <c r="H1932" s="118">
        <f t="shared" si="247"/>
        <v>17658.239999999998</v>
      </c>
      <c r="I1932" s="114">
        <f t="shared" ref="I1932" si="257">F1932/F1935</f>
        <v>0.10106281749965265</v>
      </c>
      <c r="J1932" s="117">
        <f t="shared" si="249"/>
        <v>1.0308407384964571E-2</v>
      </c>
    </row>
    <row r="1933" spans="1:10" x14ac:dyDescent="0.25">
      <c r="A1933" s="121" t="s">
        <v>20</v>
      </c>
      <c r="B1933" s="121" t="s">
        <v>79</v>
      </c>
      <c r="C1933" s="120" t="s">
        <v>78</v>
      </c>
      <c r="D1933" s="120" t="s">
        <v>108</v>
      </c>
      <c r="E1933" s="120" t="s">
        <v>77</v>
      </c>
      <c r="F1933" s="118">
        <v>917760</v>
      </c>
      <c r="G1933" s="115">
        <v>2.2000000000000002</v>
      </c>
      <c r="H1933" s="118">
        <f t="shared" si="247"/>
        <v>40381.440000000002</v>
      </c>
      <c r="I1933" s="114">
        <f t="shared" ref="I1933" si="258">F1933/F1935</f>
        <v>0.53576369794640266</v>
      </c>
      <c r="J1933" s="117">
        <f t="shared" si="249"/>
        <v>2.3573602709641719E-2</v>
      </c>
    </row>
    <row r="1934" spans="1:10" x14ac:dyDescent="0.25">
      <c r="A1934" s="121" t="s">
        <v>20</v>
      </c>
      <c r="B1934" s="121" t="s">
        <v>79</v>
      </c>
      <c r="C1934" s="120" t="s">
        <v>78</v>
      </c>
      <c r="D1934" s="120" t="s">
        <v>108</v>
      </c>
      <c r="E1934" s="120" t="s">
        <v>76</v>
      </c>
      <c r="F1934" s="118">
        <v>622114</v>
      </c>
      <c r="G1934" s="115">
        <v>2.7</v>
      </c>
      <c r="H1934" s="118">
        <f t="shared" si="247"/>
        <v>33594.156000000003</v>
      </c>
      <c r="I1934" s="114">
        <f t="shared" ref="I1934" si="259">F1934/F1935</f>
        <v>0.36317348455394471</v>
      </c>
      <c r="J1934" s="117">
        <f t="shared" si="249"/>
        <v>1.9611368165913017E-2</v>
      </c>
    </row>
    <row r="1935" spans="1:10" x14ac:dyDescent="0.25">
      <c r="A1935" s="121" t="s">
        <v>20</v>
      </c>
      <c r="B1935" s="121" t="s">
        <v>79</v>
      </c>
      <c r="C1935" s="120" t="s">
        <v>78</v>
      </c>
      <c r="D1935" s="120" t="s">
        <v>108</v>
      </c>
      <c r="E1935" s="120" t="s">
        <v>72</v>
      </c>
      <c r="F1935" s="118">
        <v>1712994</v>
      </c>
      <c r="G1935" s="115">
        <v>1.4</v>
      </c>
      <c r="H1935" s="118">
        <f t="shared" si="247"/>
        <v>47963.831999999995</v>
      </c>
      <c r="I1935" s="114">
        <f t="shared" ref="I1935" si="260">F1935/F1935</f>
        <v>1</v>
      </c>
      <c r="J1935" s="117">
        <f t="shared" si="249"/>
        <v>2.7999999999999997E-2</v>
      </c>
    </row>
    <row r="1936" spans="1:10" x14ac:dyDescent="0.25">
      <c r="A1936" s="121" t="s">
        <v>20</v>
      </c>
      <c r="B1936" s="121" t="s">
        <v>79</v>
      </c>
      <c r="C1936" s="120" t="s">
        <v>73</v>
      </c>
      <c r="D1936" s="120" t="s">
        <v>11</v>
      </c>
      <c r="E1936" s="120" t="s">
        <v>1</v>
      </c>
      <c r="F1936" s="118">
        <v>1095376</v>
      </c>
      <c r="G1936" s="115">
        <v>2.8</v>
      </c>
      <c r="H1936" s="118">
        <f t="shared" si="247"/>
        <v>61341.055999999997</v>
      </c>
      <c r="I1936" s="114">
        <f t="shared" ref="I1936" si="261">F1936/F1939</f>
        <v>0.25409798227306457</v>
      </c>
      <c r="J1936" s="117">
        <f t="shared" si="249"/>
        <v>1.4229487007291614E-2</v>
      </c>
    </row>
    <row r="1937" spans="1:10" x14ac:dyDescent="0.25">
      <c r="A1937" s="121" t="s">
        <v>20</v>
      </c>
      <c r="B1937" s="121" t="s">
        <v>79</v>
      </c>
      <c r="C1937" s="120" t="s">
        <v>73</v>
      </c>
      <c r="D1937" s="120" t="s">
        <v>11</v>
      </c>
      <c r="E1937" s="120" t="s">
        <v>77</v>
      </c>
      <c r="F1937" s="118">
        <v>1766743</v>
      </c>
      <c r="G1937" s="115">
        <v>2.2999999999999998</v>
      </c>
      <c r="H1937" s="118">
        <f t="shared" si="247"/>
        <v>81270.178</v>
      </c>
      <c r="I1937" s="114">
        <f t="shared" ref="I1937" si="262">F1937/F1939</f>
        <v>0.4098371988203694</v>
      </c>
      <c r="J1937" s="117">
        <f t="shared" si="249"/>
        <v>1.8852511145736991E-2</v>
      </c>
    </row>
    <row r="1938" spans="1:10" x14ac:dyDescent="0.25">
      <c r="A1938" s="121" t="s">
        <v>20</v>
      </c>
      <c r="B1938" s="121" t="s">
        <v>79</v>
      </c>
      <c r="C1938" s="120" t="s">
        <v>73</v>
      </c>
      <c r="D1938" s="120" t="s">
        <v>11</v>
      </c>
      <c r="E1938" s="120" t="s">
        <v>76</v>
      </c>
      <c r="F1938" s="118">
        <v>1448722</v>
      </c>
      <c r="G1938" s="115">
        <v>2.8</v>
      </c>
      <c r="H1938" s="118">
        <f t="shared" si="247"/>
        <v>81128.431999999986</v>
      </c>
      <c r="I1938" s="114">
        <f t="shared" ref="I1938" si="263">F1938/F1939</f>
        <v>0.33606481890656603</v>
      </c>
      <c r="J1938" s="117">
        <f t="shared" si="249"/>
        <v>1.8819629858767697E-2</v>
      </c>
    </row>
    <row r="1939" spans="1:10" x14ac:dyDescent="0.25">
      <c r="A1939" s="121" t="s">
        <v>20</v>
      </c>
      <c r="B1939" s="121" t="s">
        <v>79</v>
      </c>
      <c r="C1939" s="120" t="s">
        <v>73</v>
      </c>
      <c r="D1939" s="120" t="s">
        <v>11</v>
      </c>
      <c r="E1939" s="120" t="s">
        <v>72</v>
      </c>
      <c r="F1939" s="118">
        <v>4310841</v>
      </c>
      <c r="G1939" s="115">
        <v>1.4</v>
      </c>
      <c r="H1939" s="118">
        <f t="shared" si="247"/>
        <v>120703.548</v>
      </c>
      <c r="I1939" s="114">
        <f t="shared" ref="I1939" si="264">F1939/F1939</f>
        <v>1</v>
      </c>
      <c r="J1939" s="117">
        <f t="shared" si="249"/>
        <v>2.7999999999999997E-2</v>
      </c>
    </row>
    <row r="1940" spans="1:10" x14ac:dyDescent="0.25">
      <c r="A1940" s="121" t="s">
        <v>20</v>
      </c>
      <c r="B1940" s="121" t="s">
        <v>79</v>
      </c>
      <c r="C1940" s="120" t="s">
        <v>73</v>
      </c>
      <c r="D1940" s="120" t="s">
        <v>32</v>
      </c>
      <c r="E1940" s="120" t="s">
        <v>1</v>
      </c>
      <c r="F1940" s="118">
        <v>802862</v>
      </c>
      <c r="G1940" s="115">
        <v>3.3</v>
      </c>
      <c r="H1940" s="118">
        <f t="shared" si="247"/>
        <v>52988.891999999993</v>
      </c>
      <c r="I1940" s="114">
        <f t="shared" ref="I1940" si="265">F1940/F1943</f>
        <v>0.18009029839564228</v>
      </c>
      <c r="J1940" s="117">
        <f t="shared" si="249"/>
        <v>1.1885959694112389E-2</v>
      </c>
    </row>
    <row r="1941" spans="1:10" x14ac:dyDescent="0.25">
      <c r="A1941" s="121" t="s">
        <v>20</v>
      </c>
      <c r="B1941" s="121" t="s">
        <v>79</v>
      </c>
      <c r="C1941" s="120" t="s">
        <v>73</v>
      </c>
      <c r="D1941" s="120" t="s">
        <v>32</v>
      </c>
      <c r="E1941" s="120" t="s">
        <v>77</v>
      </c>
      <c r="F1941" s="118">
        <v>1443954</v>
      </c>
      <c r="G1941" s="115">
        <v>2.8</v>
      </c>
      <c r="H1941" s="118">
        <f t="shared" si="247"/>
        <v>80861.423999999999</v>
      </c>
      <c r="I1941" s="114">
        <f t="shared" ref="I1941" si="266">F1941/F1943</f>
        <v>0.32389390297408677</v>
      </c>
      <c r="J1941" s="117">
        <f t="shared" si="249"/>
        <v>1.8138058566548858E-2</v>
      </c>
    </row>
    <row r="1942" spans="1:10" x14ac:dyDescent="0.25">
      <c r="A1942" s="121" t="s">
        <v>20</v>
      </c>
      <c r="B1942" s="121" t="s">
        <v>79</v>
      </c>
      <c r="C1942" s="120" t="s">
        <v>73</v>
      </c>
      <c r="D1942" s="120" t="s">
        <v>32</v>
      </c>
      <c r="E1942" s="120" t="s">
        <v>76</v>
      </c>
      <c r="F1942" s="118">
        <v>2211292</v>
      </c>
      <c r="G1942" s="115">
        <v>2</v>
      </c>
      <c r="H1942" s="118">
        <f t="shared" si="247"/>
        <v>88451.68</v>
      </c>
      <c r="I1942" s="114">
        <f t="shared" ref="I1942" si="267">F1942/F1943</f>
        <v>0.49601579863027095</v>
      </c>
      <c r="J1942" s="117">
        <f t="shared" si="249"/>
        <v>1.9840631945210838E-2</v>
      </c>
    </row>
    <row r="1943" spans="1:10" x14ac:dyDescent="0.25">
      <c r="A1943" s="121" t="s">
        <v>20</v>
      </c>
      <c r="B1943" s="121" t="s">
        <v>79</v>
      </c>
      <c r="C1943" s="120" t="s">
        <v>73</v>
      </c>
      <c r="D1943" s="120" t="s">
        <v>32</v>
      </c>
      <c r="E1943" s="120" t="s">
        <v>72</v>
      </c>
      <c r="F1943" s="118">
        <v>4458108</v>
      </c>
      <c r="G1943" s="115">
        <v>1.4</v>
      </c>
      <c r="H1943" s="118">
        <f t="shared" si="247"/>
        <v>124827.02399999999</v>
      </c>
      <c r="I1943" s="114">
        <f t="shared" ref="I1943" si="268">F1943/F1943</f>
        <v>1</v>
      </c>
      <c r="J1943" s="117">
        <f t="shared" si="249"/>
        <v>2.7999999999999997E-2</v>
      </c>
    </row>
    <row r="1944" spans="1:10" x14ac:dyDescent="0.25">
      <c r="A1944" s="121" t="s">
        <v>20</v>
      </c>
      <c r="B1944" s="121" t="s">
        <v>79</v>
      </c>
      <c r="C1944" s="120" t="s">
        <v>73</v>
      </c>
      <c r="D1944" s="120" t="s">
        <v>108</v>
      </c>
      <c r="E1944" s="120" t="s">
        <v>1</v>
      </c>
      <c r="F1944" s="118">
        <v>1898238</v>
      </c>
      <c r="G1944" s="115">
        <v>2.2999999999999998</v>
      </c>
      <c r="H1944" s="118">
        <f t="shared" si="247"/>
        <v>87318.947999999989</v>
      </c>
      <c r="I1944" s="114">
        <f t="shared" ref="I1944" si="269">F1944/F1947</f>
        <v>0.21647269245151271</v>
      </c>
      <c r="J1944" s="117">
        <f t="shared" si="249"/>
        <v>9.9577438527695839E-3</v>
      </c>
    </row>
    <row r="1945" spans="1:10" x14ac:dyDescent="0.25">
      <c r="A1945" s="121" t="s">
        <v>20</v>
      </c>
      <c r="B1945" s="121" t="s">
        <v>79</v>
      </c>
      <c r="C1945" s="120" t="s">
        <v>73</v>
      </c>
      <c r="D1945" s="120" t="s">
        <v>108</v>
      </c>
      <c r="E1945" s="120" t="s">
        <v>77</v>
      </c>
      <c r="F1945" s="118">
        <v>3210697</v>
      </c>
      <c r="G1945" s="115">
        <v>1.6</v>
      </c>
      <c r="H1945" s="118">
        <f t="shared" si="247"/>
        <v>102742.304</v>
      </c>
      <c r="I1945" s="114">
        <f t="shared" ref="I1945" si="270">F1945/F1947</f>
        <v>0.36614387881603599</v>
      </c>
      <c r="J1945" s="117">
        <f t="shared" si="249"/>
        <v>1.1716604122113151E-2</v>
      </c>
    </row>
    <row r="1946" spans="1:10" x14ac:dyDescent="0.25">
      <c r="A1946" s="121" t="s">
        <v>20</v>
      </c>
      <c r="B1946" s="121" t="s">
        <v>79</v>
      </c>
      <c r="C1946" s="120" t="s">
        <v>73</v>
      </c>
      <c r="D1946" s="120" t="s">
        <v>108</v>
      </c>
      <c r="E1946" s="120" t="s">
        <v>76</v>
      </c>
      <c r="F1946" s="118">
        <v>3660014</v>
      </c>
      <c r="G1946" s="115">
        <v>1.6</v>
      </c>
      <c r="H1946" s="118">
        <f t="shared" si="247"/>
        <v>117120.448</v>
      </c>
      <c r="I1946" s="114">
        <f t="shared" ref="I1946" si="271">F1946/F1947</f>
        <v>0.41738342873245127</v>
      </c>
      <c r="J1946" s="117">
        <f t="shared" si="249"/>
        <v>1.335626971943844E-2</v>
      </c>
    </row>
    <row r="1947" spans="1:10" x14ac:dyDescent="0.25">
      <c r="A1947" s="121" t="s">
        <v>20</v>
      </c>
      <c r="B1947" s="121" t="s">
        <v>79</v>
      </c>
      <c r="C1947" s="120" t="s">
        <v>73</v>
      </c>
      <c r="D1947" s="120" t="s">
        <v>108</v>
      </c>
      <c r="E1947" s="120" t="s">
        <v>72</v>
      </c>
      <c r="F1947" s="118">
        <v>8768949</v>
      </c>
      <c r="G1947" s="115">
        <v>0.9</v>
      </c>
      <c r="H1947" s="118">
        <f t="shared" si="247"/>
        <v>157841.08200000002</v>
      </c>
      <c r="I1947" s="114">
        <f t="shared" ref="I1947" si="272">F1947/F1947</f>
        <v>1</v>
      </c>
      <c r="J1947" s="117">
        <f t="shared" si="249"/>
        <v>1.8000000000000002E-2</v>
      </c>
    </row>
    <row r="1948" spans="1:10" x14ac:dyDescent="0.25">
      <c r="A1948" s="121" t="s">
        <v>20</v>
      </c>
      <c r="B1948" s="121" t="s">
        <v>74</v>
      </c>
      <c r="C1948" s="120" t="s">
        <v>0</v>
      </c>
      <c r="D1948" s="120" t="s">
        <v>11</v>
      </c>
      <c r="E1948" s="120" t="s">
        <v>1</v>
      </c>
      <c r="F1948" s="118">
        <v>57509</v>
      </c>
      <c r="G1948" s="115">
        <v>10.3</v>
      </c>
      <c r="H1948" s="118">
        <f t="shared" si="247"/>
        <v>11846.854000000001</v>
      </c>
      <c r="I1948" s="114">
        <f t="shared" ref="I1948" si="273">F1948/F1951</f>
        <v>7.8465696755030234E-2</v>
      </c>
      <c r="J1948" s="117">
        <f t="shared" si="249"/>
        <v>1.616393353153623E-2</v>
      </c>
    </row>
    <row r="1949" spans="1:10" x14ac:dyDescent="0.25">
      <c r="A1949" s="121" t="s">
        <v>20</v>
      </c>
      <c r="B1949" s="121" t="s">
        <v>74</v>
      </c>
      <c r="C1949" s="120" t="s">
        <v>0</v>
      </c>
      <c r="D1949" s="120" t="s">
        <v>11</v>
      </c>
      <c r="E1949" s="120" t="s">
        <v>77</v>
      </c>
      <c r="F1949" s="118">
        <v>66434</v>
      </c>
      <c r="G1949" s="115">
        <v>9.4</v>
      </c>
      <c r="H1949" s="118">
        <f t="shared" si="247"/>
        <v>12489.591999999999</v>
      </c>
      <c r="I1949" s="114">
        <f t="shared" ref="I1949" si="274">F1949/F1951</f>
        <v>9.0643031494612641E-2</v>
      </c>
      <c r="J1949" s="117">
        <f t="shared" si="249"/>
        <v>1.7040889920987175E-2</v>
      </c>
    </row>
    <row r="1950" spans="1:10" x14ac:dyDescent="0.25">
      <c r="A1950" s="121" t="s">
        <v>20</v>
      </c>
      <c r="B1950" s="121" t="s">
        <v>74</v>
      </c>
      <c r="C1950" s="120" t="s">
        <v>0</v>
      </c>
      <c r="D1950" s="120" t="s">
        <v>11</v>
      </c>
      <c r="E1950" s="120" t="s">
        <v>76</v>
      </c>
      <c r="F1950" s="118">
        <v>608976</v>
      </c>
      <c r="G1950" s="115">
        <v>3.2</v>
      </c>
      <c r="H1950" s="118">
        <f t="shared" si="247"/>
        <v>38974.464000000007</v>
      </c>
      <c r="I1950" s="114">
        <f t="shared" ref="I1950" si="275">F1950/F1951</f>
        <v>0.83089127175035715</v>
      </c>
      <c r="J1950" s="117">
        <f t="shared" si="249"/>
        <v>5.317704139202286E-2</v>
      </c>
    </row>
    <row r="1951" spans="1:10" x14ac:dyDescent="0.25">
      <c r="A1951" s="121" t="s">
        <v>20</v>
      </c>
      <c r="B1951" s="121" t="s">
        <v>74</v>
      </c>
      <c r="C1951" s="120" t="s">
        <v>0</v>
      </c>
      <c r="D1951" s="120" t="s">
        <v>11</v>
      </c>
      <c r="E1951" s="120" t="s">
        <v>72</v>
      </c>
      <c r="F1951" s="118">
        <v>732919</v>
      </c>
      <c r="G1951" s="115">
        <v>3.2</v>
      </c>
      <c r="H1951" s="118">
        <f t="shared" si="247"/>
        <v>46906.816000000006</v>
      </c>
      <c r="I1951" s="114">
        <f t="shared" ref="I1951" si="276">F1951/F1951</f>
        <v>1</v>
      </c>
      <c r="J1951" s="117">
        <f t="shared" si="249"/>
        <v>6.4000000000000001E-2</v>
      </c>
    </row>
    <row r="1952" spans="1:10" x14ac:dyDescent="0.25">
      <c r="A1952" s="121" t="s">
        <v>20</v>
      </c>
      <c r="B1952" s="121" t="s">
        <v>74</v>
      </c>
      <c r="C1952" s="120" t="s">
        <v>0</v>
      </c>
      <c r="D1952" s="120" t="s">
        <v>32</v>
      </c>
      <c r="E1952" s="120" t="s">
        <v>1</v>
      </c>
      <c r="F1952" s="118">
        <v>34088</v>
      </c>
      <c r="G1952" s="115">
        <v>14</v>
      </c>
      <c r="H1952" s="118">
        <f t="shared" si="247"/>
        <v>9544.64</v>
      </c>
      <c r="I1952" s="114">
        <f t="shared" ref="I1952" si="277">F1952/F1955</f>
        <v>4.9303933409026807E-2</v>
      </c>
      <c r="J1952" s="117">
        <f t="shared" si="249"/>
        <v>1.3805101354527505E-2</v>
      </c>
    </row>
    <row r="1953" spans="1:10" x14ac:dyDescent="0.25">
      <c r="A1953" s="121" t="s">
        <v>20</v>
      </c>
      <c r="B1953" s="121" t="s">
        <v>74</v>
      </c>
      <c r="C1953" s="120" t="s">
        <v>0</v>
      </c>
      <c r="D1953" s="120" t="s">
        <v>32</v>
      </c>
      <c r="E1953" s="120" t="s">
        <v>77</v>
      </c>
      <c r="F1953" s="118">
        <v>43806</v>
      </c>
      <c r="G1953" s="115">
        <v>12.1</v>
      </c>
      <c r="H1953" s="118">
        <f t="shared" si="247"/>
        <v>10601.052</v>
      </c>
      <c r="I1953" s="114">
        <f t="shared" ref="I1953" si="278">F1953/F1955</f>
        <v>6.3359777837239742E-2</v>
      </c>
      <c r="J1953" s="117">
        <f t="shared" si="249"/>
        <v>1.5333066236612016E-2</v>
      </c>
    </row>
    <row r="1954" spans="1:10" x14ac:dyDescent="0.25">
      <c r="A1954" s="121" t="s">
        <v>20</v>
      </c>
      <c r="B1954" s="121" t="s">
        <v>74</v>
      </c>
      <c r="C1954" s="120" t="s">
        <v>0</v>
      </c>
      <c r="D1954" s="120" t="s">
        <v>32</v>
      </c>
      <c r="E1954" s="120" t="s">
        <v>76</v>
      </c>
      <c r="F1954" s="118">
        <v>613491</v>
      </c>
      <c r="G1954" s="115">
        <v>3.2</v>
      </c>
      <c r="H1954" s="118">
        <f t="shared" si="247"/>
        <v>39263.424000000006</v>
      </c>
      <c r="I1954" s="114">
        <f t="shared" ref="I1954" si="279">F1954/F1955</f>
        <v>0.88733628875373349</v>
      </c>
      <c r="J1954" s="117">
        <f t="shared" si="249"/>
        <v>5.6789522480238948E-2</v>
      </c>
    </row>
    <row r="1955" spans="1:10" x14ac:dyDescent="0.25">
      <c r="A1955" s="121" t="s">
        <v>20</v>
      </c>
      <c r="B1955" s="121" t="s">
        <v>74</v>
      </c>
      <c r="C1955" s="120" t="s">
        <v>0</v>
      </c>
      <c r="D1955" s="120" t="s">
        <v>32</v>
      </c>
      <c r="E1955" s="120" t="s">
        <v>72</v>
      </c>
      <c r="F1955" s="118">
        <v>691385</v>
      </c>
      <c r="G1955" s="115">
        <v>3.2</v>
      </c>
      <c r="H1955" s="118">
        <f t="shared" si="247"/>
        <v>44248.639999999999</v>
      </c>
      <c r="I1955" s="114">
        <f t="shared" ref="I1955" si="280">F1955/F1955</f>
        <v>1</v>
      </c>
      <c r="J1955" s="117">
        <f t="shared" si="249"/>
        <v>6.4000000000000001E-2</v>
      </c>
    </row>
    <row r="1956" spans="1:10" x14ac:dyDescent="0.25">
      <c r="A1956" s="121" t="s">
        <v>20</v>
      </c>
      <c r="B1956" s="121" t="s">
        <v>74</v>
      </c>
      <c r="C1956" s="120" t="s">
        <v>0</v>
      </c>
      <c r="D1956" s="120" t="s">
        <v>108</v>
      </c>
      <c r="E1956" s="120" t="s">
        <v>1</v>
      </c>
      <c r="F1956" s="118">
        <v>91597</v>
      </c>
      <c r="G1956" s="115">
        <v>8</v>
      </c>
      <c r="H1956" s="118">
        <f t="shared" si="247"/>
        <v>14655.52</v>
      </c>
      <c r="I1956" s="114">
        <f t="shared" ref="I1956" si="281">F1956/F1959</f>
        <v>6.4310006852469695E-2</v>
      </c>
      <c r="J1956" s="117">
        <f t="shared" si="249"/>
        <v>1.0289601096395151E-2</v>
      </c>
    </row>
    <row r="1957" spans="1:10" x14ac:dyDescent="0.25">
      <c r="A1957" s="121" t="s">
        <v>20</v>
      </c>
      <c r="B1957" s="121" t="s">
        <v>74</v>
      </c>
      <c r="C1957" s="120" t="s">
        <v>0</v>
      </c>
      <c r="D1957" s="120" t="s">
        <v>108</v>
      </c>
      <c r="E1957" s="120" t="s">
        <v>77</v>
      </c>
      <c r="F1957" s="118">
        <v>110240</v>
      </c>
      <c r="G1957" s="115">
        <v>7.6</v>
      </c>
      <c r="H1957" s="118">
        <f t="shared" si="247"/>
        <v>16756.48</v>
      </c>
      <c r="I1957" s="114">
        <f t="shared" ref="I1957" si="282">F1957/F1959</f>
        <v>7.73992069108842E-2</v>
      </c>
      <c r="J1957" s="117">
        <f t="shared" si="249"/>
        <v>1.1764679450454398E-2</v>
      </c>
    </row>
    <row r="1958" spans="1:10" x14ac:dyDescent="0.25">
      <c r="A1958" s="121" t="s">
        <v>20</v>
      </c>
      <c r="B1958" s="121" t="s">
        <v>74</v>
      </c>
      <c r="C1958" s="120" t="s">
        <v>0</v>
      </c>
      <c r="D1958" s="120" t="s">
        <v>108</v>
      </c>
      <c r="E1958" s="120" t="s">
        <v>76</v>
      </c>
      <c r="F1958" s="118">
        <v>1222467</v>
      </c>
      <c r="G1958" s="115">
        <v>2</v>
      </c>
      <c r="H1958" s="118">
        <f t="shared" si="247"/>
        <v>48898.68</v>
      </c>
      <c r="I1958" s="114">
        <f t="shared" ref="I1958" si="283">F1958/F1959</f>
        <v>0.85829078623664612</v>
      </c>
      <c r="J1958" s="117">
        <f t="shared" si="249"/>
        <v>3.4331631449465848E-2</v>
      </c>
    </row>
    <row r="1959" spans="1:10" x14ac:dyDescent="0.25">
      <c r="A1959" s="121" t="s">
        <v>20</v>
      </c>
      <c r="B1959" s="121" t="s">
        <v>74</v>
      </c>
      <c r="C1959" s="120" t="s">
        <v>0</v>
      </c>
      <c r="D1959" s="120" t="s">
        <v>108</v>
      </c>
      <c r="E1959" s="120" t="s">
        <v>72</v>
      </c>
      <c r="F1959" s="118">
        <v>1424304</v>
      </c>
      <c r="G1959" s="115">
        <v>2</v>
      </c>
      <c r="H1959" s="118">
        <f t="shared" si="247"/>
        <v>56972.160000000003</v>
      </c>
      <c r="I1959" s="114">
        <f t="shared" ref="I1959" si="284">F1959/F1959</f>
        <v>1</v>
      </c>
      <c r="J1959" s="117">
        <f t="shared" si="249"/>
        <v>0.04</v>
      </c>
    </row>
    <row r="1960" spans="1:10" x14ac:dyDescent="0.25">
      <c r="A1960" s="121" t="s">
        <v>20</v>
      </c>
      <c r="B1960" s="121" t="s">
        <v>74</v>
      </c>
      <c r="C1960" s="120" t="s">
        <v>2</v>
      </c>
      <c r="D1960" s="120" t="s">
        <v>11</v>
      </c>
      <c r="E1960" s="120" t="s">
        <v>1</v>
      </c>
      <c r="F1960" s="118">
        <v>272113</v>
      </c>
      <c r="G1960" s="115">
        <v>5.8</v>
      </c>
      <c r="H1960" s="118">
        <f t="shared" si="247"/>
        <v>31565.107999999997</v>
      </c>
      <c r="I1960" s="114">
        <f t="shared" ref="I1960" si="285">F1960/F1963</f>
        <v>0.28214816373973101</v>
      </c>
      <c r="J1960" s="117">
        <f t="shared" si="249"/>
        <v>3.27291869938088E-2</v>
      </c>
    </row>
    <row r="1961" spans="1:10" x14ac:dyDescent="0.25">
      <c r="A1961" s="121" t="s">
        <v>20</v>
      </c>
      <c r="B1961" s="121" t="s">
        <v>74</v>
      </c>
      <c r="C1961" s="120" t="s">
        <v>2</v>
      </c>
      <c r="D1961" s="120" t="s">
        <v>11</v>
      </c>
      <c r="E1961" s="120" t="s">
        <v>77</v>
      </c>
      <c r="F1961" s="118">
        <v>268637</v>
      </c>
      <c r="G1961" s="115">
        <v>5.8</v>
      </c>
      <c r="H1961" s="118">
        <f t="shared" si="247"/>
        <v>31161.891999999996</v>
      </c>
      <c r="I1961" s="114">
        <f t="shared" ref="I1961" si="286">F1961/F1963</f>
        <v>0.27854397350567639</v>
      </c>
      <c r="J1961" s="117">
        <f t="shared" si="249"/>
        <v>3.2311100926658461E-2</v>
      </c>
    </row>
    <row r="1962" spans="1:10" x14ac:dyDescent="0.25">
      <c r="A1962" s="121" t="s">
        <v>20</v>
      </c>
      <c r="B1962" s="121" t="s">
        <v>74</v>
      </c>
      <c r="C1962" s="120" t="s">
        <v>2</v>
      </c>
      <c r="D1962" s="120" t="s">
        <v>11</v>
      </c>
      <c r="E1962" s="120" t="s">
        <v>76</v>
      </c>
      <c r="F1962" s="118">
        <v>423683</v>
      </c>
      <c r="G1962" s="115">
        <v>4.7</v>
      </c>
      <c r="H1962" s="118">
        <f t="shared" si="247"/>
        <v>39826.202000000005</v>
      </c>
      <c r="I1962" s="114">
        <f t="shared" ref="I1962" si="287">F1962/F1963</f>
        <v>0.4393078627545926</v>
      </c>
      <c r="J1962" s="117">
        <f t="shared" si="249"/>
        <v>4.1294939098931706E-2</v>
      </c>
    </row>
    <row r="1963" spans="1:10" x14ac:dyDescent="0.25">
      <c r="A1963" s="121" t="s">
        <v>20</v>
      </c>
      <c r="B1963" s="121" t="s">
        <v>74</v>
      </c>
      <c r="C1963" s="120" t="s">
        <v>2</v>
      </c>
      <c r="D1963" s="120" t="s">
        <v>11</v>
      </c>
      <c r="E1963" s="120" t="s">
        <v>72</v>
      </c>
      <c r="F1963" s="118">
        <v>964433</v>
      </c>
      <c r="G1963" s="115">
        <v>3.2</v>
      </c>
      <c r="H1963" s="118">
        <f t="shared" si="247"/>
        <v>61723.712</v>
      </c>
      <c r="I1963" s="114">
        <f t="shared" ref="I1963" si="288">F1963/F1963</f>
        <v>1</v>
      </c>
      <c r="J1963" s="117">
        <f t="shared" si="249"/>
        <v>6.4000000000000001E-2</v>
      </c>
    </row>
    <row r="1964" spans="1:10" x14ac:dyDescent="0.25">
      <c r="A1964" s="121" t="s">
        <v>20</v>
      </c>
      <c r="B1964" s="121" t="s">
        <v>74</v>
      </c>
      <c r="C1964" s="120" t="s">
        <v>2</v>
      </c>
      <c r="D1964" s="120" t="s">
        <v>32</v>
      </c>
      <c r="E1964" s="120" t="s">
        <v>1</v>
      </c>
      <c r="F1964" s="118">
        <v>187921</v>
      </c>
      <c r="G1964" s="115">
        <v>7.7</v>
      </c>
      <c r="H1964" s="118">
        <f t="shared" si="247"/>
        <v>28939.833999999999</v>
      </c>
      <c r="I1964" s="114">
        <f t="shared" ref="I1964" si="289">F1964/F1967</f>
        <v>0.19013531588884144</v>
      </c>
      <c r="J1964" s="117">
        <f t="shared" si="249"/>
        <v>2.9280838646881583E-2</v>
      </c>
    </row>
    <row r="1965" spans="1:10" x14ac:dyDescent="0.25">
      <c r="A1965" s="121" t="s">
        <v>20</v>
      </c>
      <c r="B1965" s="121" t="s">
        <v>74</v>
      </c>
      <c r="C1965" s="120" t="s">
        <v>2</v>
      </c>
      <c r="D1965" s="120" t="s">
        <v>32</v>
      </c>
      <c r="E1965" s="120" t="s">
        <v>77</v>
      </c>
      <c r="F1965" s="118">
        <v>228992</v>
      </c>
      <c r="G1965" s="115">
        <v>6.7</v>
      </c>
      <c r="H1965" s="118">
        <f t="shared" si="247"/>
        <v>30684.928000000004</v>
      </c>
      <c r="I1965" s="114">
        <f t="shared" ref="I1965" si="290">F1965/F1967</f>
        <v>0.23169026482414196</v>
      </c>
      <c r="J1965" s="117">
        <f t="shared" si="249"/>
        <v>3.1046495486435025E-2</v>
      </c>
    </row>
    <row r="1966" spans="1:10" x14ac:dyDescent="0.25">
      <c r="A1966" s="121" t="s">
        <v>20</v>
      </c>
      <c r="B1966" s="121" t="s">
        <v>74</v>
      </c>
      <c r="C1966" s="120" t="s">
        <v>2</v>
      </c>
      <c r="D1966" s="120" t="s">
        <v>32</v>
      </c>
      <c r="E1966" s="120" t="s">
        <v>76</v>
      </c>
      <c r="F1966" s="118">
        <v>571441</v>
      </c>
      <c r="G1966" s="115">
        <v>4.0999999999999996</v>
      </c>
      <c r="H1966" s="118">
        <f t="shared" si="247"/>
        <v>46858.161999999989</v>
      </c>
      <c r="I1966" s="114">
        <f t="shared" ref="I1966" si="291">F1966/F1967</f>
        <v>0.57817441928701663</v>
      </c>
      <c r="J1966" s="117">
        <f t="shared" si="249"/>
        <v>4.741030238153536E-2</v>
      </c>
    </row>
    <row r="1967" spans="1:10" x14ac:dyDescent="0.25">
      <c r="A1967" s="121" t="s">
        <v>20</v>
      </c>
      <c r="B1967" s="121" t="s">
        <v>74</v>
      </c>
      <c r="C1967" s="120" t="s">
        <v>2</v>
      </c>
      <c r="D1967" s="120" t="s">
        <v>32</v>
      </c>
      <c r="E1967" s="120" t="s">
        <v>72</v>
      </c>
      <c r="F1967" s="118">
        <v>988354</v>
      </c>
      <c r="G1967" s="115">
        <v>3.2</v>
      </c>
      <c r="H1967" s="118">
        <f t="shared" si="247"/>
        <v>63254.656000000003</v>
      </c>
      <c r="I1967" s="114">
        <f t="shared" ref="I1967" si="292">F1967/F1967</f>
        <v>1</v>
      </c>
      <c r="J1967" s="117">
        <f t="shared" si="249"/>
        <v>6.4000000000000001E-2</v>
      </c>
    </row>
    <row r="1968" spans="1:10" x14ac:dyDescent="0.25">
      <c r="A1968" s="121" t="s">
        <v>20</v>
      </c>
      <c r="B1968" s="121" t="s">
        <v>74</v>
      </c>
      <c r="C1968" s="120" t="s">
        <v>2</v>
      </c>
      <c r="D1968" s="120" t="s">
        <v>108</v>
      </c>
      <c r="E1968" s="120" t="s">
        <v>1</v>
      </c>
      <c r="F1968" s="118">
        <v>460034</v>
      </c>
      <c r="G1968" s="115">
        <v>4.4000000000000004</v>
      </c>
      <c r="H1968" s="118">
        <f t="shared" si="247"/>
        <v>40482.991999999998</v>
      </c>
      <c r="I1968" s="114">
        <f t="shared" ref="I1968" si="293">F1968/F1971</f>
        <v>0.23557817621686339</v>
      </c>
      <c r="J1968" s="117">
        <f t="shared" si="249"/>
        <v>2.073087950708398E-2</v>
      </c>
    </row>
    <row r="1969" spans="1:10" x14ac:dyDescent="0.25">
      <c r="A1969" s="121" t="s">
        <v>20</v>
      </c>
      <c r="B1969" s="121" t="s">
        <v>74</v>
      </c>
      <c r="C1969" s="120" t="s">
        <v>2</v>
      </c>
      <c r="D1969" s="120" t="s">
        <v>108</v>
      </c>
      <c r="E1969" s="120" t="s">
        <v>77</v>
      </c>
      <c r="F1969" s="118">
        <v>497629</v>
      </c>
      <c r="G1969" s="115">
        <v>4.4000000000000004</v>
      </c>
      <c r="H1969" s="118">
        <f t="shared" si="247"/>
        <v>43791.351999999999</v>
      </c>
      <c r="I1969" s="114">
        <f t="shared" ref="I1969" si="294">F1969/F1971</f>
        <v>0.25483014788607256</v>
      </c>
      <c r="J1969" s="117">
        <f t="shared" si="249"/>
        <v>2.2425053013974384E-2</v>
      </c>
    </row>
    <row r="1970" spans="1:10" x14ac:dyDescent="0.25">
      <c r="A1970" s="121" t="s">
        <v>20</v>
      </c>
      <c r="B1970" s="121" t="s">
        <v>74</v>
      </c>
      <c r="C1970" s="120" t="s">
        <v>2</v>
      </c>
      <c r="D1970" s="120" t="s">
        <v>108</v>
      </c>
      <c r="E1970" s="120" t="s">
        <v>76</v>
      </c>
      <c r="F1970" s="118">
        <v>995124</v>
      </c>
      <c r="G1970" s="115">
        <v>3.2</v>
      </c>
      <c r="H1970" s="118">
        <f t="shared" si="247"/>
        <v>63687.936000000009</v>
      </c>
      <c r="I1970" s="114">
        <f t="shared" ref="I1970" si="295">F1970/F1971</f>
        <v>0.509591675897064</v>
      </c>
      <c r="J1970" s="117">
        <f t="shared" si="249"/>
        <v>3.2613867257412096E-2</v>
      </c>
    </row>
    <row r="1971" spans="1:10" x14ac:dyDescent="0.25">
      <c r="A1971" s="121" t="s">
        <v>20</v>
      </c>
      <c r="B1971" s="121" t="s">
        <v>74</v>
      </c>
      <c r="C1971" s="120" t="s">
        <v>2</v>
      </c>
      <c r="D1971" s="120" t="s">
        <v>108</v>
      </c>
      <c r="E1971" s="120" t="s">
        <v>72</v>
      </c>
      <c r="F1971" s="118">
        <v>1952787</v>
      </c>
      <c r="G1971" s="115">
        <v>2.1</v>
      </c>
      <c r="H1971" s="118">
        <f t="shared" si="247"/>
        <v>82017.054000000004</v>
      </c>
      <c r="I1971" s="114">
        <f t="shared" ref="I1971" si="296">F1971/F1971</f>
        <v>1</v>
      </c>
      <c r="J1971" s="117">
        <f t="shared" si="249"/>
        <v>4.2000000000000003E-2</v>
      </c>
    </row>
    <row r="1972" spans="1:10" x14ac:dyDescent="0.25">
      <c r="A1972" s="121" t="s">
        <v>20</v>
      </c>
      <c r="B1972" s="121" t="s">
        <v>74</v>
      </c>
      <c r="C1972" s="120" t="s">
        <v>3</v>
      </c>
      <c r="D1972" s="120" t="s">
        <v>11</v>
      </c>
      <c r="E1972" s="120" t="s">
        <v>1</v>
      </c>
      <c r="F1972" s="118">
        <v>344359</v>
      </c>
      <c r="G1972" s="115">
        <v>5.6</v>
      </c>
      <c r="H1972" s="118">
        <f t="shared" si="247"/>
        <v>38568.207999999999</v>
      </c>
      <c r="I1972" s="114">
        <f t="shared" ref="I1972" si="297">F1972/F1975</f>
        <v>0.23931319221625258</v>
      </c>
      <c r="J1972" s="117">
        <f t="shared" si="249"/>
        <v>2.6803077528220288E-2</v>
      </c>
    </row>
    <row r="1973" spans="1:10" x14ac:dyDescent="0.25">
      <c r="A1973" s="121" t="s">
        <v>20</v>
      </c>
      <c r="B1973" s="121" t="s">
        <v>74</v>
      </c>
      <c r="C1973" s="120" t="s">
        <v>3</v>
      </c>
      <c r="D1973" s="120" t="s">
        <v>11</v>
      </c>
      <c r="E1973" s="120" t="s">
        <v>77</v>
      </c>
      <c r="F1973" s="118">
        <v>566233</v>
      </c>
      <c r="G1973" s="115">
        <v>4.2</v>
      </c>
      <c r="H1973" s="118">
        <f t="shared" si="247"/>
        <v>47563.572</v>
      </c>
      <c r="I1973" s="114">
        <f t="shared" ref="I1973" si="298">F1973/F1975</f>
        <v>0.39350511172405933</v>
      </c>
      <c r="J1973" s="117">
        <f t="shared" si="249"/>
        <v>3.3054429384820984E-2</v>
      </c>
    </row>
    <row r="1974" spans="1:10" x14ac:dyDescent="0.25">
      <c r="A1974" s="121" t="s">
        <v>20</v>
      </c>
      <c r="B1974" s="121" t="s">
        <v>74</v>
      </c>
      <c r="C1974" s="120" t="s">
        <v>3</v>
      </c>
      <c r="D1974" s="120" t="s">
        <v>11</v>
      </c>
      <c r="E1974" s="120" t="s">
        <v>76</v>
      </c>
      <c r="F1974" s="118">
        <v>528355</v>
      </c>
      <c r="G1974" s="115">
        <v>4.2</v>
      </c>
      <c r="H1974" s="118">
        <f t="shared" si="247"/>
        <v>44381.82</v>
      </c>
      <c r="I1974" s="114">
        <f t="shared" ref="I1974" si="299">F1974/F1975</f>
        <v>0.36718169605968809</v>
      </c>
      <c r="J1974" s="117">
        <f t="shared" si="249"/>
        <v>3.08432624690138E-2</v>
      </c>
    </row>
    <row r="1975" spans="1:10" x14ac:dyDescent="0.25">
      <c r="A1975" s="121" t="s">
        <v>20</v>
      </c>
      <c r="B1975" s="121" t="s">
        <v>74</v>
      </c>
      <c r="C1975" s="120" t="s">
        <v>3</v>
      </c>
      <c r="D1975" s="120" t="s">
        <v>11</v>
      </c>
      <c r="E1975" s="120" t="s">
        <v>72</v>
      </c>
      <c r="F1975" s="118">
        <v>1438947</v>
      </c>
      <c r="G1975" s="115">
        <v>2.9</v>
      </c>
      <c r="H1975" s="118">
        <f t="shared" si="247"/>
        <v>83458.925999999992</v>
      </c>
      <c r="I1975" s="114">
        <f t="shared" ref="I1975" si="300">F1975/F1975</f>
        <v>1</v>
      </c>
      <c r="J1975" s="117">
        <f t="shared" si="249"/>
        <v>5.7999999999999996E-2</v>
      </c>
    </row>
    <row r="1976" spans="1:10" x14ac:dyDescent="0.25">
      <c r="A1976" s="121" t="s">
        <v>20</v>
      </c>
      <c r="B1976" s="121" t="s">
        <v>74</v>
      </c>
      <c r="C1976" s="120" t="s">
        <v>3</v>
      </c>
      <c r="D1976" s="120" t="s">
        <v>32</v>
      </c>
      <c r="E1976" s="120" t="s">
        <v>1</v>
      </c>
      <c r="F1976" s="118">
        <v>265611</v>
      </c>
      <c r="G1976" s="115">
        <v>6.1</v>
      </c>
      <c r="H1976" s="118">
        <f t="shared" si="247"/>
        <v>32404.541999999998</v>
      </c>
      <c r="I1976" s="114">
        <f t="shared" ref="I1976" si="301">F1976/F1979</f>
        <v>0.18062730025052839</v>
      </c>
      <c r="J1976" s="117">
        <f t="shared" si="249"/>
        <v>2.2036530630564464E-2</v>
      </c>
    </row>
    <row r="1977" spans="1:10" x14ac:dyDescent="0.25">
      <c r="A1977" s="121" t="s">
        <v>20</v>
      </c>
      <c r="B1977" s="121" t="s">
        <v>74</v>
      </c>
      <c r="C1977" s="120" t="s">
        <v>3</v>
      </c>
      <c r="D1977" s="120" t="s">
        <v>32</v>
      </c>
      <c r="E1977" s="120" t="s">
        <v>77</v>
      </c>
      <c r="F1977" s="118">
        <v>533476</v>
      </c>
      <c r="G1977" s="115">
        <v>4.2</v>
      </c>
      <c r="H1977" s="118">
        <f t="shared" si="247"/>
        <v>44811.984000000004</v>
      </c>
      <c r="I1977" s="114">
        <f t="shared" ref="I1977" si="302">F1977/F1979</f>
        <v>0.36278742080881771</v>
      </c>
      <c r="J1977" s="117">
        <f t="shared" si="249"/>
        <v>3.0474143347940689E-2</v>
      </c>
    </row>
    <row r="1978" spans="1:10" x14ac:dyDescent="0.25">
      <c r="A1978" s="121" t="s">
        <v>20</v>
      </c>
      <c r="B1978" s="121" t="s">
        <v>74</v>
      </c>
      <c r="C1978" s="120" t="s">
        <v>3</v>
      </c>
      <c r="D1978" s="120" t="s">
        <v>32</v>
      </c>
      <c r="E1978" s="120" t="s">
        <v>76</v>
      </c>
      <c r="F1978" s="118">
        <v>671405</v>
      </c>
      <c r="G1978" s="115">
        <v>4.2</v>
      </c>
      <c r="H1978" s="118">
        <f t="shared" si="247"/>
        <v>56398.02</v>
      </c>
      <c r="I1978" s="114">
        <f t="shared" ref="I1978" si="303">F1978/F1979</f>
        <v>0.45658527894065387</v>
      </c>
      <c r="J1978" s="117">
        <f t="shared" si="249"/>
        <v>3.8353163431014928E-2</v>
      </c>
    </row>
    <row r="1979" spans="1:10" x14ac:dyDescent="0.25">
      <c r="A1979" s="121" t="s">
        <v>20</v>
      </c>
      <c r="B1979" s="121" t="s">
        <v>74</v>
      </c>
      <c r="C1979" s="120" t="s">
        <v>3</v>
      </c>
      <c r="D1979" s="120" t="s">
        <v>32</v>
      </c>
      <c r="E1979" s="120" t="s">
        <v>72</v>
      </c>
      <c r="F1979" s="118">
        <v>1470492</v>
      </c>
      <c r="G1979" s="115">
        <v>2.9</v>
      </c>
      <c r="H1979" s="118">
        <f t="shared" si="247"/>
        <v>85288.535999999993</v>
      </c>
      <c r="I1979" s="114">
        <f t="shared" ref="I1979" si="304">F1979/F1979</f>
        <v>1</v>
      </c>
      <c r="J1979" s="117">
        <f t="shared" si="249"/>
        <v>5.7999999999999996E-2</v>
      </c>
    </row>
    <row r="1980" spans="1:10" x14ac:dyDescent="0.25">
      <c r="A1980" s="121" t="s">
        <v>20</v>
      </c>
      <c r="B1980" s="121" t="s">
        <v>74</v>
      </c>
      <c r="C1980" s="120" t="s">
        <v>3</v>
      </c>
      <c r="D1980" s="120" t="s">
        <v>108</v>
      </c>
      <c r="E1980" s="120" t="s">
        <v>1</v>
      </c>
      <c r="F1980" s="118">
        <v>609970</v>
      </c>
      <c r="G1980" s="115">
        <v>4.2</v>
      </c>
      <c r="H1980" s="118">
        <f t="shared" si="247"/>
        <v>51237.48</v>
      </c>
      <c r="I1980" s="114">
        <f t="shared" ref="I1980" si="305">F1980/F1983</f>
        <v>0.20965210131575193</v>
      </c>
      <c r="J1980" s="117">
        <f t="shared" si="249"/>
        <v>1.7610776510523164E-2</v>
      </c>
    </row>
    <row r="1981" spans="1:10" x14ac:dyDescent="0.25">
      <c r="A1981" s="121" t="s">
        <v>20</v>
      </c>
      <c r="B1981" s="121" t="s">
        <v>74</v>
      </c>
      <c r="C1981" s="120" t="s">
        <v>3</v>
      </c>
      <c r="D1981" s="120" t="s">
        <v>108</v>
      </c>
      <c r="E1981" s="120" t="s">
        <v>77</v>
      </c>
      <c r="F1981" s="118">
        <v>1099709</v>
      </c>
      <c r="G1981" s="115">
        <v>2.9</v>
      </c>
      <c r="H1981" s="118">
        <f t="shared" si="247"/>
        <v>63783.122000000003</v>
      </c>
      <c r="I1981" s="114">
        <f t="shared" ref="I1981" si="306">F1981/F1983</f>
        <v>0.3779797411116026</v>
      </c>
      <c r="J1981" s="117">
        <f t="shared" si="249"/>
        <v>2.1922824984472952E-2</v>
      </c>
    </row>
    <row r="1982" spans="1:10" x14ac:dyDescent="0.25">
      <c r="A1982" s="121" t="s">
        <v>20</v>
      </c>
      <c r="B1982" s="121" t="s">
        <v>74</v>
      </c>
      <c r="C1982" s="120" t="s">
        <v>3</v>
      </c>
      <c r="D1982" s="120" t="s">
        <v>108</v>
      </c>
      <c r="E1982" s="120" t="s">
        <v>76</v>
      </c>
      <c r="F1982" s="118">
        <v>1199760</v>
      </c>
      <c r="G1982" s="115">
        <v>2.9</v>
      </c>
      <c r="H1982" s="118">
        <f t="shared" si="247"/>
        <v>69586.080000000002</v>
      </c>
      <c r="I1982" s="114">
        <f t="shared" ref="I1982" si="307">F1982/F1983</f>
        <v>0.41236815757264544</v>
      </c>
      <c r="J1982" s="117">
        <f t="shared" si="249"/>
        <v>2.3917353139213435E-2</v>
      </c>
    </row>
    <row r="1983" spans="1:10" x14ac:dyDescent="0.25">
      <c r="A1983" s="121" t="s">
        <v>20</v>
      </c>
      <c r="B1983" s="121" t="s">
        <v>74</v>
      </c>
      <c r="C1983" s="120" t="s">
        <v>3</v>
      </c>
      <c r="D1983" s="120" t="s">
        <v>108</v>
      </c>
      <c r="E1983" s="120" t="s">
        <v>72</v>
      </c>
      <c r="F1983" s="118">
        <v>2909439</v>
      </c>
      <c r="G1983" s="115">
        <v>1.9</v>
      </c>
      <c r="H1983" s="118">
        <f t="shared" si="247"/>
        <v>110558.68199999999</v>
      </c>
      <c r="I1983" s="114">
        <f t="shared" ref="I1983" si="308">F1983/F1983</f>
        <v>1</v>
      </c>
      <c r="J1983" s="117">
        <f t="shared" si="249"/>
        <v>3.7999999999999999E-2</v>
      </c>
    </row>
    <row r="1984" spans="1:10" x14ac:dyDescent="0.25">
      <c r="A1984" s="121" t="s">
        <v>20</v>
      </c>
      <c r="B1984" s="121" t="s">
        <v>74</v>
      </c>
      <c r="C1984" s="120" t="s">
        <v>4</v>
      </c>
      <c r="D1984" s="120" t="s">
        <v>11</v>
      </c>
      <c r="E1984" s="120" t="s">
        <v>1</v>
      </c>
      <c r="F1984" s="118">
        <v>369034</v>
      </c>
      <c r="G1984" s="115">
        <v>5.2</v>
      </c>
      <c r="H1984" s="118">
        <f t="shared" si="247"/>
        <v>38379.536</v>
      </c>
      <c r="I1984" s="114">
        <f t="shared" ref="I1984" si="309">F1984/F1987</f>
        <v>0.20055040307460548</v>
      </c>
      <c r="J1984" s="117">
        <f t="shared" si="249"/>
        <v>2.0857241919758969E-2</v>
      </c>
    </row>
    <row r="1985" spans="1:10" x14ac:dyDescent="0.25">
      <c r="A1985" s="121" t="s">
        <v>20</v>
      </c>
      <c r="B1985" s="121" t="s">
        <v>74</v>
      </c>
      <c r="C1985" s="120" t="s">
        <v>4</v>
      </c>
      <c r="D1985" s="120" t="s">
        <v>11</v>
      </c>
      <c r="E1985" s="120" t="s">
        <v>77</v>
      </c>
      <c r="F1985" s="118">
        <v>898885</v>
      </c>
      <c r="G1985" s="115">
        <v>3.5</v>
      </c>
      <c r="H1985" s="118">
        <f t="shared" si="247"/>
        <v>62921.95</v>
      </c>
      <c r="I1985" s="114">
        <f t="shared" ref="I1985" si="310">F1985/F1987</f>
        <v>0.48849631488620765</v>
      </c>
      <c r="J1985" s="117">
        <f t="shared" si="249"/>
        <v>3.4194742042034536E-2</v>
      </c>
    </row>
    <row r="1986" spans="1:10" x14ac:dyDescent="0.25">
      <c r="A1986" s="121" t="s">
        <v>20</v>
      </c>
      <c r="B1986" s="121" t="s">
        <v>74</v>
      </c>
      <c r="C1986" s="120" t="s">
        <v>4</v>
      </c>
      <c r="D1986" s="120" t="s">
        <v>11</v>
      </c>
      <c r="E1986" s="120" t="s">
        <v>76</v>
      </c>
      <c r="F1986" s="118">
        <v>572187</v>
      </c>
      <c r="G1986" s="115">
        <v>4.3</v>
      </c>
      <c r="H1986" s="118">
        <f t="shared" si="247"/>
        <v>49208.082000000002</v>
      </c>
      <c r="I1986" s="114">
        <f t="shared" ref="I1986" si="311">F1986/F1987</f>
        <v>0.31095328203918687</v>
      </c>
      <c r="J1986" s="117">
        <f t="shared" si="249"/>
        <v>2.674198225537007E-2</v>
      </c>
    </row>
    <row r="1987" spans="1:10" x14ac:dyDescent="0.25">
      <c r="A1987" s="121" t="s">
        <v>20</v>
      </c>
      <c r="B1987" s="121" t="s">
        <v>74</v>
      </c>
      <c r="C1987" s="120" t="s">
        <v>4</v>
      </c>
      <c r="D1987" s="120" t="s">
        <v>11</v>
      </c>
      <c r="E1987" s="120" t="s">
        <v>72</v>
      </c>
      <c r="F1987" s="118">
        <v>1840106</v>
      </c>
      <c r="G1987" s="115">
        <v>2.4</v>
      </c>
      <c r="H1987" s="118">
        <f t="shared" si="247"/>
        <v>88325.087999999989</v>
      </c>
      <c r="I1987" s="114">
        <f t="shared" ref="I1987" si="312">F1987/F1987</f>
        <v>1</v>
      </c>
      <c r="J1987" s="117">
        <f t="shared" si="249"/>
        <v>4.8000000000000001E-2</v>
      </c>
    </row>
    <row r="1988" spans="1:10" x14ac:dyDescent="0.25">
      <c r="A1988" s="121" t="s">
        <v>20</v>
      </c>
      <c r="B1988" s="121" t="s">
        <v>74</v>
      </c>
      <c r="C1988" s="120" t="s">
        <v>4</v>
      </c>
      <c r="D1988" s="120" t="s">
        <v>32</v>
      </c>
      <c r="E1988" s="120" t="s">
        <v>1</v>
      </c>
      <c r="F1988" s="118">
        <v>267311</v>
      </c>
      <c r="G1988" s="115">
        <v>6.2</v>
      </c>
      <c r="H1988" s="118">
        <f t="shared" ref="H1988:H2019" si="313">2*(G1988*F1988/100)</f>
        <v>33146.563999999998</v>
      </c>
      <c r="I1988" s="114">
        <f t="shared" ref="I1988" si="314">F1988/F1991</f>
        <v>0.14862459794336041</v>
      </c>
      <c r="J1988" s="117">
        <f t="shared" ref="J1988:J2019" si="315">2*(I1988*G1988/100)</f>
        <v>1.842945014497669E-2</v>
      </c>
    </row>
    <row r="1989" spans="1:10" x14ac:dyDescent="0.25">
      <c r="A1989" s="121" t="s">
        <v>20</v>
      </c>
      <c r="B1989" s="121" t="s">
        <v>74</v>
      </c>
      <c r="C1989" s="120" t="s">
        <v>4</v>
      </c>
      <c r="D1989" s="120" t="s">
        <v>32</v>
      </c>
      <c r="E1989" s="120" t="s">
        <v>77</v>
      </c>
      <c r="F1989" s="118">
        <v>851317</v>
      </c>
      <c r="G1989" s="115">
        <v>3.5</v>
      </c>
      <c r="H1989" s="118">
        <f t="shared" si="313"/>
        <v>59592.19</v>
      </c>
      <c r="I1989" s="114">
        <f t="shared" ref="I1989" si="316">F1989/F1991</f>
        <v>0.47333123907114838</v>
      </c>
      <c r="J1989" s="117">
        <f t="shared" si="315"/>
        <v>3.3133186734980384E-2</v>
      </c>
    </row>
    <row r="1990" spans="1:10" x14ac:dyDescent="0.25">
      <c r="A1990" s="121" t="s">
        <v>20</v>
      </c>
      <c r="B1990" s="121" t="s">
        <v>74</v>
      </c>
      <c r="C1990" s="120" t="s">
        <v>4</v>
      </c>
      <c r="D1990" s="120" t="s">
        <v>32</v>
      </c>
      <c r="E1990" s="120" t="s">
        <v>76</v>
      </c>
      <c r="F1990" s="118">
        <v>679937</v>
      </c>
      <c r="G1990" s="115">
        <v>4.3</v>
      </c>
      <c r="H1990" s="118">
        <f t="shared" si="313"/>
        <v>58474.582000000002</v>
      </c>
      <c r="I1990" s="114">
        <f t="shared" ref="I1990" si="317">F1990/F1991</f>
        <v>0.37804416298549121</v>
      </c>
      <c r="J1990" s="117">
        <f t="shared" si="315"/>
        <v>3.251179801675224E-2</v>
      </c>
    </row>
    <row r="1991" spans="1:10" x14ac:dyDescent="0.25">
      <c r="A1991" s="121" t="s">
        <v>20</v>
      </c>
      <c r="B1991" s="121" t="s">
        <v>74</v>
      </c>
      <c r="C1991" s="120" t="s">
        <v>4</v>
      </c>
      <c r="D1991" s="120" t="s">
        <v>32</v>
      </c>
      <c r="E1991" s="120" t="s">
        <v>72</v>
      </c>
      <c r="F1991" s="118">
        <v>1798565</v>
      </c>
      <c r="G1991" s="115">
        <v>2.4</v>
      </c>
      <c r="H1991" s="118">
        <f t="shared" si="313"/>
        <v>86331.12</v>
      </c>
      <c r="I1991" s="114">
        <f t="shared" ref="I1991" si="318">F1991/F1991</f>
        <v>1</v>
      </c>
      <c r="J1991" s="117">
        <f t="shared" si="315"/>
        <v>4.8000000000000001E-2</v>
      </c>
    </row>
    <row r="1992" spans="1:10" x14ac:dyDescent="0.25">
      <c r="A1992" s="121" t="s">
        <v>20</v>
      </c>
      <c r="B1992" s="121" t="s">
        <v>74</v>
      </c>
      <c r="C1992" s="120" t="s">
        <v>4</v>
      </c>
      <c r="D1992" s="120" t="s">
        <v>108</v>
      </c>
      <c r="E1992" s="120" t="s">
        <v>1</v>
      </c>
      <c r="F1992" s="118">
        <v>636345</v>
      </c>
      <c r="G1992" s="115">
        <v>4.3</v>
      </c>
      <c r="H1992" s="118">
        <f t="shared" si="313"/>
        <v>54725.67</v>
      </c>
      <c r="I1992" s="114">
        <f t="shared" ref="I1992" si="319">F1992/F1995</f>
        <v>0.17488390678904467</v>
      </c>
      <c r="J1992" s="117">
        <f t="shared" si="315"/>
        <v>1.5040015983857841E-2</v>
      </c>
    </row>
    <row r="1993" spans="1:10" x14ac:dyDescent="0.25">
      <c r="A1993" s="121" t="s">
        <v>20</v>
      </c>
      <c r="B1993" s="121" t="s">
        <v>74</v>
      </c>
      <c r="C1993" s="120" t="s">
        <v>4</v>
      </c>
      <c r="D1993" s="120" t="s">
        <v>108</v>
      </c>
      <c r="E1993" s="120" t="s">
        <v>77</v>
      </c>
      <c r="F1993" s="118">
        <v>1750202</v>
      </c>
      <c r="G1993" s="115">
        <v>2.4</v>
      </c>
      <c r="H1993" s="118">
        <f t="shared" si="313"/>
        <v>84009.695999999996</v>
      </c>
      <c r="I1993" s="114">
        <f t="shared" ref="I1993" si="320">F1993/F1995</f>
        <v>0.48100034325719471</v>
      </c>
      <c r="J1993" s="117">
        <f t="shared" si="315"/>
        <v>2.3088016476345345E-2</v>
      </c>
    </row>
    <row r="1994" spans="1:10" x14ac:dyDescent="0.25">
      <c r="A1994" s="121" t="s">
        <v>20</v>
      </c>
      <c r="B1994" s="121" t="s">
        <v>74</v>
      </c>
      <c r="C1994" s="120" t="s">
        <v>4</v>
      </c>
      <c r="D1994" s="120" t="s">
        <v>108</v>
      </c>
      <c r="E1994" s="120" t="s">
        <v>76</v>
      </c>
      <c r="F1994" s="118">
        <v>1252124</v>
      </c>
      <c r="G1994" s="115">
        <v>3</v>
      </c>
      <c r="H1994" s="118">
        <f t="shared" si="313"/>
        <v>75127.44</v>
      </c>
      <c r="I1994" s="114">
        <f t="shared" ref="I1994" si="321">F1994/F1995</f>
        <v>0.3441157499537606</v>
      </c>
      <c r="J1994" s="117">
        <f t="shared" si="315"/>
        <v>2.0646944997225636E-2</v>
      </c>
    </row>
    <row r="1995" spans="1:10" x14ac:dyDescent="0.25">
      <c r="A1995" s="121" t="s">
        <v>20</v>
      </c>
      <c r="B1995" s="121" t="s">
        <v>74</v>
      </c>
      <c r="C1995" s="120" t="s">
        <v>4</v>
      </c>
      <c r="D1995" s="120" t="s">
        <v>108</v>
      </c>
      <c r="E1995" s="120" t="s">
        <v>72</v>
      </c>
      <c r="F1995" s="118">
        <v>3638671</v>
      </c>
      <c r="G1995" s="115">
        <v>1.5</v>
      </c>
      <c r="H1995" s="118">
        <f t="shared" si="313"/>
        <v>109160.13</v>
      </c>
      <c r="I1995" s="114">
        <f t="shared" ref="I1995" si="322">F1995/F1995</f>
        <v>1</v>
      </c>
      <c r="J1995" s="117">
        <f t="shared" si="315"/>
        <v>0.03</v>
      </c>
    </row>
    <row r="1996" spans="1:10" x14ac:dyDescent="0.25">
      <c r="A1996" s="121" t="s">
        <v>20</v>
      </c>
      <c r="B1996" s="121" t="s">
        <v>74</v>
      </c>
      <c r="C1996" s="120" t="s">
        <v>78</v>
      </c>
      <c r="D1996" s="120" t="s">
        <v>11</v>
      </c>
      <c r="E1996" s="120" t="s">
        <v>1</v>
      </c>
      <c r="F1996" s="118">
        <v>63192</v>
      </c>
      <c r="G1996" s="115">
        <v>8.1</v>
      </c>
      <c r="H1996" s="118">
        <f t="shared" si="313"/>
        <v>10237.103999999999</v>
      </c>
      <c r="I1996" s="114">
        <f t="shared" ref="I1996" si="323">F1996/F1999</f>
        <v>8.8433355910950889E-2</v>
      </c>
      <c r="J1996" s="117">
        <f t="shared" si="315"/>
        <v>1.4326203657574043E-2</v>
      </c>
    </row>
    <row r="1997" spans="1:10" x14ac:dyDescent="0.25">
      <c r="A1997" s="121" t="s">
        <v>20</v>
      </c>
      <c r="B1997" s="121" t="s">
        <v>74</v>
      </c>
      <c r="C1997" s="120" t="s">
        <v>78</v>
      </c>
      <c r="D1997" s="120" t="s">
        <v>11</v>
      </c>
      <c r="E1997" s="120" t="s">
        <v>77</v>
      </c>
      <c r="F1997" s="118">
        <v>489649</v>
      </c>
      <c r="G1997" s="115">
        <v>2.9</v>
      </c>
      <c r="H1997" s="118">
        <f t="shared" si="313"/>
        <v>28399.641999999996</v>
      </c>
      <c r="I1997" s="114">
        <f t="shared" ref="I1997" si="324">F1997/F1999</f>
        <v>0.68523395822954158</v>
      </c>
      <c r="J1997" s="117">
        <f t="shared" si="315"/>
        <v>3.9743569577313412E-2</v>
      </c>
    </row>
    <row r="1998" spans="1:10" x14ac:dyDescent="0.25">
      <c r="A1998" s="121" t="s">
        <v>20</v>
      </c>
      <c r="B1998" s="121" t="s">
        <v>74</v>
      </c>
      <c r="C1998" s="120" t="s">
        <v>78</v>
      </c>
      <c r="D1998" s="120" t="s">
        <v>11</v>
      </c>
      <c r="E1998" s="120" t="s">
        <v>76</v>
      </c>
      <c r="F1998" s="118">
        <v>161731</v>
      </c>
      <c r="G1998" s="115">
        <v>5.0999999999999996</v>
      </c>
      <c r="H1998" s="118">
        <f t="shared" si="313"/>
        <v>16496.561999999998</v>
      </c>
      <c r="I1998" s="114">
        <f t="shared" ref="I1998" si="325">F1998/F1999</f>
        <v>0.2263326858595075</v>
      </c>
      <c r="J1998" s="117">
        <f t="shared" si="315"/>
        <v>2.3085933957669762E-2</v>
      </c>
    </row>
    <row r="1999" spans="1:10" x14ac:dyDescent="0.25">
      <c r="A1999" s="121" t="s">
        <v>20</v>
      </c>
      <c r="B1999" s="121" t="s">
        <v>74</v>
      </c>
      <c r="C1999" s="120" t="s">
        <v>78</v>
      </c>
      <c r="D1999" s="120" t="s">
        <v>11</v>
      </c>
      <c r="E1999" s="120" t="s">
        <v>72</v>
      </c>
      <c r="F1999" s="118">
        <v>714572</v>
      </c>
      <c r="G1999" s="115">
        <v>2.7</v>
      </c>
      <c r="H1999" s="118">
        <f t="shared" si="313"/>
        <v>38586.888000000006</v>
      </c>
      <c r="I1999" s="114">
        <f t="shared" ref="I1999" si="326">F1999/F1999</f>
        <v>1</v>
      </c>
      <c r="J1999" s="117">
        <f t="shared" si="315"/>
        <v>5.4000000000000006E-2</v>
      </c>
    </row>
    <row r="2000" spans="1:10" x14ac:dyDescent="0.25">
      <c r="A2000" s="121" t="s">
        <v>20</v>
      </c>
      <c r="B2000" s="121" t="s">
        <v>74</v>
      </c>
      <c r="C2000" s="120" t="s">
        <v>78</v>
      </c>
      <c r="D2000" s="120" t="s">
        <v>32</v>
      </c>
      <c r="E2000" s="120" t="s">
        <v>1</v>
      </c>
      <c r="F2000" s="118">
        <v>68100</v>
      </c>
      <c r="G2000" s="115">
        <v>8.1</v>
      </c>
      <c r="H2000" s="118">
        <f t="shared" si="313"/>
        <v>11032.2</v>
      </c>
      <c r="I2000" s="114">
        <f t="shared" ref="I2000" si="327">F2000/F2003</f>
        <v>8.0453659401027819E-2</v>
      </c>
      <c r="J2000" s="117">
        <f t="shared" si="315"/>
        <v>1.3033492822966506E-2</v>
      </c>
    </row>
    <row r="2001" spans="1:10" x14ac:dyDescent="0.25">
      <c r="A2001" s="121" t="s">
        <v>20</v>
      </c>
      <c r="B2001" s="121" t="s">
        <v>74</v>
      </c>
      <c r="C2001" s="120" t="s">
        <v>78</v>
      </c>
      <c r="D2001" s="120" t="s">
        <v>32</v>
      </c>
      <c r="E2001" s="120" t="s">
        <v>77</v>
      </c>
      <c r="F2001" s="118">
        <v>418227</v>
      </c>
      <c r="G2001" s="115">
        <v>3.1</v>
      </c>
      <c r="H2001" s="118">
        <f t="shared" si="313"/>
        <v>25930.074000000001</v>
      </c>
      <c r="I2001" s="114">
        <f t="shared" ref="I2001" si="328">F2001/F2003</f>
        <v>0.49409533935849725</v>
      </c>
      <c r="J2001" s="117">
        <f t="shared" si="315"/>
        <v>3.0633911040226832E-2</v>
      </c>
    </row>
    <row r="2002" spans="1:10" x14ac:dyDescent="0.25">
      <c r="A2002" s="121" t="s">
        <v>20</v>
      </c>
      <c r="B2002" s="121" t="s">
        <v>74</v>
      </c>
      <c r="C2002" s="120" t="s">
        <v>78</v>
      </c>
      <c r="D2002" s="120" t="s">
        <v>32</v>
      </c>
      <c r="E2002" s="120" t="s">
        <v>76</v>
      </c>
      <c r="F2002" s="118">
        <v>360123</v>
      </c>
      <c r="G2002" s="115">
        <v>3.3</v>
      </c>
      <c r="H2002" s="118">
        <f t="shared" si="313"/>
        <v>23768.117999999999</v>
      </c>
      <c r="I2002" s="114">
        <f t="shared" ref="I2002" si="329">F2002/F2003</f>
        <v>0.42545100124047491</v>
      </c>
      <c r="J2002" s="117">
        <f t="shared" si="315"/>
        <v>2.8079766081871346E-2</v>
      </c>
    </row>
    <row r="2003" spans="1:10" x14ac:dyDescent="0.25">
      <c r="A2003" s="121" t="s">
        <v>20</v>
      </c>
      <c r="B2003" s="121" t="s">
        <v>74</v>
      </c>
      <c r="C2003" s="120" t="s">
        <v>78</v>
      </c>
      <c r="D2003" s="120" t="s">
        <v>32</v>
      </c>
      <c r="E2003" s="120" t="s">
        <v>72</v>
      </c>
      <c r="F2003" s="118">
        <v>846450</v>
      </c>
      <c r="G2003" s="115">
        <v>2.2000000000000002</v>
      </c>
      <c r="H2003" s="118">
        <f t="shared" si="313"/>
        <v>37243.800000000003</v>
      </c>
      <c r="I2003" s="114">
        <f t="shared" ref="I2003" si="330">F2003/F2003</f>
        <v>1</v>
      </c>
      <c r="J2003" s="117">
        <f t="shared" si="315"/>
        <v>4.4000000000000004E-2</v>
      </c>
    </row>
    <row r="2004" spans="1:10" x14ac:dyDescent="0.25">
      <c r="A2004" s="121" t="s">
        <v>20</v>
      </c>
      <c r="B2004" s="121" t="s">
        <v>74</v>
      </c>
      <c r="C2004" s="120" t="s">
        <v>78</v>
      </c>
      <c r="D2004" s="120" t="s">
        <v>108</v>
      </c>
      <c r="E2004" s="120" t="s">
        <v>1</v>
      </c>
      <c r="F2004" s="118">
        <v>131292</v>
      </c>
      <c r="G2004" s="115">
        <v>5.6</v>
      </c>
      <c r="H2004" s="118">
        <f t="shared" si="313"/>
        <v>14704.704</v>
      </c>
      <c r="I2004" s="114">
        <f t="shared" ref="I2004" si="331">F2004/F2007</f>
        <v>8.4106437961796829E-2</v>
      </c>
      <c r="J2004" s="117">
        <f t="shared" si="315"/>
        <v>9.4199210517212431E-3</v>
      </c>
    </row>
    <row r="2005" spans="1:10" x14ac:dyDescent="0.25">
      <c r="A2005" s="121" t="s">
        <v>20</v>
      </c>
      <c r="B2005" s="121" t="s">
        <v>74</v>
      </c>
      <c r="C2005" s="120" t="s">
        <v>78</v>
      </c>
      <c r="D2005" s="120" t="s">
        <v>108</v>
      </c>
      <c r="E2005" s="120" t="s">
        <v>77</v>
      </c>
      <c r="F2005" s="118">
        <v>907876</v>
      </c>
      <c r="G2005" s="115">
        <v>2.2000000000000002</v>
      </c>
      <c r="H2005" s="118">
        <f t="shared" si="313"/>
        <v>39946.544000000002</v>
      </c>
      <c r="I2005" s="114">
        <f t="shared" ref="I2005" si="332">F2005/F2007</f>
        <v>0.58159077834905593</v>
      </c>
      <c r="J2005" s="117">
        <f t="shared" si="315"/>
        <v>2.5589994247358461E-2</v>
      </c>
    </row>
    <row r="2006" spans="1:10" x14ac:dyDescent="0.25">
      <c r="A2006" s="121" t="s">
        <v>20</v>
      </c>
      <c r="B2006" s="121" t="s">
        <v>74</v>
      </c>
      <c r="C2006" s="120" t="s">
        <v>78</v>
      </c>
      <c r="D2006" s="120" t="s">
        <v>108</v>
      </c>
      <c r="E2006" s="120" t="s">
        <v>76</v>
      </c>
      <c r="F2006" s="118">
        <v>521854</v>
      </c>
      <c r="G2006" s="115">
        <v>2.7</v>
      </c>
      <c r="H2006" s="118">
        <f t="shared" si="313"/>
        <v>28180.116000000002</v>
      </c>
      <c r="I2006" s="114">
        <f t="shared" ref="I2006" si="333">F2006/F2007</f>
        <v>0.33430278368914723</v>
      </c>
      <c r="J2006" s="117">
        <f t="shared" si="315"/>
        <v>1.8052350319213952E-2</v>
      </c>
    </row>
    <row r="2007" spans="1:10" x14ac:dyDescent="0.25">
      <c r="A2007" s="121" t="s">
        <v>20</v>
      </c>
      <c r="B2007" s="121" t="s">
        <v>74</v>
      </c>
      <c r="C2007" s="120" t="s">
        <v>78</v>
      </c>
      <c r="D2007" s="120" t="s">
        <v>108</v>
      </c>
      <c r="E2007" s="120" t="s">
        <v>72</v>
      </c>
      <c r="F2007" s="118">
        <v>1561022</v>
      </c>
      <c r="G2007" s="115">
        <v>1.4</v>
      </c>
      <c r="H2007" s="118">
        <f t="shared" si="313"/>
        <v>43708.615999999995</v>
      </c>
      <c r="I2007" s="114">
        <f t="shared" ref="I2007" si="334">F2007/F2007</f>
        <v>1</v>
      </c>
      <c r="J2007" s="117">
        <f t="shared" si="315"/>
        <v>2.7999999999999997E-2</v>
      </c>
    </row>
    <row r="2008" spans="1:10" x14ac:dyDescent="0.25">
      <c r="A2008" s="121" t="s">
        <v>20</v>
      </c>
      <c r="B2008" s="121" t="s">
        <v>74</v>
      </c>
      <c r="C2008" s="120" t="s">
        <v>73</v>
      </c>
      <c r="D2008" s="120" t="s">
        <v>11</v>
      </c>
      <c r="E2008" s="120" t="s">
        <v>1</v>
      </c>
      <c r="F2008" s="118">
        <v>1106207</v>
      </c>
      <c r="G2008" s="115">
        <v>2.8</v>
      </c>
      <c r="H2008" s="118">
        <f t="shared" si="313"/>
        <v>61947.59199999999</v>
      </c>
      <c r="I2008" s="114">
        <f t="shared" ref="I2008" si="335">F2008/F2011</f>
        <v>0.19437910221742241</v>
      </c>
      <c r="J2008" s="117">
        <f t="shared" si="315"/>
        <v>1.0885229724175653E-2</v>
      </c>
    </row>
    <row r="2009" spans="1:10" x14ac:dyDescent="0.25">
      <c r="A2009" s="121" t="s">
        <v>20</v>
      </c>
      <c r="B2009" s="121" t="s">
        <v>74</v>
      </c>
      <c r="C2009" s="120" t="s">
        <v>73</v>
      </c>
      <c r="D2009" s="120" t="s">
        <v>11</v>
      </c>
      <c r="E2009" s="120" t="s">
        <v>77</v>
      </c>
      <c r="F2009" s="118">
        <v>2289838</v>
      </c>
      <c r="G2009" s="115">
        <v>2</v>
      </c>
      <c r="H2009" s="118">
        <f t="shared" si="313"/>
        <v>91593.52</v>
      </c>
      <c r="I2009" s="114">
        <f t="shared" ref="I2009" si="336">F2009/F2011</f>
        <v>0.40236289832132516</v>
      </c>
      <c r="J2009" s="117">
        <f t="shared" si="315"/>
        <v>1.6094515932853007E-2</v>
      </c>
    </row>
    <row r="2010" spans="1:10" x14ac:dyDescent="0.25">
      <c r="A2010" s="121" t="s">
        <v>20</v>
      </c>
      <c r="B2010" s="121" t="s">
        <v>74</v>
      </c>
      <c r="C2010" s="120" t="s">
        <v>73</v>
      </c>
      <c r="D2010" s="120" t="s">
        <v>11</v>
      </c>
      <c r="E2010" s="120" t="s">
        <v>76</v>
      </c>
      <c r="F2010" s="118">
        <v>2294932</v>
      </c>
      <c r="G2010" s="115">
        <v>2</v>
      </c>
      <c r="H2010" s="118">
        <f t="shared" si="313"/>
        <v>91797.28</v>
      </c>
      <c r="I2010" s="114">
        <f t="shared" ref="I2010" si="337">F2010/F2011</f>
        <v>0.40325799946125246</v>
      </c>
      <c r="J2010" s="117">
        <f t="shared" si="315"/>
        <v>1.6130319978450099E-2</v>
      </c>
    </row>
    <row r="2011" spans="1:10" x14ac:dyDescent="0.25">
      <c r="A2011" s="121" t="s">
        <v>20</v>
      </c>
      <c r="B2011" s="121" t="s">
        <v>74</v>
      </c>
      <c r="C2011" s="120" t="s">
        <v>73</v>
      </c>
      <c r="D2011" s="120" t="s">
        <v>11</v>
      </c>
      <c r="E2011" s="120" t="s">
        <v>72</v>
      </c>
      <c r="F2011" s="118">
        <v>5690977</v>
      </c>
      <c r="G2011" s="115">
        <v>1.2</v>
      </c>
      <c r="H2011" s="118">
        <f t="shared" si="313"/>
        <v>136583.44799999997</v>
      </c>
      <c r="I2011" s="114">
        <f t="shared" ref="I2011" si="338">F2011/F2011</f>
        <v>1</v>
      </c>
      <c r="J2011" s="117">
        <f t="shared" si="315"/>
        <v>2.4E-2</v>
      </c>
    </row>
    <row r="2012" spans="1:10" x14ac:dyDescent="0.25">
      <c r="A2012" s="121" t="s">
        <v>20</v>
      </c>
      <c r="B2012" s="121" t="s">
        <v>74</v>
      </c>
      <c r="C2012" s="120" t="s">
        <v>73</v>
      </c>
      <c r="D2012" s="120" t="s">
        <v>32</v>
      </c>
      <c r="E2012" s="120" t="s">
        <v>1</v>
      </c>
      <c r="F2012" s="118">
        <v>823031</v>
      </c>
      <c r="G2012" s="115">
        <v>3.3</v>
      </c>
      <c r="H2012" s="118">
        <f t="shared" si="313"/>
        <v>54320.045999999995</v>
      </c>
      <c r="I2012" s="114">
        <f t="shared" ref="I2012" si="339">F2012/F2015</f>
        <v>0.14201830258801784</v>
      </c>
      <c r="J2012" s="117">
        <f t="shared" si="315"/>
        <v>9.3732079708091776E-3</v>
      </c>
    </row>
    <row r="2013" spans="1:10" x14ac:dyDescent="0.25">
      <c r="A2013" s="121" t="s">
        <v>20</v>
      </c>
      <c r="B2013" s="121" t="s">
        <v>74</v>
      </c>
      <c r="C2013" s="120" t="s">
        <v>73</v>
      </c>
      <c r="D2013" s="120" t="s">
        <v>32</v>
      </c>
      <c r="E2013" s="120" t="s">
        <v>77</v>
      </c>
      <c r="F2013" s="118">
        <v>2075818</v>
      </c>
      <c r="G2013" s="115">
        <v>2</v>
      </c>
      <c r="H2013" s="118">
        <f t="shared" si="313"/>
        <v>83032.72</v>
      </c>
      <c r="I2013" s="114">
        <f t="shared" ref="I2013" si="340">F2013/F2015</f>
        <v>0.3581932501226005</v>
      </c>
      <c r="J2013" s="117">
        <f t="shared" si="315"/>
        <v>1.432773000490402E-2</v>
      </c>
    </row>
    <row r="2014" spans="1:10" x14ac:dyDescent="0.25">
      <c r="A2014" s="121" t="s">
        <v>20</v>
      </c>
      <c r="B2014" s="121" t="s">
        <v>74</v>
      </c>
      <c r="C2014" s="120" t="s">
        <v>73</v>
      </c>
      <c r="D2014" s="120" t="s">
        <v>32</v>
      </c>
      <c r="E2014" s="120" t="s">
        <v>76</v>
      </c>
      <c r="F2014" s="118">
        <v>2896397</v>
      </c>
      <c r="G2014" s="115">
        <v>2</v>
      </c>
      <c r="H2014" s="118">
        <f t="shared" si="313"/>
        <v>115855.88</v>
      </c>
      <c r="I2014" s="114">
        <f t="shared" ref="I2014" si="341">F2014/F2015</f>
        <v>0.49978844728938165</v>
      </c>
      <c r="J2014" s="117">
        <f t="shared" si="315"/>
        <v>1.9991537891575265E-2</v>
      </c>
    </row>
    <row r="2015" spans="1:10" x14ac:dyDescent="0.25">
      <c r="A2015" s="121" t="s">
        <v>20</v>
      </c>
      <c r="B2015" s="121" t="s">
        <v>74</v>
      </c>
      <c r="C2015" s="120" t="s">
        <v>73</v>
      </c>
      <c r="D2015" s="120" t="s">
        <v>32</v>
      </c>
      <c r="E2015" s="120" t="s">
        <v>72</v>
      </c>
      <c r="F2015" s="118">
        <v>5795246</v>
      </c>
      <c r="G2015" s="115">
        <v>1.2</v>
      </c>
      <c r="H2015" s="118">
        <f t="shared" si="313"/>
        <v>139085.90400000001</v>
      </c>
      <c r="I2015" s="114">
        <f t="shared" ref="I2015" si="342">F2015/F2015</f>
        <v>1</v>
      </c>
      <c r="J2015" s="117">
        <f t="shared" si="315"/>
        <v>2.4E-2</v>
      </c>
    </row>
    <row r="2016" spans="1:10" x14ac:dyDescent="0.25">
      <c r="A2016" s="121" t="s">
        <v>20</v>
      </c>
      <c r="B2016" s="121" t="s">
        <v>74</v>
      </c>
      <c r="C2016" s="120" t="s">
        <v>73</v>
      </c>
      <c r="D2016" s="120" t="s">
        <v>108</v>
      </c>
      <c r="E2016" s="120" t="s">
        <v>1</v>
      </c>
      <c r="F2016" s="118">
        <v>1929238</v>
      </c>
      <c r="G2016" s="115">
        <v>2.2999999999999998</v>
      </c>
      <c r="H2016" s="118">
        <f t="shared" si="313"/>
        <v>88744.947999999989</v>
      </c>
      <c r="I2016" s="114">
        <f t="shared" ref="I2016" si="343">F2016/F2019</f>
        <v>0.16796104341697005</v>
      </c>
      <c r="J2016" s="117">
        <f t="shared" si="315"/>
        <v>7.7262079971806216E-3</v>
      </c>
    </row>
    <row r="2017" spans="1:10" x14ac:dyDescent="0.25">
      <c r="A2017" s="121" t="s">
        <v>20</v>
      </c>
      <c r="B2017" s="121" t="s">
        <v>74</v>
      </c>
      <c r="C2017" s="120" t="s">
        <v>73</v>
      </c>
      <c r="D2017" s="120" t="s">
        <v>108</v>
      </c>
      <c r="E2017" s="120" t="s">
        <v>77</v>
      </c>
      <c r="F2017" s="118">
        <v>4365656</v>
      </c>
      <c r="G2017" s="115">
        <v>1.4</v>
      </c>
      <c r="H2017" s="118">
        <f t="shared" si="313"/>
        <v>122238.36799999999</v>
      </c>
      <c r="I2017" s="114">
        <f t="shared" ref="I2017" si="344">F2017/F2019</f>
        <v>0.38007759382696993</v>
      </c>
      <c r="J2017" s="117">
        <f t="shared" si="315"/>
        <v>1.0642172627155158E-2</v>
      </c>
    </row>
    <row r="2018" spans="1:10" x14ac:dyDescent="0.25">
      <c r="A2018" s="121" t="s">
        <v>20</v>
      </c>
      <c r="B2018" s="121" t="s">
        <v>74</v>
      </c>
      <c r="C2018" s="120" t="s">
        <v>73</v>
      </c>
      <c r="D2018" s="120" t="s">
        <v>108</v>
      </c>
      <c r="E2018" s="120" t="s">
        <v>76</v>
      </c>
      <c r="F2018" s="118">
        <v>5191329</v>
      </c>
      <c r="G2018" s="115">
        <v>1.2</v>
      </c>
      <c r="H2018" s="118">
        <f t="shared" si="313"/>
        <v>124591.89599999999</v>
      </c>
      <c r="I2018" s="114">
        <f t="shared" ref="I2018" si="345">F2018/F2019</f>
        <v>0.45196136275606003</v>
      </c>
      <c r="J2018" s="117">
        <f t="shared" si="315"/>
        <v>1.084707270614544E-2</v>
      </c>
    </row>
    <row r="2019" spans="1:10" x14ac:dyDescent="0.25">
      <c r="A2019" s="121" t="s">
        <v>20</v>
      </c>
      <c r="B2019" s="121" t="s">
        <v>74</v>
      </c>
      <c r="C2019" s="120" t="s">
        <v>73</v>
      </c>
      <c r="D2019" s="120" t="s">
        <v>108</v>
      </c>
      <c r="E2019" s="120" t="s">
        <v>72</v>
      </c>
      <c r="F2019" s="118">
        <v>11486223</v>
      </c>
      <c r="G2019" s="115">
        <v>0.8</v>
      </c>
      <c r="H2019" s="118">
        <f t="shared" si="313"/>
        <v>183779.568</v>
      </c>
      <c r="I2019" s="114">
        <f t="shared" ref="I2019" si="346">F2019/F2019</f>
        <v>1</v>
      </c>
      <c r="J2019" s="117">
        <f t="shared" si="315"/>
        <v>1.6E-2</v>
      </c>
    </row>
    <row r="2020" spans="1:10" x14ac:dyDescent="0.25">
      <c r="A2020" s="121"/>
    </row>
    <row r="2021" spans="1:10" x14ac:dyDescent="0.25">
      <c r="A2021" s="121"/>
    </row>
    <row r="2022" spans="1:10" x14ac:dyDescent="0.25">
      <c r="A2022" s="121"/>
    </row>
    <row r="2023" spans="1:10" x14ac:dyDescent="0.25">
      <c r="A2023" s="121"/>
    </row>
    <row r="2024" spans="1:10" x14ac:dyDescent="0.25">
      <c r="A2024" s="121"/>
    </row>
    <row r="2025" spans="1:10" x14ac:dyDescent="0.25">
      <c r="A2025" s="121"/>
    </row>
    <row r="2026" spans="1:10" x14ac:dyDescent="0.25">
      <c r="A2026" s="121"/>
    </row>
    <row r="2027" spans="1:10" x14ac:dyDescent="0.25">
      <c r="A2027" s="121"/>
    </row>
    <row r="2028" spans="1:10" x14ac:dyDescent="0.25">
      <c r="A2028" s="121"/>
    </row>
    <row r="2029" spans="1:10" x14ac:dyDescent="0.25">
      <c r="A2029" s="121"/>
    </row>
    <row r="2030" spans="1:10" x14ac:dyDescent="0.25">
      <c r="A2030" s="121"/>
    </row>
    <row r="2031" spans="1:10" x14ac:dyDescent="0.25">
      <c r="A2031" s="121"/>
    </row>
    <row r="2032" spans="1:10" x14ac:dyDescent="0.25">
      <c r="A2032" s="121"/>
    </row>
    <row r="2033" spans="1:1" x14ac:dyDescent="0.25">
      <c r="A2033" s="121"/>
    </row>
    <row r="2034" spans="1:1" x14ac:dyDescent="0.25">
      <c r="A2034" s="121"/>
    </row>
    <row r="2035" spans="1:1" x14ac:dyDescent="0.25">
      <c r="A2035" s="121"/>
    </row>
    <row r="2036" spans="1:1" x14ac:dyDescent="0.25">
      <c r="A2036" s="121"/>
    </row>
    <row r="2037" spans="1:1" x14ac:dyDescent="0.25">
      <c r="A2037" s="121"/>
    </row>
    <row r="2038" spans="1:1" x14ac:dyDescent="0.25">
      <c r="A2038" s="121"/>
    </row>
    <row r="2039" spans="1:1" x14ac:dyDescent="0.25">
      <c r="A2039" s="121"/>
    </row>
    <row r="2040" spans="1:1" x14ac:dyDescent="0.25">
      <c r="A2040" s="121"/>
    </row>
    <row r="2041" spans="1:1" x14ac:dyDescent="0.25">
      <c r="A2041" s="121"/>
    </row>
    <row r="2042" spans="1:1" x14ac:dyDescent="0.25">
      <c r="A2042" s="121"/>
    </row>
    <row r="2043" spans="1:1" x14ac:dyDescent="0.25">
      <c r="A2043" s="121"/>
    </row>
    <row r="2044" spans="1:1" x14ac:dyDescent="0.25">
      <c r="A2044" s="121"/>
    </row>
    <row r="2045" spans="1:1" x14ac:dyDescent="0.25">
      <c r="A2045" s="121"/>
    </row>
    <row r="2046" spans="1:1" x14ac:dyDescent="0.25">
      <c r="A2046" s="121"/>
    </row>
    <row r="2047" spans="1:1" x14ac:dyDescent="0.25">
      <c r="A2047" s="121"/>
    </row>
    <row r="2048" spans="1:1" x14ac:dyDescent="0.25">
      <c r="A2048" s="121"/>
    </row>
    <row r="2049" spans="1:1" x14ac:dyDescent="0.25">
      <c r="A2049" s="121"/>
    </row>
    <row r="2050" spans="1:1" x14ac:dyDescent="0.25">
      <c r="A2050" s="121"/>
    </row>
    <row r="2051" spans="1:1" x14ac:dyDescent="0.25">
      <c r="A2051" s="121"/>
    </row>
    <row r="2052" spans="1:1" x14ac:dyDescent="0.25">
      <c r="A2052" s="121"/>
    </row>
    <row r="2053" spans="1:1" x14ac:dyDescent="0.25">
      <c r="A2053" s="121"/>
    </row>
    <row r="2054" spans="1:1" x14ac:dyDescent="0.25">
      <c r="A2054" s="121"/>
    </row>
    <row r="2055" spans="1:1" x14ac:dyDescent="0.25">
      <c r="A2055" s="121"/>
    </row>
    <row r="2056" spans="1:1" x14ac:dyDescent="0.25">
      <c r="A2056" s="121"/>
    </row>
    <row r="2057" spans="1:1" x14ac:dyDescent="0.25">
      <c r="A2057" s="121"/>
    </row>
    <row r="2058" spans="1:1" x14ac:dyDescent="0.25">
      <c r="A2058" s="121"/>
    </row>
    <row r="2059" spans="1:1" x14ac:dyDescent="0.25">
      <c r="A2059" s="121"/>
    </row>
    <row r="2060" spans="1:1" x14ac:dyDescent="0.25">
      <c r="A2060" s="121"/>
    </row>
    <row r="2061" spans="1:1" x14ac:dyDescent="0.25">
      <c r="A2061" s="121"/>
    </row>
    <row r="2062" spans="1:1" x14ac:dyDescent="0.25">
      <c r="A2062" s="121"/>
    </row>
    <row r="2063" spans="1:1" x14ac:dyDescent="0.25">
      <c r="A2063" s="121"/>
    </row>
    <row r="2064" spans="1:1" x14ac:dyDescent="0.25">
      <c r="A2064" s="121"/>
    </row>
    <row r="2065" spans="1:1" x14ac:dyDescent="0.25">
      <c r="A2065" s="121"/>
    </row>
    <row r="2066" spans="1:1" x14ac:dyDescent="0.25">
      <c r="A2066" s="121"/>
    </row>
    <row r="2067" spans="1:1" x14ac:dyDescent="0.25">
      <c r="A2067" s="121"/>
    </row>
    <row r="2068" spans="1:1" x14ac:dyDescent="0.25">
      <c r="A2068" s="121"/>
    </row>
    <row r="2069" spans="1:1" x14ac:dyDescent="0.25">
      <c r="A2069" s="121"/>
    </row>
    <row r="2070" spans="1:1" x14ac:dyDescent="0.25">
      <c r="A2070" s="121"/>
    </row>
    <row r="2071" spans="1:1" x14ac:dyDescent="0.25">
      <c r="A2071" s="121"/>
    </row>
    <row r="2072" spans="1:1" x14ac:dyDescent="0.25">
      <c r="A2072" s="121"/>
    </row>
    <row r="2073" spans="1:1" x14ac:dyDescent="0.25">
      <c r="A2073" s="121"/>
    </row>
    <row r="2074" spans="1:1" x14ac:dyDescent="0.25">
      <c r="A2074" s="121"/>
    </row>
    <row r="2075" spans="1:1" x14ac:dyDescent="0.25">
      <c r="A2075" s="121"/>
    </row>
    <row r="2076" spans="1:1" x14ac:dyDescent="0.25">
      <c r="A2076" s="121"/>
    </row>
    <row r="2077" spans="1:1" x14ac:dyDescent="0.25">
      <c r="A2077" s="121"/>
    </row>
  </sheetData>
  <sortState ref="A1732:J2019">
    <sortCondition ref="B1732:B2019"/>
    <sortCondition ref="C1732:C2019"/>
    <sortCondition ref="D1732:D2019"/>
    <sortCondition ref="E1732:E20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</vt:i4>
      </vt:variant>
    </vt:vector>
  </HeadingPairs>
  <TitlesOfParts>
    <vt:vector size="34" baseType="lpstr">
      <vt:lpstr>Readme</vt:lpstr>
      <vt:lpstr>Table 1</vt:lpstr>
      <vt:lpstr>Table 2</vt:lpstr>
      <vt:lpstr>Table 3</vt:lpstr>
      <vt:lpstr>pivottabledata</vt:lpstr>
      <vt:lpstr>'Table 1'!age</vt:lpstr>
      <vt:lpstr>'Table 2'!age</vt:lpstr>
      <vt:lpstr>'Table 3'!age</vt:lpstr>
      <vt:lpstr>'Table 1'!agevalue</vt:lpstr>
      <vt:lpstr>'Table 2'!agevalue</vt:lpstr>
      <vt:lpstr>'Table 3'!agevalue</vt:lpstr>
      <vt:lpstr>'Table 1'!agevalue2</vt:lpstr>
      <vt:lpstr>'Table 2'!agevalue2</vt:lpstr>
      <vt:lpstr>'Table 3'!agevalue2</vt:lpstr>
      <vt:lpstr>behaviourvalue2</vt:lpstr>
      <vt:lpstr>'Table 1'!range1</vt:lpstr>
      <vt:lpstr>'Table 2'!range1</vt:lpstr>
      <vt:lpstr>'Table 3'!range1</vt:lpstr>
      <vt:lpstr>'Table 1'!range2</vt:lpstr>
      <vt:lpstr>'Table 2'!range2</vt:lpstr>
      <vt:lpstr>'Table 3'!range2</vt:lpstr>
      <vt:lpstr>range3</vt:lpstr>
      <vt:lpstr>range4</vt:lpstr>
      <vt:lpstr>'Table 1'!sex</vt:lpstr>
      <vt:lpstr>'Table 2'!sex</vt:lpstr>
      <vt:lpstr>'Table 3'!sex</vt:lpstr>
      <vt:lpstr>'Table 1'!sexvalue</vt:lpstr>
      <vt:lpstr>'Table 2'!sexvalue</vt:lpstr>
      <vt:lpstr>'Table 3'!sexvalue</vt:lpstr>
      <vt:lpstr>'Table 1'!sexvalue2</vt:lpstr>
      <vt:lpstr>'Table 2'!sexvalue2</vt:lpstr>
      <vt:lpstr>'Table 3'!sexvalue2</vt:lpstr>
      <vt:lpstr>smokingstatus</vt:lpstr>
      <vt:lpstr>smokingstatusvalue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2016-07-13T19:00:57Z</dcterms:modified>
</cp:coreProperties>
</file>