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ynthia\Dropbox\HCContract-CCHS\RevisedFinalVersion\"/>
    </mc:Choice>
  </mc:AlternateContent>
  <bookViews>
    <workbookView xWindow="0" yWindow="0" windowWidth="20460" windowHeight="6990"/>
  </bookViews>
  <sheets>
    <sheet name="README" sheetId="14" r:id="rId1"/>
    <sheet name="Table 1" sheetId="13" r:id="rId2"/>
  </sheets>
  <definedNames>
    <definedName name="age" localSheetId="1">'Table 1'!$B$9:$B$14</definedName>
    <definedName name="agevalue" localSheetId="1">'Table 1'!$B$15</definedName>
    <definedName name="agevalue2" localSheetId="1">'Table 1'!$B$27</definedName>
    <definedName name="behaviourvalue2">'Table 1'!$B$30</definedName>
    <definedName name="range1">'Table 1'!$F$90:$AX$101</definedName>
    <definedName name="range2">'Table 1'!$F$108:$AZ$119</definedName>
    <definedName name="range3">'Table 1'!#REF!</definedName>
    <definedName name="range4">'Table 1'!#REF!</definedName>
    <definedName name="Range5">'Table 1'!#REF!</definedName>
    <definedName name="range6">'Table 1'!#REF!</definedName>
    <definedName name="sex" localSheetId="1">'Table 1'!$B$5:$B$7</definedName>
    <definedName name="sexvalue" localSheetId="1">'Table 1'!$B$8</definedName>
    <definedName name="sexvalue2" localSheetId="1">'Table 1'!$B$24</definedName>
    <definedName name="smokingstatus">'Table 1'!$B$17:$B$20</definedName>
    <definedName name="smokingstatusvalue">'Table 1'!$B$21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3" l="1"/>
  <c r="AA75" i="13" l="1"/>
  <c r="Z75" i="13"/>
  <c r="AA74" i="13"/>
  <c r="Z74" i="13"/>
  <c r="Y75" i="13"/>
  <c r="Y74" i="13"/>
  <c r="J119" i="13"/>
  <c r="AL119" i="13" s="1"/>
  <c r="AU119" i="13" s="1"/>
  <c r="J118" i="13"/>
  <c r="AL118" i="13" s="1"/>
  <c r="AU118" i="13" s="1"/>
  <c r="J117" i="13"/>
  <c r="J116" i="13"/>
  <c r="J115" i="13"/>
  <c r="AL115" i="13" s="1"/>
  <c r="AU115" i="13" s="1"/>
  <c r="J114" i="13"/>
  <c r="J113" i="13"/>
  <c r="J112" i="13"/>
  <c r="J111" i="13"/>
  <c r="AL111" i="13" s="1"/>
  <c r="AU111" i="13" s="1"/>
  <c r="J110" i="13"/>
  <c r="AC110" i="13" s="1"/>
  <c r="J109" i="13"/>
  <c r="J108" i="13"/>
  <c r="J101" i="13"/>
  <c r="AL101" i="13" s="1"/>
  <c r="AU101" i="13" s="1"/>
  <c r="J100" i="13"/>
  <c r="AL100" i="13" s="1"/>
  <c r="AU100" i="13" s="1"/>
  <c r="J99" i="13"/>
  <c r="J98" i="13"/>
  <c r="AC69" i="13" s="1"/>
  <c r="J97" i="13"/>
  <c r="AL97" i="13" s="1"/>
  <c r="AU97" i="13" s="1"/>
  <c r="J96" i="13"/>
  <c r="J95" i="13"/>
  <c r="J94" i="13"/>
  <c r="J93" i="13"/>
  <c r="AL93" i="13" s="1"/>
  <c r="AU93" i="13" s="1"/>
  <c r="J92" i="13"/>
  <c r="AL92" i="13" s="1"/>
  <c r="AU92" i="13" s="1"/>
  <c r="J91" i="13"/>
  <c r="J90" i="13"/>
  <c r="AA70" i="13"/>
  <c r="Z70" i="13"/>
  <c r="AA69" i="13"/>
  <c r="Z69" i="13"/>
  <c r="Y70" i="13"/>
  <c r="Y69" i="13"/>
  <c r="AA62" i="13"/>
  <c r="Z62" i="13"/>
  <c r="AA61" i="13"/>
  <c r="Z61" i="13"/>
  <c r="Y62" i="13"/>
  <c r="Y61" i="13"/>
  <c r="AL114" i="13" l="1"/>
  <c r="AU114" i="13" s="1"/>
  <c r="AL94" i="13"/>
  <c r="AU94" i="13" s="1"/>
  <c r="AL112" i="13"/>
  <c r="AU112" i="13" s="1"/>
  <c r="AL95" i="13"/>
  <c r="AU95" i="13" s="1"/>
  <c r="AL116" i="13"/>
  <c r="AU116" i="13" s="1"/>
  <c r="AL113" i="13"/>
  <c r="AU113" i="13" s="1"/>
  <c r="AC74" i="13"/>
  <c r="AC75" i="13"/>
  <c r="AL90" i="13"/>
  <c r="AU90" i="13" s="1"/>
  <c r="AL96" i="13"/>
  <c r="AU96" i="13" s="1"/>
  <c r="AL108" i="13"/>
  <c r="AU108" i="13" s="1"/>
  <c r="AC61" i="13"/>
  <c r="AL91" i="13"/>
  <c r="AU91" i="13" s="1"/>
  <c r="AL109" i="13"/>
  <c r="AU109" i="13" s="1"/>
  <c r="AC62" i="13"/>
  <c r="AC90" i="13"/>
  <c r="AC96" i="13"/>
  <c r="AC108" i="13"/>
  <c r="AC114" i="13"/>
  <c r="AC91" i="13"/>
  <c r="AC97" i="13"/>
  <c r="AC109" i="13"/>
  <c r="AC115" i="13"/>
  <c r="AC98" i="13"/>
  <c r="AL110" i="13"/>
  <c r="AU110" i="13" s="1"/>
  <c r="AC93" i="13"/>
  <c r="AC99" i="13"/>
  <c r="AC111" i="13"/>
  <c r="AC117" i="13"/>
  <c r="AL117" i="13"/>
  <c r="AU117" i="13" s="1"/>
  <c r="AL99" i="13"/>
  <c r="AU99" i="13" s="1"/>
  <c r="AC70" i="13"/>
  <c r="AC92" i="13"/>
  <c r="AC116" i="13"/>
  <c r="AL98" i="13"/>
  <c r="AU98" i="13" s="1"/>
  <c r="AC94" i="13"/>
  <c r="AC100" i="13"/>
  <c r="AC112" i="13"/>
  <c r="AC118" i="13"/>
  <c r="AC95" i="13"/>
  <c r="AC101" i="13"/>
  <c r="AC113" i="13"/>
  <c r="AC119" i="13"/>
  <c r="AJ119" i="13"/>
  <c r="AS119" i="13" s="1"/>
  <c r="AI119" i="13"/>
  <c r="AR119" i="13" s="1"/>
  <c r="AH119" i="13"/>
  <c r="AQ119" i="13" s="1"/>
  <c r="AJ118" i="13"/>
  <c r="AS118" i="13" s="1"/>
  <c r="AI118" i="13"/>
  <c r="AR118" i="13" s="1"/>
  <c r="AH118" i="13"/>
  <c r="AQ118" i="13" s="1"/>
  <c r="AJ117" i="13"/>
  <c r="AS117" i="13" s="1"/>
  <c r="AI117" i="13"/>
  <c r="AR117" i="13" s="1"/>
  <c r="AH117" i="13"/>
  <c r="AQ117" i="13" s="1"/>
  <c r="AJ116" i="13"/>
  <c r="AS116" i="13" s="1"/>
  <c r="AI116" i="13"/>
  <c r="AR116" i="13" s="1"/>
  <c r="AH116" i="13"/>
  <c r="AQ116" i="13" s="1"/>
  <c r="AJ115" i="13"/>
  <c r="AS115" i="13" s="1"/>
  <c r="AI115" i="13"/>
  <c r="AR115" i="13" s="1"/>
  <c r="AH115" i="13"/>
  <c r="AQ115" i="13" s="1"/>
  <c r="AJ114" i="13"/>
  <c r="AS114" i="13" s="1"/>
  <c r="AI114" i="13"/>
  <c r="AR114" i="13" s="1"/>
  <c r="AH114" i="13"/>
  <c r="AQ114" i="13" s="1"/>
  <c r="AJ113" i="13"/>
  <c r="AS113" i="13" s="1"/>
  <c r="AI113" i="13"/>
  <c r="AR113" i="13" s="1"/>
  <c r="AJ112" i="13"/>
  <c r="AS112" i="13" s="1"/>
  <c r="AI112" i="13"/>
  <c r="AR112" i="13" s="1"/>
  <c r="AH112" i="13"/>
  <c r="AQ112" i="13" s="1"/>
  <c r="AJ111" i="13"/>
  <c r="AS111" i="13" s="1"/>
  <c r="AI111" i="13"/>
  <c r="AR111" i="13" s="1"/>
  <c r="AH111" i="13"/>
  <c r="AQ111" i="13" s="1"/>
  <c r="AJ110" i="13"/>
  <c r="AS110" i="13" s="1"/>
  <c r="AI110" i="13"/>
  <c r="AR110" i="13" s="1"/>
  <c r="AH110" i="13"/>
  <c r="AQ110" i="13" s="1"/>
  <c r="AJ109" i="13"/>
  <c r="AS109" i="13" s="1"/>
  <c r="AI109" i="13"/>
  <c r="AR109" i="13" s="1"/>
  <c r="AJ108" i="13"/>
  <c r="AS108" i="13" s="1"/>
  <c r="AI108" i="13"/>
  <c r="AR108" i="13" s="1"/>
  <c r="AH108" i="13"/>
  <c r="AQ108" i="13" s="1"/>
  <c r="AJ101" i="13"/>
  <c r="AS101" i="13" s="1"/>
  <c r="AI101" i="13"/>
  <c r="AR101" i="13" s="1"/>
  <c r="AH101" i="13"/>
  <c r="AQ101" i="13" s="1"/>
  <c r="AJ100" i="13"/>
  <c r="AS100" i="13" s="1"/>
  <c r="AI100" i="13"/>
  <c r="AR100" i="13" s="1"/>
  <c r="AH100" i="13"/>
  <c r="AQ100" i="13" s="1"/>
  <c r="AJ99" i="13"/>
  <c r="AS99" i="13" s="1"/>
  <c r="AI99" i="13"/>
  <c r="AR99" i="13" s="1"/>
  <c r="AH99" i="13"/>
  <c r="AQ99" i="13" s="1"/>
  <c r="AJ98" i="13"/>
  <c r="AS98" i="13" s="1"/>
  <c r="AI98" i="13"/>
  <c r="AR98" i="13" s="1"/>
  <c r="AH98" i="13"/>
  <c r="AQ98" i="13" s="1"/>
  <c r="AJ97" i="13"/>
  <c r="AS97" i="13" s="1"/>
  <c r="AI97" i="13"/>
  <c r="AR97" i="13" s="1"/>
  <c r="AH97" i="13"/>
  <c r="AQ97" i="13" s="1"/>
  <c r="AJ96" i="13"/>
  <c r="AS96" i="13" s="1"/>
  <c r="AI96" i="13"/>
  <c r="AR96" i="13" s="1"/>
  <c r="AH96" i="13"/>
  <c r="AQ96" i="13" s="1"/>
  <c r="AJ95" i="13"/>
  <c r="AS95" i="13" s="1"/>
  <c r="AI95" i="13"/>
  <c r="AR95" i="13" s="1"/>
  <c r="AH95" i="13"/>
  <c r="AQ95" i="13" s="1"/>
  <c r="AJ94" i="13"/>
  <c r="AS94" i="13" s="1"/>
  <c r="AI94" i="13"/>
  <c r="AR94" i="13" s="1"/>
  <c r="AH94" i="13"/>
  <c r="AQ94" i="13" s="1"/>
  <c r="AJ93" i="13"/>
  <c r="AS93" i="13" s="1"/>
  <c r="AI93" i="13"/>
  <c r="AR93" i="13" s="1"/>
  <c r="AJ92" i="13"/>
  <c r="AS92" i="13" s="1"/>
  <c r="AI92" i="13"/>
  <c r="AR92" i="13" s="1"/>
  <c r="AJ91" i="13"/>
  <c r="AS91" i="13" s="1"/>
  <c r="AI91" i="13"/>
  <c r="AR91" i="13" s="1"/>
  <c r="AJ90" i="13"/>
  <c r="AS90" i="13" s="1"/>
  <c r="AI90" i="13"/>
  <c r="AR90" i="13" s="1"/>
  <c r="AH93" i="13"/>
  <c r="AQ93" i="13" s="1"/>
  <c r="AH92" i="13"/>
  <c r="AQ92" i="13" s="1"/>
  <c r="AH91" i="13"/>
  <c r="AQ91" i="13" s="1"/>
  <c r="AH90" i="13"/>
  <c r="AQ90" i="13" s="1"/>
  <c r="AA101" i="13"/>
  <c r="Z101" i="13"/>
  <c r="Y101" i="13"/>
  <c r="AA100" i="13"/>
  <c r="Z100" i="13"/>
  <c r="Y100" i="13"/>
  <c r="AA99" i="13"/>
  <c r="Z99" i="13"/>
  <c r="Y99" i="13"/>
  <c r="AA98" i="13"/>
  <c r="Z98" i="13"/>
  <c r="Y98" i="13"/>
  <c r="AA97" i="13"/>
  <c r="Z97" i="13"/>
  <c r="Y97" i="13"/>
  <c r="AA96" i="13"/>
  <c r="Z96" i="13"/>
  <c r="Y96" i="13"/>
  <c r="AA95" i="13"/>
  <c r="Z95" i="13"/>
  <c r="Y95" i="13"/>
  <c r="AA94" i="13"/>
  <c r="Z94" i="13"/>
  <c r="Y94" i="13"/>
  <c r="AA93" i="13"/>
  <c r="Z93" i="13"/>
  <c r="Y93" i="13"/>
  <c r="AA92" i="13"/>
  <c r="Z92" i="13"/>
  <c r="Y92" i="13"/>
  <c r="AA91" i="13"/>
  <c r="Z91" i="13"/>
  <c r="Y91" i="13"/>
  <c r="AA90" i="13"/>
  <c r="Z90" i="13"/>
  <c r="Y90" i="13"/>
  <c r="AA119" i="13"/>
  <c r="Z119" i="13"/>
  <c r="Y119" i="13"/>
  <c r="AA118" i="13"/>
  <c r="Z118" i="13"/>
  <c r="Y118" i="13"/>
  <c r="AA117" i="13"/>
  <c r="Z117" i="13"/>
  <c r="Y117" i="13"/>
  <c r="AA116" i="13"/>
  <c r="Z116" i="13"/>
  <c r="Y116" i="13"/>
  <c r="AA115" i="13"/>
  <c r="Z115" i="13"/>
  <c r="Y115" i="13"/>
  <c r="AA114" i="13"/>
  <c r="Z114" i="13"/>
  <c r="Y114" i="13"/>
  <c r="AA113" i="13"/>
  <c r="Z113" i="13"/>
  <c r="AA112" i="13"/>
  <c r="Z112" i="13"/>
  <c r="Y112" i="13"/>
  <c r="AA111" i="13"/>
  <c r="Z111" i="13"/>
  <c r="Y111" i="13"/>
  <c r="AA110" i="13"/>
  <c r="Z110" i="13"/>
  <c r="Y110" i="13"/>
  <c r="AA109" i="13"/>
  <c r="Z109" i="13"/>
  <c r="AA108" i="13"/>
  <c r="Z108" i="13"/>
  <c r="Y108" i="13"/>
  <c r="Q41" i="13" l="1"/>
  <c r="R41" i="13"/>
  <c r="S41" i="13"/>
  <c r="T41" i="13"/>
  <c r="U41" i="13"/>
  <c r="V41" i="13"/>
  <c r="W41" i="13"/>
  <c r="M36" i="13"/>
  <c r="M41" i="13"/>
  <c r="V36" i="13" l="1"/>
  <c r="U36" i="13"/>
  <c r="T36" i="13"/>
  <c r="S36" i="13"/>
  <c r="R36" i="13"/>
  <c r="Q36" i="13"/>
  <c r="L41" i="13"/>
  <c r="K41" i="13"/>
  <c r="J41" i="13"/>
  <c r="L36" i="13"/>
  <c r="J36" i="13"/>
  <c r="P73" i="13" l="1"/>
  <c r="P67" i="13"/>
  <c r="F73" i="13"/>
  <c r="F67" i="13"/>
  <c r="B30" i="13"/>
  <c r="F58" i="13"/>
  <c r="B24" i="13"/>
  <c r="T76" i="13" l="1"/>
  <c r="U40" i="13" s="1"/>
  <c r="T75" i="13"/>
  <c r="U39" i="13" s="1"/>
  <c r="J75" i="13"/>
  <c r="K39" i="13" s="1"/>
  <c r="T69" i="13"/>
  <c r="U46" i="13" s="1"/>
  <c r="J69" i="13"/>
  <c r="K46" i="13" s="1"/>
  <c r="T62" i="13"/>
  <c r="U35" i="13" s="1"/>
  <c r="J62" i="13"/>
  <c r="K35" i="13" s="1"/>
  <c r="T61" i="13"/>
  <c r="J61" i="13"/>
  <c r="K34" i="13" s="1"/>
  <c r="J76" i="13"/>
  <c r="K40" i="13" s="1"/>
  <c r="T70" i="13"/>
  <c r="U47" i="13" s="1"/>
  <c r="J70" i="13"/>
  <c r="K47" i="13" s="1"/>
  <c r="F59" i="13"/>
  <c r="O59" i="13"/>
  <c r="Q76" i="13"/>
  <c r="G76" i="13"/>
  <c r="H40" i="13" s="1"/>
  <c r="Q70" i="13"/>
  <c r="R47" i="13" s="1"/>
  <c r="Q62" i="13"/>
  <c r="R35" i="13" s="1"/>
  <c r="R75" i="13"/>
  <c r="S39" i="13" s="1"/>
  <c r="H75" i="13"/>
  <c r="I39" i="13" s="1"/>
  <c r="R69" i="13"/>
  <c r="S46" i="13" s="1"/>
  <c r="R61" i="13"/>
  <c r="S34" i="13" s="1"/>
  <c r="Q75" i="13"/>
  <c r="R39" i="13" s="1"/>
  <c r="G75" i="13"/>
  <c r="H39" i="13" s="1"/>
  <c r="Q69" i="13"/>
  <c r="R46" i="13" s="1"/>
  <c r="Q61" i="13"/>
  <c r="R34" i="13" s="1"/>
  <c r="P76" i="13"/>
  <c r="Q40" i="13" s="1"/>
  <c r="F76" i="13"/>
  <c r="G40" i="13" s="1"/>
  <c r="P70" i="13"/>
  <c r="Q47" i="13" s="1"/>
  <c r="P62" i="13"/>
  <c r="Q35" i="13" s="1"/>
  <c r="P75" i="13"/>
  <c r="Q39" i="13" s="1"/>
  <c r="F75" i="13"/>
  <c r="G39" i="13" s="1"/>
  <c r="P69" i="13"/>
  <c r="Q46" i="13" s="1"/>
  <c r="P61" i="13"/>
  <c r="Q34" i="13" s="1"/>
  <c r="R76" i="13"/>
  <c r="S40" i="13" s="1"/>
  <c r="H76" i="13"/>
  <c r="I40" i="13" s="1"/>
  <c r="R70" i="13"/>
  <c r="S47" i="13" s="1"/>
  <c r="R62" i="13"/>
  <c r="H70" i="13"/>
  <c r="I47" i="13" s="1"/>
  <c r="G70" i="13"/>
  <c r="H47" i="13" s="1"/>
  <c r="H69" i="13"/>
  <c r="I46" i="13" s="1"/>
  <c r="F70" i="13"/>
  <c r="G47" i="13" s="1"/>
  <c r="G69" i="13"/>
  <c r="H46" i="13" s="1"/>
  <c r="F69" i="13"/>
  <c r="G46" i="13" s="1"/>
  <c r="H62" i="13"/>
  <c r="I35" i="13" s="1"/>
  <c r="G62" i="13"/>
  <c r="H35" i="13" s="1"/>
  <c r="F62" i="13"/>
  <c r="H61" i="13"/>
  <c r="I34" i="13" s="1"/>
  <c r="G61" i="13"/>
  <c r="H34" i="13" s="1"/>
  <c r="F61" i="13"/>
  <c r="W40" i="13"/>
  <c r="M47" i="13"/>
  <c r="M40" i="13"/>
  <c r="W47" i="13"/>
  <c r="M39" i="13"/>
  <c r="W39" i="13"/>
  <c r="W46" i="13"/>
  <c r="M46" i="13"/>
  <c r="V47" i="13"/>
  <c r="V35" i="13"/>
  <c r="V34" i="13"/>
  <c r="J35" i="13"/>
  <c r="J34" i="13"/>
  <c r="L35" i="13"/>
  <c r="M35" i="13"/>
  <c r="T34" i="13"/>
  <c r="V46" i="13"/>
  <c r="J47" i="13"/>
  <c r="J46" i="13"/>
  <c r="W36" i="13"/>
  <c r="L34" i="13"/>
  <c r="T35" i="13"/>
  <c r="J40" i="13"/>
  <c r="J39" i="13"/>
  <c r="L47" i="13"/>
  <c r="L46" i="13"/>
  <c r="S35" i="13"/>
  <c r="M34" i="13"/>
  <c r="T47" i="13"/>
  <c r="L40" i="13"/>
  <c r="L39" i="13"/>
  <c r="T46" i="13"/>
  <c r="U34" i="13"/>
  <c r="V40" i="13"/>
  <c r="T39" i="13"/>
  <c r="T40" i="13"/>
  <c r="V39" i="13"/>
  <c r="R40" i="13"/>
  <c r="G35" i="13" l="1"/>
  <c r="W34" i="13"/>
  <c r="W35" i="13"/>
  <c r="G34" i="13"/>
</calcChain>
</file>

<file path=xl/sharedStrings.xml><?xml version="1.0" encoding="utf-8"?>
<sst xmlns="http://schemas.openxmlformats.org/spreadsheetml/2006/main" count="319" uniqueCount="55">
  <si>
    <t>Current Smoker</t>
  </si>
  <si>
    <t>Both men and women</t>
  </si>
  <si>
    <t>All people</t>
  </si>
  <si>
    <t>Former smoker</t>
  </si>
  <si>
    <t>Never Smoked</t>
  </si>
  <si>
    <t>Men</t>
  </si>
  <si>
    <t>95% CI</t>
  </si>
  <si>
    <t>Row Labels</t>
  </si>
  <si>
    <t>number of people</t>
  </si>
  <si>
    <t>Coefficient of variation</t>
  </si>
  <si>
    <t>95% Confidence interval (number)</t>
  </si>
  <si>
    <t>Percentage of population with smoking status</t>
  </si>
  <si>
    <t>95% Confidence Interval (percentage). Using CoV for population, which overstates confidence interval</t>
  </si>
  <si>
    <t>DATA</t>
  </si>
  <si>
    <t>Calculations</t>
  </si>
  <si>
    <t>Women</t>
  </si>
  <si>
    <t>sex</t>
  </si>
  <si>
    <t>Number of people</t>
  </si>
  <si>
    <t>Quality flag</t>
  </si>
  <si>
    <t xml:space="preserve">, </t>
  </si>
  <si>
    <t xml:space="preserve">Total population </t>
  </si>
  <si>
    <t>95% interval</t>
  </si>
  <si>
    <t>Behavoiur</t>
  </si>
  <si>
    <t>behaviour2</t>
  </si>
  <si>
    <t>Prevalence (%)</t>
  </si>
  <si>
    <t>Prevalence of SB</t>
  </si>
  <si>
    <t>Total</t>
  </si>
  <si>
    <t>f</t>
  </si>
  <si>
    <t>H - A. No post secondary grad</t>
  </si>
  <si>
    <t>H - B post secondary grad</t>
  </si>
  <si>
    <t>HH Less than Post Secondary Grad</t>
  </si>
  <si>
    <t>verify numbers</t>
  </si>
  <si>
    <t>d o tables 2 and 3</t>
  </si>
  <si>
    <t>HH Post Secondary Grad</t>
  </si>
  <si>
    <t>Range 1: In school</t>
  </si>
  <si>
    <t>15 to 17</t>
  </si>
  <si>
    <t>18 to 19</t>
  </si>
  <si>
    <t>20 to 24</t>
  </si>
  <si>
    <t>Range 2: Not in School</t>
  </si>
  <si>
    <t xml:space="preserve">Coefficient of variation (using estimates for whole population) </t>
  </si>
  <si>
    <t>Smoking Behaviour among students</t>
  </si>
  <si>
    <t>In School</t>
  </si>
  <si>
    <t>Not in School</t>
  </si>
  <si>
    <t>prevalence in age group</t>
  </si>
  <si>
    <t>Quit Ratio, both sexes</t>
  </si>
  <si>
    <t>Based on variables SDC_8, CCHS Cycle 7</t>
  </si>
  <si>
    <t xml:space="preserve">Number of people and prevalence, smoking status and share of population and share of current smokers </t>
  </si>
  <si>
    <t>Proportion of Current Smokers, both sexes</t>
  </si>
  <si>
    <t>Proportion of population, both sexes</t>
  </si>
  <si>
    <t xml:space="preserve">This excel sheet is part of a report prepared for Health Canada. </t>
  </si>
  <si>
    <t>Tobacco Use 2000-2014:</t>
  </si>
  <si>
    <t>Insights from The Canadian Community Health Survey</t>
  </si>
  <si>
    <t>Physicians for a Smoke-Free Canada</t>
  </si>
  <si>
    <t>Submitted to Health Canada</t>
  </si>
  <si>
    <t>Contract Number: 4500339975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</si>
</sst>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-;\-* #,##0.00_-;_-* &quot;-&quot;??_-;_-@_-"/>
    <numFmt numFmtId="165" formatCode="#,##0.0"/>
    <numFmt numFmtId="166" formatCode="0.0%"/>
    <numFmt numFmtId="167" formatCode="0.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7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22"/>
      <color rgb="FF000000"/>
      <name val="Calibri"/>
      <family val="2"/>
    </font>
    <font>
      <b/>
      <sz val="16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/>
        <bgColor theme="4" tint="0.79998168889431442"/>
      </patternFill>
    </fill>
    <fill>
      <patternFill patternType="solid">
        <fgColor rgb="FFFFFF00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/>
    <xf numFmtId="164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3" fontId="6" fillId="0" borderId="0" xfId="2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right" vertical="center"/>
    </xf>
    <xf numFmtId="3" fontId="8" fillId="0" borderId="0" xfId="2" applyNumberFormat="1" applyFont="1" applyBorder="1" applyAlignment="1">
      <alignment horizontal="right" vertical="top"/>
    </xf>
    <xf numFmtId="165" fontId="6" fillId="0" borderId="0" xfId="2" applyNumberFormat="1" applyFont="1" applyBorder="1" applyAlignment="1">
      <alignment horizontal="right" vertical="top"/>
    </xf>
    <xf numFmtId="165" fontId="8" fillId="0" borderId="0" xfId="2" applyNumberFormat="1" applyFont="1" applyBorder="1" applyAlignment="1">
      <alignment horizontal="right" vertical="top"/>
    </xf>
    <xf numFmtId="9" fontId="8" fillId="0" borderId="0" xfId="1" applyFont="1" applyBorder="1" applyAlignment="1">
      <alignment horizontal="right" vertical="top"/>
    </xf>
    <xf numFmtId="0" fontId="11" fillId="4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/>
    </xf>
    <xf numFmtId="0" fontId="3" fillId="5" borderId="0" xfId="0" applyFont="1" applyFill="1" applyAlignment="1">
      <alignment vertical="center"/>
    </xf>
    <xf numFmtId="0" fontId="3" fillId="5" borderId="0" xfId="0" applyFont="1" applyFill="1" applyAlignment="1">
      <alignment horizontal="center" vertical="center"/>
    </xf>
    <xf numFmtId="3" fontId="13" fillId="5" borderId="0" xfId="2" applyNumberFormat="1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3" fontId="8" fillId="0" borderId="0" xfId="2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3" borderId="0" xfId="0" applyFont="1" applyFill="1" applyAlignment="1">
      <alignment horizontal="center"/>
    </xf>
    <xf numFmtId="0" fontId="15" fillId="6" borderId="0" xfId="0" applyFont="1" applyFill="1" applyBorder="1" applyAlignment="1">
      <alignment vertical="center"/>
    </xf>
    <xf numFmtId="0" fontId="15" fillId="6" borderId="0" xfId="0" applyFont="1" applyFill="1" applyBorder="1" applyAlignment="1">
      <alignment horizontal="right" vertical="center"/>
    </xf>
    <xf numFmtId="0" fontId="15" fillId="6" borderId="1" xfId="0" applyFont="1" applyFill="1" applyBorder="1" applyAlignment="1">
      <alignment horizontal="center" vertical="center"/>
    </xf>
    <xf numFmtId="9" fontId="10" fillId="2" borderId="0" xfId="0" applyNumberFormat="1" applyFont="1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right" vertical="center"/>
    </xf>
    <xf numFmtId="0" fontId="11" fillId="4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9" fontId="8" fillId="0" borderId="0" xfId="1" applyFont="1" applyBorder="1" applyAlignment="1">
      <alignment horizontal="center" vertical="center"/>
    </xf>
    <xf numFmtId="0" fontId="16" fillId="2" borderId="0" xfId="0" applyFont="1" applyFill="1" applyBorder="1" applyAlignment="1">
      <alignment horizontal="right" vertical="center"/>
    </xf>
    <xf numFmtId="0" fontId="16" fillId="2" borderId="0" xfId="0" applyFont="1" applyFill="1" applyBorder="1" applyAlignment="1">
      <alignment horizontal="center" vertical="center"/>
    </xf>
    <xf numFmtId="3" fontId="22" fillId="0" borderId="0" xfId="3" applyNumberFormat="1" applyFont="1" applyBorder="1" applyAlignment="1">
      <alignment horizontal="center" vertical="top"/>
    </xf>
    <xf numFmtId="9" fontId="22" fillId="0" borderId="0" xfId="1" applyFont="1" applyBorder="1" applyAlignment="1">
      <alignment horizontal="center" vertical="top"/>
    </xf>
    <xf numFmtId="0" fontId="7" fillId="2" borderId="2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Border="1" applyAlignment="1"/>
    <xf numFmtId="0" fontId="0" fillId="0" borderId="0" xfId="0" applyAlignment="1"/>
    <xf numFmtId="3" fontId="21" fillId="0" borderId="0" xfId="2" applyNumberFormat="1" applyFont="1" applyBorder="1" applyAlignment="1">
      <alignment horizontal="right" vertical="top"/>
    </xf>
    <xf numFmtId="0" fontId="10" fillId="0" borderId="0" xfId="0" applyFont="1"/>
    <xf numFmtId="0" fontId="20" fillId="0" borderId="1" xfId="0" applyFont="1" applyBorder="1" applyAlignment="1">
      <alignment horizontal="right" vertical="center"/>
    </xf>
    <xf numFmtId="165" fontId="21" fillId="0" borderId="0" xfId="2" applyNumberFormat="1" applyFont="1" applyBorder="1" applyAlignment="1">
      <alignment horizontal="right" vertical="top"/>
    </xf>
    <xf numFmtId="9" fontId="21" fillId="0" borderId="0" xfId="1" applyFont="1" applyBorder="1" applyAlignment="1">
      <alignment horizontal="right" vertical="top"/>
    </xf>
    <xf numFmtId="3" fontId="22" fillId="0" borderId="0" xfId="2" applyNumberFormat="1" applyFont="1" applyBorder="1" applyAlignment="1">
      <alignment horizontal="right" vertical="top"/>
    </xf>
    <xf numFmtId="0" fontId="10" fillId="0" borderId="1" xfId="0" applyFont="1" applyBorder="1" applyAlignment="1">
      <alignment horizontal="right" vertical="center"/>
    </xf>
    <xf numFmtId="165" fontId="22" fillId="0" borderId="0" xfId="2" applyNumberFormat="1" applyFont="1" applyBorder="1" applyAlignment="1">
      <alignment horizontal="right" vertical="top"/>
    </xf>
    <xf numFmtId="9" fontId="22" fillId="0" borderId="0" xfId="1" applyFont="1" applyBorder="1" applyAlignment="1">
      <alignment horizontal="right" vertical="top"/>
    </xf>
    <xf numFmtId="0" fontId="20" fillId="0" borderId="0" xfId="0" applyFont="1" applyBorder="1" applyAlignment="1">
      <alignment horizontal="right" vertical="center"/>
    </xf>
    <xf numFmtId="3" fontId="21" fillId="0" borderId="0" xfId="2" applyNumberFormat="1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3" fontId="22" fillId="0" borderId="0" xfId="2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22" fillId="0" borderId="0" xfId="2" applyNumberFormat="1" applyFont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9" fontId="22" fillId="0" borderId="0" xfId="1" applyFont="1" applyBorder="1" applyAlignment="1">
      <alignment horizontal="center" vertical="center"/>
    </xf>
    <xf numFmtId="166" fontId="22" fillId="0" borderId="0" xfId="1" applyNumberFormat="1" applyFont="1" applyBorder="1" applyAlignment="1">
      <alignment horizontal="center" vertical="center"/>
    </xf>
    <xf numFmtId="166" fontId="22" fillId="0" borderId="0" xfId="1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right" vertical="center"/>
    </xf>
    <xf numFmtId="166" fontId="10" fillId="0" borderId="0" xfId="0" applyNumberFormat="1" applyFont="1" applyFill="1" applyBorder="1" applyAlignment="1">
      <alignment horizontal="right" vertical="center"/>
    </xf>
    <xf numFmtId="167" fontId="22" fillId="0" borderId="0" xfId="1" applyNumberFormat="1" applyFont="1" applyBorder="1" applyAlignment="1">
      <alignment horizontal="right" vertical="top"/>
    </xf>
    <xf numFmtId="167" fontId="10" fillId="0" borderId="0" xfId="0" applyNumberFormat="1" applyFont="1" applyFill="1" applyBorder="1" applyAlignment="1">
      <alignment horizontal="right" vertical="center"/>
    </xf>
    <xf numFmtId="3" fontId="21" fillId="0" borderId="0" xfId="2" applyNumberFormat="1" applyFont="1" applyBorder="1" applyAlignment="1">
      <alignment horizontal="right" vertical="center"/>
    </xf>
    <xf numFmtId="9" fontId="7" fillId="0" borderId="0" xfId="1" applyFont="1" applyBorder="1" applyAlignment="1">
      <alignment horizontal="right" vertical="center"/>
    </xf>
    <xf numFmtId="167" fontId="7" fillId="0" borderId="0" xfId="0" applyNumberFormat="1" applyFont="1" applyFill="1" applyBorder="1" applyAlignment="1">
      <alignment horizontal="right" vertical="center"/>
    </xf>
    <xf numFmtId="0" fontId="16" fillId="2" borderId="10" xfId="0" applyFont="1" applyFill="1" applyBorder="1" applyAlignment="1">
      <alignment horizontal="left" vertical="center"/>
    </xf>
    <xf numFmtId="0" fontId="0" fillId="2" borderId="11" xfId="0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17" fillId="2" borderId="13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17" fillId="2" borderId="15" xfId="0" applyFont="1" applyFill="1" applyBorder="1" applyAlignment="1">
      <alignment vertical="center"/>
    </xf>
    <xf numFmtId="0" fontId="16" fillId="2" borderId="16" xfId="0" applyFont="1" applyFill="1" applyBorder="1" applyAlignment="1">
      <alignment horizontal="right" vertical="center"/>
    </xf>
    <xf numFmtId="0" fontId="16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0" fontId="24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right" vertical="center"/>
    </xf>
    <xf numFmtId="0" fontId="26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horizontal="right" vertical="center"/>
    </xf>
    <xf numFmtId="0" fontId="10" fillId="0" borderId="0" xfId="0" applyFont="1" applyAlignment="1"/>
    <xf numFmtId="0" fontId="20" fillId="4" borderId="1" xfId="0" applyFont="1" applyFill="1" applyBorder="1"/>
    <xf numFmtId="0" fontId="20" fillId="4" borderId="1" xfId="0" applyFont="1" applyFill="1" applyBorder="1" applyAlignment="1">
      <alignment horizontal="center"/>
    </xf>
    <xf numFmtId="0" fontId="27" fillId="7" borderId="0" xfId="0" applyFont="1" applyFill="1" applyBorder="1"/>
    <xf numFmtId="0" fontId="27" fillId="0" borderId="0" xfId="0" applyFont="1" applyFill="1" applyBorder="1"/>
    <xf numFmtId="0" fontId="28" fillId="0" borderId="0" xfId="0" applyFont="1" applyFill="1" applyBorder="1"/>
    <xf numFmtId="0" fontId="29" fillId="0" borderId="0" xfId="0" applyFont="1" applyFill="1" applyBorder="1"/>
    <xf numFmtId="15" fontId="27" fillId="0" borderId="0" xfId="0" applyNumberFormat="1" applyFont="1" applyFill="1" applyBorder="1"/>
  </cellXfs>
  <cellStyles count="4">
    <cellStyle name="Comma" xfId="3" builtinId="3"/>
    <cellStyle name="Normal" xfId="0" builtinId="0"/>
    <cellStyle name="Normal_spss-cycle6" xfId="2"/>
    <cellStyle name="Percent" xfId="1" builtinId="5"/>
  </cellStyles>
  <dxfs count="15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1'!$O$59</c:f>
          <c:strCache>
            <c:ptCount val="1"/>
            <c:pt idx="0">
              <c:v>Current Smoker, Both men and women, prevalence in age group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2942749515100181E-2"/>
          <c:y val="0.15939814814814823"/>
          <c:w val="0.87674623444551425"/>
          <c:h val="0.640523840769903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1'!$P$34</c:f>
              <c:strCache>
                <c:ptCount val="1"/>
                <c:pt idx="0">
                  <c:v>In School</c:v>
                </c:pt>
              </c:strCache>
            </c:strRef>
          </c:tx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FEE-49B9-946A-BD410D402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'Table 1'!$Q$39:$U$39</c:f>
                <c:numCache>
                  <c:formatCode>General</c:formatCode>
                  <c:ptCount val="5"/>
                  <c:pt idx="0">
                    <c:v>1.3132872060663315E-2</c:v>
                  </c:pt>
                  <c:pt idx="1">
                    <c:v>2.8475190494038155E-2</c:v>
                  </c:pt>
                  <c:pt idx="2">
                    <c:v>2.5938251159845601E-2</c:v>
                  </c:pt>
                  <c:pt idx="3">
                    <c:v>0</c:v>
                  </c:pt>
                  <c:pt idx="4">
                    <c:v>1.2154476171905897E-2</c:v>
                  </c:pt>
                </c:numCache>
              </c:numRef>
            </c:plus>
            <c:minus>
              <c:numRef>
                <c:f>'Table 1'!$Q$39:$U$39</c:f>
                <c:numCache>
                  <c:formatCode>General</c:formatCode>
                  <c:ptCount val="5"/>
                  <c:pt idx="0">
                    <c:v>1.3132872060663315E-2</c:v>
                  </c:pt>
                  <c:pt idx="1">
                    <c:v>2.8475190494038155E-2</c:v>
                  </c:pt>
                  <c:pt idx="2">
                    <c:v>2.5938251159845601E-2</c:v>
                  </c:pt>
                  <c:pt idx="3">
                    <c:v>0</c:v>
                  </c:pt>
                  <c:pt idx="4">
                    <c:v>1.2154476171905897E-2</c:v>
                  </c:pt>
                </c:numCache>
              </c:numRef>
            </c:minus>
          </c:errBars>
          <c:cat>
            <c:strRef>
              <c:f>'Table 1'!$Q$33:$U$33</c:f>
              <c:strCache>
                <c:ptCount val="5"/>
                <c:pt idx="0">
                  <c:v>15 to 17</c:v>
                </c:pt>
                <c:pt idx="1">
                  <c:v>18 to 19</c:v>
                </c:pt>
                <c:pt idx="2">
                  <c:v>20 to 24</c:v>
                </c:pt>
                <c:pt idx="4">
                  <c:v>Total</c:v>
                </c:pt>
              </c:strCache>
            </c:strRef>
          </c:cat>
          <c:val>
            <c:numRef>
              <c:f>'Table 1'!$Q$34:$U$34</c:f>
              <c:numCache>
                <c:formatCode>0%</c:formatCode>
                <c:ptCount val="5"/>
                <c:pt idx="0">
                  <c:v>6.0800333614182009E-2</c:v>
                </c:pt>
                <c:pt idx="1">
                  <c:v>0.131829585620547</c:v>
                </c:pt>
                <c:pt idx="2">
                  <c:v>0.17525845378274052</c:v>
                </c:pt>
                <c:pt idx="3">
                  <c:v>0</c:v>
                </c:pt>
                <c:pt idx="4">
                  <c:v>0.11686996319140286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71-421B-AA84-A6E0B5EC4A44}"/>
            </c:ext>
          </c:extLst>
        </c:ser>
        <c:ser>
          <c:idx val="1"/>
          <c:order val="1"/>
          <c:tx>
            <c:strRef>
              <c:f>'Table 1'!$P$35</c:f>
              <c:strCache>
                <c:ptCount val="1"/>
                <c:pt idx="0">
                  <c:v>Not in School</c:v>
                </c:pt>
              </c:strCache>
            </c:strRef>
          </c:tx>
          <c:invertIfNegative val="0"/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FEE-49B9-946A-BD410D4020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errBars>
            <c:errBarType val="both"/>
            <c:errValType val="cust"/>
            <c:noEndCap val="0"/>
            <c:plus>
              <c:numRef>
                <c:f>'Table 1'!$Q$40:$U$40</c:f>
                <c:numCache>
                  <c:formatCode>General</c:formatCode>
                  <c:ptCount val="5"/>
                  <c:pt idx="0">
                    <c:v>9.7285508371216328E-2</c:v>
                  </c:pt>
                  <c:pt idx="1">
                    <c:v>6.8150264894042384E-2</c:v>
                  </c:pt>
                  <c:pt idx="2">
                    <c:v>2.7154838091894225E-2</c:v>
                  </c:pt>
                  <c:pt idx="3">
                    <c:v>0</c:v>
                  </c:pt>
                  <c:pt idx="4">
                    <c:v>2.4260341870788023E-2</c:v>
                  </c:pt>
                </c:numCache>
              </c:numRef>
            </c:plus>
            <c:minus>
              <c:numRef>
                <c:f>'Table 1'!$Q$40:$U$40</c:f>
                <c:numCache>
                  <c:formatCode>General</c:formatCode>
                  <c:ptCount val="5"/>
                  <c:pt idx="0">
                    <c:v>9.7285508371216328E-2</c:v>
                  </c:pt>
                  <c:pt idx="1">
                    <c:v>6.8150264894042384E-2</c:v>
                  </c:pt>
                  <c:pt idx="2">
                    <c:v>2.7154838091894225E-2</c:v>
                  </c:pt>
                  <c:pt idx="3">
                    <c:v>0</c:v>
                  </c:pt>
                  <c:pt idx="4">
                    <c:v>2.4260341870788023E-2</c:v>
                  </c:pt>
                </c:numCache>
              </c:numRef>
            </c:minus>
          </c:errBars>
          <c:cat>
            <c:strRef>
              <c:f>'Table 1'!$Q$33:$U$33</c:f>
              <c:strCache>
                <c:ptCount val="5"/>
                <c:pt idx="0">
                  <c:v>15 to 17</c:v>
                </c:pt>
                <c:pt idx="1">
                  <c:v>18 to 19</c:v>
                </c:pt>
                <c:pt idx="2">
                  <c:v>20 to 24</c:v>
                </c:pt>
                <c:pt idx="4">
                  <c:v>Total</c:v>
                </c:pt>
              </c:strCache>
            </c:strRef>
          </c:cat>
          <c:val>
            <c:numRef>
              <c:f>'Table 1'!$Q$35:$U$35</c:f>
              <c:numCache>
                <c:formatCode>0%</c:formatCode>
                <c:ptCount val="5"/>
                <c:pt idx="0">
                  <c:v>0.2283697379606017</c:v>
                </c:pt>
                <c:pt idx="1">
                  <c:v>0.33737754898040784</c:v>
                </c:pt>
                <c:pt idx="2">
                  <c:v>0.30172042324326914</c:v>
                </c:pt>
                <c:pt idx="3">
                  <c:v>0</c:v>
                </c:pt>
                <c:pt idx="4">
                  <c:v>0.30325427338485028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971-421B-AA84-A6E0B5EC4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92694784"/>
        <c:axId val="95006720"/>
      </c:barChart>
      <c:catAx>
        <c:axId val="9269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5006720"/>
        <c:crosses val="autoZero"/>
        <c:auto val="1"/>
        <c:lblAlgn val="ctr"/>
        <c:lblOffset val="100"/>
        <c:noMultiLvlLbl val="0"/>
      </c:catAx>
      <c:valAx>
        <c:axId val="950067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26947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1'!$F$59</c:f>
          <c:strCache>
            <c:ptCount val="1"/>
            <c:pt idx="0">
              <c:v>Current Smoker, Both men and women, Number of people</c:v>
            </c:pt>
          </c:strCache>
        </c:strRef>
      </c:tx>
      <c:layout>
        <c:manualLayout>
          <c:xMode val="edge"/>
          <c:yMode val="edge"/>
          <c:x val="0.1368466514989055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1'!$F$34</c:f>
              <c:strCache>
                <c:ptCount val="1"/>
                <c:pt idx="0">
                  <c:v>In School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1'!$G$39:$K$39</c:f>
                <c:numCache>
                  <c:formatCode>General</c:formatCode>
                  <c:ptCount val="5"/>
                  <c:pt idx="0">
                    <c:v>15431.256000000001</c:v>
                  </c:pt>
                  <c:pt idx="1">
                    <c:v>15878.592000000002</c:v>
                  </c:pt>
                  <c:pt idx="2">
                    <c:v>25561.523999999998</c:v>
                  </c:pt>
                  <c:pt idx="3">
                    <c:v>0</c:v>
                  </c:pt>
                  <c:pt idx="4">
                    <c:v>33037.263999999996</c:v>
                  </c:pt>
                </c:numCache>
              </c:numRef>
            </c:plus>
            <c:minus>
              <c:numRef>
                <c:f>'Table 1'!$G$39:$K$39</c:f>
                <c:numCache>
                  <c:formatCode>General</c:formatCode>
                  <c:ptCount val="5"/>
                  <c:pt idx="0">
                    <c:v>15431.256000000001</c:v>
                  </c:pt>
                  <c:pt idx="1">
                    <c:v>15878.592000000002</c:v>
                  </c:pt>
                  <c:pt idx="2">
                    <c:v>25561.523999999998</c:v>
                  </c:pt>
                  <c:pt idx="3">
                    <c:v>0</c:v>
                  </c:pt>
                  <c:pt idx="4">
                    <c:v>33037.263999999996</c:v>
                  </c:pt>
                </c:numCache>
              </c:numRef>
            </c:minus>
          </c:errBars>
          <c:cat>
            <c:strRef>
              <c:f>'Table 1'!$G$33:$K$33</c:f>
              <c:strCache>
                <c:ptCount val="5"/>
                <c:pt idx="0">
                  <c:v>15 to 17</c:v>
                </c:pt>
                <c:pt idx="1">
                  <c:v>18 to 19</c:v>
                </c:pt>
                <c:pt idx="2">
                  <c:v>20 to 24</c:v>
                </c:pt>
                <c:pt idx="4">
                  <c:v>Total</c:v>
                </c:pt>
              </c:strCache>
            </c:strRef>
          </c:cat>
          <c:val>
            <c:numRef>
              <c:f>'Table 1'!$G$34:$K$34</c:f>
              <c:numCache>
                <c:formatCode>#,##0</c:formatCode>
                <c:ptCount val="5"/>
                <c:pt idx="0">
                  <c:v>71441</c:v>
                </c:pt>
                <c:pt idx="1">
                  <c:v>73512</c:v>
                </c:pt>
                <c:pt idx="2">
                  <c:v>172713</c:v>
                </c:pt>
                <c:pt idx="3">
                  <c:v>0</c:v>
                </c:pt>
                <c:pt idx="4">
                  <c:v>317666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6C-4C77-8B67-4DF008D4E121}"/>
            </c:ext>
          </c:extLst>
        </c:ser>
        <c:ser>
          <c:idx val="1"/>
          <c:order val="1"/>
          <c:tx>
            <c:strRef>
              <c:f>'Table 1'!$F$35</c:f>
              <c:strCache>
                <c:ptCount val="1"/>
                <c:pt idx="0">
                  <c:v>Not in School</c:v>
                </c:pt>
              </c:strCache>
            </c:strRef>
          </c:tx>
          <c:invertIfNegative val="0"/>
          <c:errBars>
            <c:errBarType val="both"/>
            <c:errValType val="cust"/>
            <c:noEndCap val="0"/>
            <c:plus>
              <c:numRef>
                <c:f>'Table 1'!$G$40:$K$40</c:f>
                <c:numCache>
                  <c:formatCode>General</c:formatCode>
                  <c:ptCount val="5"/>
                  <c:pt idx="0">
                    <c:v>7896.7620000000006</c:v>
                  </c:pt>
                  <c:pt idx="1">
                    <c:v>16362.605999999998</c:v>
                  </c:pt>
                  <c:pt idx="2">
                    <c:v>37432.89</c:v>
                  </c:pt>
                  <c:pt idx="3">
                    <c:v>0</c:v>
                  </c:pt>
                  <c:pt idx="4">
                    <c:v>41236.879999999997</c:v>
                  </c:pt>
                </c:numCache>
              </c:numRef>
            </c:plus>
            <c:minus>
              <c:numRef>
                <c:f>'Table 1'!$G$40:$K$40</c:f>
                <c:numCache>
                  <c:formatCode>General</c:formatCode>
                  <c:ptCount val="5"/>
                  <c:pt idx="0">
                    <c:v>7896.7620000000006</c:v>
                  </c:pt>
                  <c:pt idx="1">
                    <c:v>16362.605999999998</c:v>
                  </c:pt>
                  <c:pt idx="2">
                    <c:v>37432.89</c:v>
                  </c:pt>
                  <c:pt idx="3">
                    <c:v>0</c:v>
                  </c:pt>
                  <c:pt idx="4">
                    <c:v>41236.879999999997</c:v>
                  </c:pt>
                </c:numCache>
              </c:numRef>
            </c:minus>
          </c:errBars>
          <c:cat>
            <c:strRef>
              <c:f>'Table 1'!$G$33:$K$33</c:f>
              <c:strCache>
                <c:ptCount val="5"/>
                <c:pt idx="0">
                  <c:v>15 to 17</c:v>
                </c:pt>
                <c:pt idx="1">
                  <c:v>18 to 19</c:v>
                </c:pt>
                <c:pt idx="2">
                  <c:v>20 to 24</c:v>
                </c:pt>
                <c:pt idx="4">
                  <c:v>Total</c:v>
                </c:pt>
              </c:strCache>
            </c:strRef>
          </c:cat>
          <c:val>
            <c:numRef>
              <c:f>'Table 1'!$G$35:$K$35</c:f>
              <c:numCache>
                <c:formatCode>#,##0</c:formatCode>
                <c:ptCount val="5"/>
                <c:pt idx="0">
                  <c:v>18537</c:v>
                </c:pt>
                <c:pt idx="1">
                  <c:v>81003</c:v>
                </c:pt>
                <c:pt idx="2">
                  <c:v>415921</c:v>
                </c:pt>
                <c:pt idx="3">
                  <c:v>0</c:v>
                </c:pt>
                <c:pt idx="4">
                  <c:v>515461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06C-4C77-8B67-4DF008D4E1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7977344"/>
        <c:axId val="107999616"/>
      </c:barChart>
      <c:catAx>
        <c:axId val="107977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99616"/>
        <c:crosses val="autoZero"/>
        <c:auto val="1"/>
        <c:lblAlgn val="ctr"/>
        <c:lblOffset val="100"/>
        <c:noMultiLvlLbl val="0"/>
      </c:catAx>
      <c:valAx>
        <c:axId val="10799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797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1'!$Y$58</c:f>
          <c:strCache>
            <c:ptCount val="1"/>
            <c:pt idx="0">
              <c:v>Proportion of population, both sexes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1'!$X$61</c:f>
              <c:strCache>
                <c:ptCount val="1"/>
                <c:pt idx="0">
                  <c:v>In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1'!$Y$60:$AC$60</c:f>
              <c:strCache>
                <c:ptCount val="5"/>
                <c:pt idx="0">
                  <c:v>15 to 17</c:v>
                </c:pt>
                <c:pt idx="1">
                  <c:v>18 to 19</c:v>
                </c:pt>
                <c:pt idx="2">
                  <c:v>20 to 24</c:v>
                </c:pt>
                <c:pt idx="4">
                  <c:v>Total</c:v>
                </c:pt>
              </c:strCache>
            </c:strRef>
          </c:cat>
          <c:val>
            <c:numRef>
              <c:f>'Table 1'!$Y$61:$AC$61</c:f>
              <c:numCache>
                <c:formatCode>0%</c:formatCode>
                <c:ptCount val="5"/>
                <c:pt idx="0">
                  <c:v>0.93538271952847563</c:v>
                </c:pt>
                <c:pt idx="1">
                  <c:v>0.69902409978376012</c:v>
                </c:pt>
                <c:pt idx="2">
                  <c:v>0.41687260519785752</c:v>
                </c:pt>
                <c:pt idx="4">
                  <c:v>0.61525324363721967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2F-43C0-8F4C-29A164A8B31A}"/>
            </c:ext>
          </c:extLst>
        </c:ser>
        <c:ser>
          <c:idx val="1"/>
          <c:order val="1"/>
          <c:tx>
            <c:strRef>
              <c:f>'Table 1'!$X$62</c:f>
              <c:strCache>
                <c:ptCount val="1"/>
                <c:pt idx="0">
                  <c:v>Not in School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1'!$Y$60:$AC$60</c:f>
              <c:strCache>
                <c:ptCount val="5"/>
                <c:pt idx="0">
                  <c:v>15 to 17</c:v>
                </c:pt>
                <c:pt idx="1">
                  <c:v>18 to 19</c:v>
                </c:pt>
                <c:pt idx="2">
                  <c:v>20 to 24</c:v>
                </c:pt>
                <c:pt idx="4">
                  <c:v>Total</c:v>
                </c:pt>
              </c:strCache>
            </c:strRef>
          </c:cat>
          <c:val>
            <c:numRef>
              <c:f>'Table 1'!$Y$62:$AC$62</c:f>
              <c:numCache>
                <c:formatCode>0%</c:formatCode>
                <c:ptCount val="5"/>
                <c:pt idx="0">
                  <c:v>6.4617280471524402E-2</c:v>
                </c:pt>
                <c:pt idx="1">
                  <c:v>0.30097590021623993</c:v>
                </c:pt>
                <c:pt idx="2">
                  <c:v>0.58312739480214248</c:v>
                </c:pt>
                <c:pt idx="4">
                  <c:v>0.38474675636278033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12F-43C0-8F4C-29A164A8B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100"/>
        <c:axId val="572205600"/>
        <c:axId val="572149840"/>
      </c:barChart>
      <c:catAx>
        <c:axId val="5722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149840"/>
        <c:crosses val="autoZero"/>
        <c:auto val="1"/>
        <c:lblAlgn val="ctr"/>
        <c:lblOffset val="100"/>
        <c:noMultiLvlLbl val="0"/>
      </c:catAx>
      <c:valAx>
        <c:axId val="572149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0560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'Table 1'!$Y$67</c:f>
          <c:strCache>
            <c:ptCount val="1"/>
            <c:pt idx="0">
              <c:v>Proportion of Current Smokers, both sexes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'Table 1'!$X$69</c:f>
              <c:strCache>
                <c:ptCount val="1"/>
                <c:pt idx="0">
                  <c:v>In School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1'!$Y$60:$AC$60</c:f>
              <c:strCache>
                <c:ptCount val="5"/>
                <c:pt idx="0">
                  <c:v>15 to 17</c:v>
                </c:pt>
                <c:pt idx="1">
                  <c:v>18 to 19</c:v>
                </c:pt>
                <c:pt idx="2">
                  <c:v>20 to 24</c:v>
                </c:pt>
                <c:pt idx="4">
                  <c:v>Total</c:v>
                </c:pt>
              </c:strCache>
            </c:strRef>
          </c:cat>
          <c:val>
            <c:numRef>
              <c:f>'Table 1'!$Y$69:$AC$69</c:f>
              <c:numCache>
                <c:formatCode>0%</c:formatCode>
                <c:ptCount val="5"/>
                <c:pt idx="0">
                  <c:v>0.79398297361577275</c:v>
                </c:pt>
                <c:pt idx="1">
                  <c:v>0.4757596349868945</c:v>
                </c:pt>
                <c:pt idx="2">
                  <c:v>0.29341322451642277</c:v>
                </c:pt>
                <c:pt idx="4">
                  <c:v>0.38129360829741443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6B-483E-B0FB-EF89C1FD070A}"/>
            </c:ext>
          </c:extLst>
        </c:ser>
        <c:ser>
          <c:idx val="1"/>
          <c:order val="1"/>
          <c:tx>
            <c:strRef>
              <c:f>'Table 1'!$X$70</c:f>
              <c:strCache>
                <c:ptCount val="1"/>
                <c:pt idx="0">
                  <c:v>Not in School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0">
                <a:spAutoFit/>
              </a:bodyPr>
              <a:lstStyle/>
              <a:p>
                <a:pPr algn="ctr">
                  <a:defRPr lang="en-US" sz="1200" b="1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'Table 1'!$Y$60:$AC$60</c:f>
              <c:strCache>
                <c:ptCount val="5"/>
                <c:pt idx="0">
                  <c:v>15 to 17</c:v>
                </c:pt>
                <c:pt idx="1">
                  <c:v>18 to 19</c:v>
                </c:pt>
                <c:pt idx="2">
                  <c:v>20 to 24</c:v>
                </c:pt>
                <c:pt idx="4">
                  <c:v>Total</c:v>
                </c:pt>
              </c:strCache>
            </c:strRef>
          </c:cat>
          <c:val>
            <c:numRef>
              <c:f>'Table 1'!$Y$70:$AC$70</c:f>
              <c:numCache>
                <c:formatCode>0%</c:formatCode>
                <c:ptCount val="5"/>
                <c:pt idx="0">
                  <c:v>0.20601702638422725</c:v>
                </c:pt>
                <c:pt idx="1">
                  <c:v>0.52424036501310556</c:v>
                </c:pt>
                <c:pt idx="2">
                  <c:v>0.70658677548357718</c:v>
                </c:pt>
                <c:pt idx="4">
                  <c:v>0.61870639170258557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6B-483E-B0FB-EF89C1FD07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8"/>
        <c:overlap val="100"/>
        <c:axId val="572205600"/>
        <c:axId val="572149840"/>
      </c:barChart>
      <c:catAx>
        <c:axId val="572205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149840"/>
        <c:crosses val="autoZero"/>
        <c:auto val="1"/>
        <c:lblAlgn val="ctr"/>
        <c:lblOffset val="100"/>
        <c:noMultiLvlLbl val="0"/>
      </c:catAx>
      <c:valAx>
        <c:axId val="572149840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7220560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Drop" dropStyle="combo" dx="16" fmlaLink="$B$8" fmlaRange="$B$5:$B$7" noThreeD="1" sel="3" val="0"/>
</file>

<file path=xl/ctrlProps/ctrlProp2.xml><?xml version="1.0" encoding="utf-8"?>
<formControlPr xmlns="http://schemas.microsoft.com/office/spreadsheetml/2009/9/main" objectType="Drop" dropStyle="combo" dx="16" fmlaLink="$B$21" fmlaRange="$B$17:$B$20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426461</xdr:colOff>
      <xdr:row>14</xdr:row>
      <xdr:rowOff>72170</xdr:rowOff>
    </xdr:from>
    <xdr:to>
      <xdr:col>13</xdr:col>
      <xdr:colOff>11906</xdr:colOff>
      <xdr:row>28</xdr:row>
      <xdr:rowOff>148370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1197768</xdr:colOff>
      <xdr:row>14</xdr:row>
      <xdr:rowOff>68189</xdr:rowOff>
    </xdr:from>
    <xdr:to>
      <xdr:col>8</xdr:col>
      <xdr:colOff>297656</xdr:colOff>
      <xdr:row>28</xdr:row>
      <xdr:rowOff>144389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4</xdr:row>
          <xdr:rowOff>180975</xdr:rowOff>
        </xdr:from>
        <xdr:to>
          <xdr:col>8</xdr:col>
          <xdr:colOff>314325</xdr:colOff>
          <xdr:row>5</xdr:row>
          <xdr:rowOff>209550</xdr:rowOff>
        </xdr:to>
        <xdr:sp macro="" textlink="">
          <xdr:nvSpPr>
            <xdr:cNvPr id="20481" name="Drop Down 1" hidden="1">
              <a:extLst>
                <a:ext uri="{63B3BB69-23CF-44E3-9099-C40C66FF867C}">
                  <a14:compatExt spid="_x0000_s20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571500</xdr:colOff>
          <xdr:row>5</xdr:row>
          <xdr:rowOff>333375</xdr:rowOff>
        </xdr:from>
        <xdr:to>
          <xdr:col>8</xdr:col>
          <xdr:colOff>304800</xdr:colOff>
          <xdr:row>7</xdr:row>
          <xdr:rowOff>0</xdr:rowOff>
        </xdr:to>
        <xdr:sp macro="" textlink="">
          <xdr:nvSpPr>
            <xdr:cNvPr id="20483" name="Drop Down 3" hidden="1">
              <a:extLst>
                <a:ext uri="{63B3BB69-23CF-44E3-9099-C40C66FF867C}">
                  <a14:compatExt spid="_x0000_s20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13</xdr:col>
      <xdr:colOff>142875</xdr:colOff>
      <xdr:row>14</xdr:row>
      <xdr:rowOff>57150</xdr:rowOff>
    </xdr:from>
    <xdr:to>
      <xdr:col>17</xdr:col>
      <xdr:colOff>500063</xdr:colOff>
      <xdr:row>28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18</xdr:col>
      <xdr:colOff>11907</xdr:colOff>
      <xdr:row>14</xdr:row>
      <xdr:rowOff>47625</xdr:rowOff>
    </xdr:from>
    <xdr:to>
      <xdr:col>22</xdr:col>
      <xdr:colOff>369095</xdr:colOff>
      <xdr:row>28</xdr:row>
      <xdr:rowOff>123825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4"/>
  <sheetViews>
    <sheetView showGridLines="0" tabSelected="1" workbookViewId="0">
      <selection activeCell="E29" sqref="E29"/>
    </sheetView>
  </sheetViews>
  <sheetFormatPr defaultRowHeight="15" x14ac:dyDescent="0.25"/>
  <cols>
    <col min="1" max="16384" width="9.140625" style="115"/>
  </cols>
  <sheetData>
    <row r="2" spans="2:7" x14ac:dyDescent="0.25">
      <c r="B2" s="114" t="s">
        <v>49</v>
      </c>
      <c r="C2" s="114"/>
      <c r="D2" s="114"/>
      <c r="E2" s="114"/>
      <c r="F2" s="114"/>
      <c r="G2" s="114"/>
    </row>
    <row r="5" spans="2:7" ht="28.5" x14ac:dyDescent="0.45">
      <c r="B5" s="116" t="s">
        <v>50</v>
      </c>
    </row>
    <row r="6" spans="2:7" ht="21" x14ac:dyDescent="0.35">
      <c r="B6" s="117" t="s">
        <v>51</v>
      </c>
    </row>
    <row r="9" spans="2:7" x14ac:dyDescent="0.25">
      <c r="B9" s="115" t="s">
        <v>52</v>
      </c>
    </row>
    <row r="10" spans="2:7" x14ac:dyDescent="0.25">
      <c r="B10" s="118">
        <v>42541</v>
      </c>
    </row>
    <row r="13" spans="2:7" x14ac:dyDescent="0.25">
      <c r="B13" s="115" t="s">
        <v>53</v>
      </c>
    </row>
    <row r="14" spans="2:7" x14ac:dyDescent="0.25">
      <c r="B14" s="115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B1:AY119"/>
  <sheetViews>
    <sheetView showZeros="0" zoomScale="80" zoomScaleNormal="80" workbookViewId="0">
      <selection activeCell="AB9" sqref="AB9"/>
    </sheetView>
  </sheetViews>
  <sheetFormatPr defaultRowHeight="15" x14ac:dyDescent="0.25"/>
  <cols>
    <col min="1" max="1" width="4.85546875" customWidth="1"/>
    <col min="2" max="2" width="4.85546875" hidden="1" customWidth="1"/>
    <col min="3" max="3" width="4.85546875" customWidth="1"/>
    <col min="4" max="4" width="18" style="62" customWidth="1"/>
    <col min="9" max="9" width="10.42578125" customWidth="1"/>
  </cols>
  <sheetData>
    <row r="1" spans="2:24" x14ac:dyDescent="0.25">
      <c r="B1" t="s">
        <v>31</v>
      </c>
    </row>
    <row r="2" spans="2:24" x14ac:dyDescent="0.25">
      <c r="B2" t="s">
        <v>32</v>
      </c>
    </row>
    <row r="3" spans="2:24" s="8" customFormat="1" ht="15.75" thickBot="1" x14ac:dyDescent="0.3">
      <c r="B3"/>
      <c r="C3" s="7"/>
      <c r="E3" s="6"/>
    </row>
    <row r="4" spans="2:24" s="8" customFormat="1" x14ac:dyDescent="0.25">
      <c r="B4" s="23"/>
      <c r="C4" s="7"/>
      <c r="D4" s="5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5"/>
    </row>
    <row r="5" spans="2:24" s="8" customFormat="1" x14ac:dyDescent="0.25">
      <c r="B5" s="23" t="s">
        <v>5</v>
      </c>
      <c r="C5" s="7"/>
      <c r="D5" s="55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7"/>
    </row>
    <row r="6" spans="2:24" s="8" customFormat="1" ht="28.5" x14ac:dyDescent="0.25">
      <c r="B6" s="23" t="s">
        <v>15</v>
      </c>
      <c r="C6" s="7"/>
      <c r="D6" s="55"/>
      <c r="E6" s="26"/>
      <c r="F6" s="26"/>
      <c r="G6" s="26"/>
      <c r="H6" s="26"/>
      <c r="I6" s="26"/>
      <c r="J6" s="26"/>
      <c r="K6" s="28" t="s">
        <v>40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</row>
    <row r="7" spans="2:24" s="8" customFormat="1" x14ac:dyDescent="0.25">
      <c r="B7" s="23" t="s">
        <v>1</v>
      </c>
      <c r="C7" s="7"/>
      <c r="D7" s="55"/>
      <c r="E7" s="26"/>
      <c r="F7" s="26"/>
      <c r="G7" s="26"/>
      <c r="H7" s="26"/>
      <c r="I7" s="26"/>
      <c r="J7" s="26"/>
      <c r="K7" s="26" t="s">
        <v>46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7"/>
    </row>
    <row r="8" spans="2:24" s="8" customFormat="1" x14ac:dyDescent="0.25">
      <c r="B8" s="23">
        <v>3</v>
      </c>
      <c r="C8" s="7"/>
      <c r="D8" s="55"/>
      <c r="E8" s="26"/>
      <c r="F8" s="26"/>
      <c r="G8" s="26"/>
      <c r="H8" s="26"/>
      <c r="I8" s="26"/>
      <c r="J8" s="26"/>
      <c r="K8" s="26" t="s">
        <v>45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7"/>
    </row>
    <row r="9" spans="2:24" s="8" customFormat="1" x14ac:dyDescent="0.25">
      <c r="B9" s="23"/>
      <c r="C9" s="7"/>
      <c r="D9" s="55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7"/>
    </row>
    <row r="10" spans="2:24" s="8" customFormat="1" x14ac:dyDescent="0.25">
      <c r="B10" s="23"/>
      <c r="C10" s="7"/>
      <c r="D10" s="55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7"/>
    </row>
    <row r="11" spans="2:24" s="8" customFormat="1" x14ac:dyDescent="0.25">
      <c r="B11" s="23"/>
      <c r="C11" s="7"/>
      <c r="D11" s="55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7"/>
    </row>
    <row r="12" spans="2:24" s="8" customFormat="1" x14ac:dyDescent="0.25">
      <c r="B12" s="23"/>
      <c r="C12" s="7"/>
      <c r="D12" s="55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</row>
    <row r="13" spans="2:24" s="8" customFormat="1" x14ac:dyDescent="0.25">
      <c r="B13" s="23"/>
      <c r="C13" s="7"/>
      <c r="D13" s="55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7"/>
    </row>
    <row r="14" spans="2:24" s="8" customFormat="1" x14ac:dyDescent="0.25">
      <c r="B14" s="23"/>
      <c r="C14" s="7"/>
      <c r="D14" s="55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7"/>
    </row>
    <row r="15" spans="2:24" s="8" customFormat="1" x14ac:dyDescent="0.25">
      <c r="B15" s="23"/>
      <c r="C15" s="7"/>
      <c r="D15" s="55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2:24" s="8" customFormat="1" x14ac:dyDescent="0.25">
      <c r="B16" s="23"/>
      <c r="C16" s="7"/>
      <c r="D16" s="55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7"/>
    </row>
    <row r="17" spans="2:24" s="8" customFormat="1" x14ac:dyDescent="0.25">
      <c r="B17" s="29" t="s">
        <v>0</v>
      </c>
      <c r="C17" s="7"/>
      <c r="D17" s="55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7"/>
    </row>
    <row r="18" spans="2:24" s="8" customFormat="1" x14ac:dyDescent="0.25">
      <c r="B18" s="29" t="s">
        <v>3</v>
      </c>
      <c r="C18" s="7"/>
      <c r="D18" s="55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7"/>
    </row>
    <row r="19" spans="2:24" s="8" customFormat="1" x14ac:dyDescent="0.25">
      <c r="B19" s="29" t="s">
        <v>4</v>
      </c>
      <c r="C19" s="7"/>
      <c r="D19" s="55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7"/>
    </row>
    <row r="20" spans="2:24" s="8" customFormat="1" x14ac:dyDescent="0.25">
      <c r="B20" s="29" t="s">
        <v>20</v>
      </c>
      <c r="C20" s="7"/>
      <c r="D20" s="55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7"/>
    </row>
    <row r="21" spans="2:24" s="8" customFormat="1" x14ac:dyDescent="0.2">
      <c r="B21" s="31">
        <v>1</v>
      </c>
      <c r="C21" s="7"/>
      <c r="D21" s="55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7"/>
    </row>
    <row r="22" spans="2:24" s="8" customFormat="1" x14ac:dyDescent="0.25">
      <c r="B22" s="23"/>
      <c r="C22" s="7"/>
      <c r="D22" s="55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</row>
    <row r="23" spans="2:24" s="8" customFormat="1" x14ac:dyDescent="0.2">
      <c r="B23" s="30" t="s">
        <v>16</v>
      </c>
      <c r="C23" s="7"/>
      <c r="D23" s="55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7"/>
    </row>
    <row r="24" spans="2:24" s="8" customFormat="1" x14ac:dyDescent="0.2">
      <c r="B24" s="31">
        <f>IF(B8=1,0,(IF(B8=2,4,8)))</f>
        <v>8</v>
      </c>
      <c r="C24" s="7"/>
      <c r="D24" s="55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7"/>
    </row>
    <row r="25" spans="2:24" s="8" customFormat="1" x14ac:dyDescent="0.25">
      <c r="C25" s="7"/>
      <c r="D25" s="55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7"/>
    </row>
    <row r="26" spans="2:24" s="8" customFormat="1" x14ac:dyDescent="0.2">
      <c r="B26" s="30"/>
      <c r="C26" s="7"/>
      <c r="D26" s="55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7"/>
    </row>
    <row r="27" spans="2:24" s="8" customFormat="1" x14ac:dyDescent="0.2">
      <c r="B27" s="31"/>
      <c r="C27" s="7"/>
      <c r="D27" s="5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7"/>
    </row>
    <row r="28" spans="2:24" s="8" customFormat="1" x14ac:dyDescent="0.25">
      <c r="C28" s="7"/>
      <c r="D28" s="5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7"/>
    </row>
    <row r="29" spans="2:24" s="8" customFormat="1" x14ac:dyDescent="0.25">
      <c r="B29" s="23" t="s">
        <v>23</v>
      </c>
      <c r="C29" s="7"/>
      <c r="D29" s="5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7"/>
    </row>
    <row r="30" spans="2:24" s="8" customFormat="1" x14ac:dyDescent="0.2">
      <c r="B30" s="31">
        <f>IF(B21=1,0,(IF(B21=2,1,(IF(B21=3,2,(IF(B21=4,3,4)))))))</f>
        <v>0</v>
      </c>
      <c r="C30" s="7"/>
      <c r="D30" s="5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7"/>
    </row>
    <row r="31" spans="2:24" s="8" customFormat="1" x14ac:dyDescent="0.25">
      <c r="B31" s="23"/>
      <c r="C31" s="7"/>
      <c r="D31" s="5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7"/>
    </row>
    <row r="32" spans="2:24" s="8" customFormat="1" x14ac:dyDescent="0.25">
      <c r="B32" s="23"/>
      <c r="C32" s="7"/>
      <c r="D32" s="5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7"/>
    </row>
    <row r="33" spans="2:24" s="8" customFormat="1" x14ac:dyDescent="0.25">
      <c r="C33" s="7"/>
      <c r="D33" s="55"/>
      <c r="E33" s="32"/>
      <c r="F33" s="33" t="s">
        <v>17</v>
      </c>
      <c r="G33" s="34" t="s">
        <v>35</v>
      </c>
      <c r="H33" s="34" t="s">
        <v>36</v>
      </c>
      <c r="I33" s="34" t="s">
        <v>37</v>
      </c>
      <c r="J33" s="34"/>
      <c r="K33" s="34" t="s">
        <v>26</v>
      </c>
      <c r="L33" s="34"/>
      <c r="M33" s="34"/>
      <c r="N33" s="26"/>
      <c r="O33" s="32"/>
      <c r="P33" s="33" t="s">
        <v>25</v>
      </c>
      <c r="Q33" s="34" t="s">
        <v>35</v>
      </c>
      <c r="R33" s="34" t="s">
        <v>36</v>
      </c>
      <c r="S33" s="34" t="s">
        <v>37</v>
      </c>
      <c r="T33" s="34"/>
      <c r="U33" s="34" t="s">
        <v>26</v>
      </c>
      <c r="V33" s="34"/>
      <c r="W33" s="34"/>
      <c r="X33" s="27"/>
    </row>
    <row r="34" spans="2:24" s="8" customFormat="1" x14ac:dyDescent="0.25">
      <c r="B34" s="23"/>
      <c r="C34" s="7"/>
      <c r="D34" s="55"/>
      <c r="F34" s="72" t="s">
        <v>41</v>
      </c>
      <c r="G34" s="78">
        <f>F61</f>
        <v>71441</v>
      </c>
      <c r="H34" s="78">
        <f t="shared" ref="H34:M34" si="0">G61</f>
        <v>73512</v>
      </c>
      <c r="I34" s="78">
        <f t="shared" si="0"/>
        <v>172713</v>
      </c>
      <c r="J34" s="78">
        <f t="shared" si="0"/>
        <v>0</v>
      </c>
      <c r="K34" s="78">
        <f t="shared" si="0"/>
        <v>317666</v>
      </c>
      <c r="L34" s="78">
        <f t="shared" si="0"/>
        <v>0</v>
      </c>
      <c r="M34" s="78">
        <f t="shared" si="0"/>
        <v>0</v>
      </c>
      <c r="N34" s="79"/>
      <c r="O34" s="75"/>
      <c r="P34" s="72" t="s">
        <v>41</v>
      </c>
      <c r="Q34" s="80">
        <f>P61</f>
        <v>6.0800333614182009E-2</v>
      </c>
      <c r="R34" s="80">
        <f t="shared" ref="R34:V34" si="1">Q61</f>
        <v>0.131829585620547</v>
      </c>
      <c r="S34" s="80">
        <f t="shared" si="1"/>
        <v>0.17525845378274052</v>
      </c>
      <c r="T34" s="80">
        <f t="shared" si="1"/>
        <v>0</v>
      </c>
      <c r="U34" s="80">
        <f t="shared" si="1"/>
        <v>0.11686996319140286</v>
      </c>
      <c r="V34" s="80">
        <f t="shared" si="1"/>
        <v>0</v>
      </c>
      <c r="W34" s="49">
        <f t="shared" ref="W34" si="2">V61</f>
        <v>0</v>
      </c>
      <c r="X34" s="27"/>
    </row>
    <row r="35" spans="2:24" s="8" customFormat="1" x14ac:dyDescent="0.25">
      <c r="B35" s="23"/>
      <c r="C35" s="7"/>
      <c r="D35" s="55"/>
      <c r="F35" s="72" t="s">
        <v>42</v>
      </c>
      <c r="G35" s="78">
        <f t="shared" ref="G35:M35" si="3">F62</f>
        <v>18537</v>
      </c>
      <c r="H35" s="78">
        <f t="shared" si="3"/>
        <v>81003</v>
      </c>
      <c r="I35" s="78">
        <f t="shared" si="3"/>
        <v>415921</v>
      </c>
      <c r="J35" s="78">
        <f t="shared" si="3"/>
        <v>0</v>
      </c>
      <c r="K35" s="78">
        <f t="shared" si="3"/>
        <v>515461</v>
      </c>
      <c r="L35" s="78">
        <f t="shared" si="3"/>
        <v>0</v>
      </c>
      <c r="M35" s="78">
        <f t="shared" si="3"/>
        <v>0</v>
      </c>
      <c r="N35" s="79"/>
      <c r="O35" s="75"/>
      <c r="P35" s="72" t="s">
        <v>42</v>
      </c>
      <c r="Q35" s="80">
        <f t="shared" ref="Q35:V35" si="4">P62</f>
        <v>0.2283697379606017</v>
      </c>
      <c r="R35" s="80">
        <f t="shared" si="4"/>
        <v>0.33737754898040784</v>
      </c>
      <c r="S35" s="80">
        <f t="shared" si="4"/>
        <v>0.30172042324326914</v>
      </c>
      <c r="T35" s="80">
        <f t="shared" si="4"/>
        <v>0</v>
      </c>
      <c r="U35" s="80">
        <f t="shared" si="4"/>
        <v>0.30325427338485028</v>
      </c>
      <c r="V35" s="80">
        <f t="shared" si="4"/>
        <v>0</v>
      </c>
      <c r="W35" s="49">
        <f t="shared" ref="W35:W36" si="5">V62</f>
        <v>0</v>
      </c>
      <c r="X35" s="27"/>
    </row>
    <row r="36" spans="2:24" s="8" customFormat="1" x14ac:dyDescent="0.25">
      <c r="B36" s="23"/>
      <c r="C36" s="7"/>
      <c r="D36" s="55"/>
      <c r="F36" s="72"/>
      <c r="G36" s="88"/>
      <c r="H36" s="88"/>
      <c r="I36" s="88"/>
      <c r="J36" s="78">
        <f t="shared" ref="J36:M36" si="6">I63</f>
        <v>0</v>
      </c>
      <c r="K36" s="78"/>
      <c r="L36" s="78">
        <f t="shared" si="6"/>
        <v>0</v>
      </c>
      <c r="M36" s="78">
        <f t="shared" si="6"/>
        <v>0</v>
      </c>
      <c r="N36" s="79"/>
      <c r="O36" s="75"/>
      <c r="P36" s="72"/>
      <c r="Q36" s="80">
        <f t="shared" ref="Q36:V36" si="7">P63</f>
        <v>0</v>
      </c>
      <c r="R36" s="80">
        <f t="shared" si="7"/>
        <v>0</v>
      </c>
      <c r="S36" s="80">
        <f t="shared" si="7"/>
        <v>0</v>
      </c>
      <c r="T36" s="80">
        <f t="shared" si="7"/>
        <v>0</v>
      </c>
      <c r="U36" s="80">
        <f t="shared" si="7"/>
        <v>0</v>
      </c>
      <c r="V36" s="80">
        <f t="shared" si="7"/>
        <v>0</v>
      </c>
      <c r="W36" s="49">
        <f t="shared" si="5"/>
        <v>0</v>
      </c>
      <c r="X36" s="27"/>
    </row>
    <row r="37" spans="2:24" s="8" customFormat="1" x14ac:dyDescent="0.25">
      <c r="B37" s="23"/>
      <c r="C37" s="7"/>
      <c r="D37" s="55"/>
      <c r="E37" s="35"/>
      <c r="F37" s="35"/>
      <c r="G37" s="35"/>
      <c r="H37" s="35"/>
      <c r="I37" s="35"/>
      <c r="J37" s="35"/>
      <c r="K37" s="35"/>
      <c r="L37" s="35"/>
      <c r="M37" s="35"/>
      <c r="N37" s="26"/>
      <c r="O37" s="35"/>
      <c r="P37" s="35"/>
      <c r="Q37" s="35"/>
      <c r="R37" s="35"/>
      <c r="S37" s="35"/>
      <c r="T37" s="35"/>
      <c r="U37" s="35"/>
      <c r="V37" s="35"/>
      <c r="W37" s="35"/>
      <c r="X37" s="27"/>
    </row>
    <row r="38" spans="2:24" s="8" customFormat="1" x14ac:dyDescent="0.25">
      <c r="B38" s="23"/>
      <c r="C38" s="7"/>
      <c r="D38" s="55"/>
      <c r="E38" s="32"/>
      <c r="F38" s="33" t="s">
        <v>6</v>
      </c>
      <c r="G38" s="34" t="s">
        <v>35</v>
      </c>
      <c r="H38" s="34" t="s">
        <v>36</v>
      </c>
      <c r="I38" s="34" t="s">
        <v>37</v>
      </c>
      <c r="J38" s="34"/>
      <c r="K38" s="34" t="s">
        <v>26</v>
      </c>
      <c r="L38" s="34"/>
      <c r="M38" s="34"/>
      <c r="N38" s="26"/>
      <c r="O38" s="32"/>
      <c r="P38" s="33" t="s">
        <v>6</v>
      </c>
      <c r="Q38" s="34" t="s">
        <v>35</v>
      </c>
      <c r="R38" s="34" t="s">
        <v>36</v>
      </c>
      <c r="S38" s="34" t="s">
        <v>37</v>
      </c>
      <c r="T38" s="34"/>
      <c r="U38" s="34" t="s">
        <v>26</v>
      </c>
      <c r="V38" s="34"/>
      <c r="W38" s="34"/>
      <c r="X38" s="27"/>
    </row>
    <row r="39" spans="2:24" s="8" customFormat="1" x14ac:dyDescent="0.25">
      <c r="B39" s="23"/>
      <c r="C39" s="7"/>
      <c r="D39" s="55"/>
      <c r="E39" s="6"/>
      <c r="F39" s="72" t="s">
        <v>41</v>
      </c>
      <c r="G39" s="78">
        <f>F75</f>
        <v>15431.256000000001</v>
      </c>
      <c r="H39" s="78">
        <f t="shared" ref="H39:M39" si="8">G75</f>
        <v>15878.592000000002</v>
      </c>
      <c r="I39" s="78">
        <f t="shared" si="8"/>
        <v>25561.523999999998</v>
      </c>
      <c r="J39" s="78">
        <f t="shared" si="8"/>
        <v>0</v>
      </c>
      <c r="K39" s="78">
        <f t="shared" si="8"/>
        <v>33037.263999999996</v>
      </c>
      <c r="L39" s="78">
        <f t="shared" si="8"/>
        <v>0</v>
      </c>
      <c r="M39" s="78">
        <f t="shared" si="8"/>
        <v>0</v>
      </c>
      <c r="N39" s="26"/>
      <c r="O39" s="6"/>
      <c r="P39" s="72" t="s">
        <v>41</v>
      </c>
      <c r="Q39" s="81">
        <f>P75</f>
        <v>1.3132872060663315E-2</v>
      </c>
      <c r="R39" s="81">
        <f t="shared" ref="R39:W39" si="9">Q75</f>
        <v>2.8475190494038155E-2</v>
      </c>
      <c r="S39" s="81">
        <f t="shared" si="9"/>
        <v>2.5938251159845601E-2</v>
      </c>
      <c r="T39" s="81">
        <f t="shared" si="9"/>
        <v>0</v>
      </c>
      <c r="U39" s="81">
        <f t="shared" si="9"/>
        <v>1.2154476171905897E-2</v>
      </c>
      <c r="V39" s="81">
        <f t="shared" si="9"/>
        <v>0</v>
      </c>
      <c r="W39" s="81">
        <f t="shared" si="9"/>
        <v>0</v>
      </c>
      <c r="X39" s="27"/>
    </row>
    <row r="40" spans="2:24" s="8" customFormat="1" x14ac:dyDescent="0.25">
      <c r="B40" s="23"/>
      <c r="C40" s="7"/>
      <c r="D40" s="55"/>
      <c r="E40" s="6"/>
      <c r="F40" s="72" t="s">
        <v>42</v>
      </c>
      <c r="G40" s="78">
        <f t="shared" ref="G40:M40" si="10">F76</f>
        <v>7896.7620000000006</v>
      </c>
      <c r="H40" s="78">
        <f t="shared" si="10"/>
        <v>16362.605999999998</v>
      </c>
      <c r="I40" s="78">
        <f t="shared" si="10"/>
        <v>37432.89</v>
      </c>
      <c r="J40" s="78">
        <f t="shared" si="10"/>
        <v>0</v>
      </c>
      <c r="K40" s="78">
        <f t="shared" si="10"/>
        <v>41236.879999999997</v>
      </c>
      <c r="L40" s="78">
        <f t="shared" si="10"/>
        <v>0</v>
      </c>
      <c r="M40" s="78">
        <f t="shared" si="10"/>
        <v>0</v>
      </c>
      <c r="N40" s="26"/>
      <c r="O40" s="6"/>
      <c r="P40" s="72" t="s">
        <v>42</v>
      </c>
      <c r="Q40" s="81">
        <f t="shared" ref="Q40:W40" si="11">P76</f>
        <v>9.7285508371216328E-2</v>
      </c>
      <c r="R40" s="81">
        <f t="shared" si="11"/>
        <v>6.8150264894042384E-2</v>
      </c>
      <c r="S40" s="81">
        <f t="shared" si="11"/>
        <v>2.7154838091894225E-2</v>
      </c>
      <c r="T40" s="81">
        <f t="shared" si="11"/>
        <v>0</v>
      </c>
      <c r="U40" s="81">
        <f t="shared" si="11"/>
        <v>2.4260341870788023E-2</v>
      </c>
      <c r="V40" s="81">
        <f t="shared" si="11"/>
        <v>0</v>
      </c>
      <c r="W40" s="81">
        <f t="shared" si="11"/>
        <v>0</v>
      </c>
      <c r="X40" s="27"/>
    </row>
    <row r="41" spans="2:24" s="8" customFormat="1" x14ac:dyDescent="0.25">
      <c r="B41" s="23"/>
      <c r="C41" s="7"/>
      <c r="D41" s="55"/>
      <c r="E41" s="6"/>
      <c r="F41" s="72"/>
      <c r="G41" s="88"/>
      <c r="H41" s="88"/>
      <c r="I41" s="88"/>
      <c r="J41" s="78">
        <f t="shared" ref="J41:M41" si="12">I77</f>
        <v>0</v>
      </c>
      <c r="K41" s="78">
        <f t="shared" si="12"/>
        <v>0</v>
      </c>
      <c r="L41" s="78">
        <f t="shared" si="12"/>
        <v>0</v>
      </c>
      <c r="M41" s="78">
        <f t="shared" si="12"/>
        <v>0</v>
      </c>
      <c r="N41" s="26"/>
      <c r="O41" s="6"/>
      <c r="P41" s="72"/>
      <c r="Q41" s="81">
        <f t="shared" ref="Q41:W41" si="13">P77</f>
        <v>0</v>
      </c>
      <c r="R41" s="81">
        <f t="shared" si="13"/>
        <v>0</v>
      </c>
      <c r="S41" s="81">
        <f t="shared" si="13"/>
        <v>0</v>
      </c>
      <c r="T41" s="81">
        <f t="shared" si="13"/>
        <v>0</v>
      </c>
      <c r="U41" s="81">
        <f t="shared" si="13"/>
        <v>0</v>
      </c>
      <c r="V41" s="81">
        <f t="shared" si="13"/>
        <v>0</v>
      </c>
      <c r="W41" s="81">
        <f t="shared" si="13"/>
        <v>0</v>
      </c>
      <c r="X41" s="27"/>
    </row>
    <row r="42" spans="2:24" s="8" customFormat="1" x14ac:dyDescent="0.25">
      <c r="B42" s="23"/>
      <c r="C42" s="7"/>
      <c r="D42" s="55"/>
      <c r="E42" s="35"/>
      <c r="F42" s="35"/>
      <c r="G42" s="35"/>
      <c r="H42" s="35"/>
      <c r="I42" s="35"/>
      <c r="J42" s="35"/>
      <c r="K42" s="35"/>
      <c r="L42" s="35"/>
      <c r="M42" s="35"/>
      <c r="N42" s="26"/>
      <c r="O42" s="35"/>
      <c r="P42" s="35"/>
      <c r="Q42" s="35"/>
      <c r="R42" s="35"/>
      <c r="S42" s="35"/>
      <c r="T42" s="35"/>
      <c r="U42" s="35"/>
      <c r="V42" s="35"/>
      <c r="W42" s="35"/>
      <c r="X42" s="27"/>
    </row>
    <row r="43" spans="2:24" s="8" customFormat="1" x14ac:dyDescent="0.25">
      <c r="B43" s="23"/>
      <c r="C43" s="7"/>
      <c r="D43" s="55"/>
      <c r="E43" s="35"/>
      <c r="F43" s="35"/>
      <c r="G43" s="35"/>
      <c r="H43" s="35"/>
      <c r="I43" s="35"/>
      <c r="J43" s="35"/>
      <c r="K43" s="35"/>
      <c r="L43" s="35"/>
      <c r="M43" s="35"/>
      <c r="N43" s="26"/>
      <c r="O43" s="35"/>
      <c r="P43" s="35"/>
      <c r="Q43" s="35"/>
      <c r="R43" s="35"/>
      <c r="S43" s="35"/>
      <c r="T43" s="35"/>
      <c r="U43" s="35"/>
      <c r="V43" s="35"/>
      <c r="W43" s="35"/>
      <c r="X43" s="27"/>
    </row>
    <row r="44" spans="2:24" s="8" customFormat="1" x14ac:dyDescent="0.25">
      <c r="B44" s="23"/>
      <c r="C44" s="7"/>
      <c r="D44" s="55"/>
      <c r="E44" s="35"/>
      <c r="F44" s="35"/>
      <c r="G44" s="35"/>
      <c r="H44" s="35"/>
      <c r="I44" s="35"/>
      <c r="J44" s="35"/>
      <c r="K44" s="35"/>
      <c r="L44" s="35"/>
      <c r="M44" s="35"/>
      <c r="N44" s="26"/>
      <c r="O44" s="35"/>
      <c r="P44" s="35"/>
      <c r="Q44" s="35"/>
      <c r="R44" s="35"/>
      <c r="S44" s="35"/>
      <c r="T44" s="35"/>
      <c r="U44" s="35"/>
      <c r="V44" s="35"/>
      <c r="W44" s="35"/>
      <c r="X44" s="27"/>
    </row>
    <row r="45" spans="2:24" s="8" customFormat="1" x14ac:dyDescent="0.25">
      <c r="B45" s="23"/>
      <c r="C45" s="7"/>
      <c r="D45" s="55"/>
      <c r="E45" s="91" t="s">
        <v>18</v>
      </c>
      <c r="F45" s="92"/>
      <c r="G45" s="92"/>
      <c r="H45" s="92"/>
      <c r="I45" s="92"/>
      <c r="J45" s="92"/>
      <c r="K45" s="92"/>
      <c r="L45" s="92"/>
      <c r="M45" s="93"/>
      <c r="N45" s="26"/>
      <c r="O45" s="91" t="s">
        <v>18</v>
      </c>
      <c r="P45" s="92"/>
      <c r="Q45" s="92"/>
      <c r="R45" s="92"/>
      <c r="S45" s="92"/>
      <c r="T45" s="92"/>
      <c r="U45" s="92"/>
      <c r="V45" s="92"/>
      <c r="W45" s="93"/>
      <c r="X45" s="27"/>
    </row>
    <row r="46" spans="2:24" s="8" customFormat="1" x14ac:dyDescent="0.25">
      <c r="B46" s="23"/>
      <c r="C46" s="7"/>
      <c r="D46" s="55"/>
      <c r="E46" s="94"/>
      <c r="F46" s="50" t="s">
        <v>30</v>
      </c>
      <c r="G46" s="51">
        <f>IF(F69&lt;16.6,0,IF(F69&lt;33.4,"E", "F"))</f>
        <v>0</v>
      </c>
      <c r="H46" s="51">
        <f t="shared" ref="H46:M46" si="14">IF(G69&lt;16.6,0,IF(G69&lt;33.4,"E", "F"))</f>
        <v>0</v>
      </c>
      <c r="I46" s="51">
        <f t="shared" si="14"/>
        <v>0</v>
      </c>
      <c r="J46" s="51">
        <f t="shared" si="14"/>
        <v>0</v>
      </c>
      <c r="K46" s="51">
        <f t="shared" si="14"/>
        <v>0</v>
      </c>
      <c r="L46" s="51">
        <f t="shared" si="14"/>
        <v>0</v>
      </c>
      <c r="M46" s="95">
        <f t="shared" si="14"/>
        <v>0</v>
      </c>
      <c r="N46" s="26"/>
      <c r="O46" s="94"/>
      <c r="P46" s="50" t="s">
        <v>30</v>
      </c>
      <c r="Q46" s="51">
        <f>IF(P69&lt;16.6,0,IF(P69&lt;33.4,"E", "F"))</f>
        <v>0</v>
      </c>
      <c r="R46" s="51">
        <f t="shared" ref="R46:W46" si="15">IF(Q69&lt;16.6,0,IF(Q69&lt;33.4,"E", "F"))</f>
        <v>0</v>
      </c>
      <c r="S46" s="51">
        <f t="shared" si="15"/>
        <v>0</v>
      </c>
      <c r="T46" s="51">
        <f t="shared" si="15"/>
        <v>0</v>
      </c>
      <c r="U46" s="51">
        <f t="shared" si="15"/>
        <v>0</v>
      </c>
      <c r="V46" s="51">
        <f t="shared" si="15"/>
        <v>0</v>
      </c>
      <c r="W46" s="95">
        <f t="shared" si="15"/>
        <v>0</v>
      </c>
      <c r="X46" s="27"/>
    </row>
    <row r="47" spans="2:24" s="8" customFormat="1" x14ac:dyDescent="0.25">
      <c r="B47" s="23"/>
      <c r="C47" s="7"/>
      <c r="D47" s="55"/>
      <c r="E47" s="94"/>
      <c r="F47" s="50" t="s">
        <v>33</v>
      </c>
      <c r="G47" s="51" t="str">
        <f>IF(F70&lt;16.6,0,IF(F70&lt;33.4,"E", "F"))</f>
        <v>E</v>
      </c>
      <c r="H47" s="51">
        <f t="shared" ref="H47:M47" si="16">IF(G70&lt;16.6,0,IF(G70&lt;33.4,"E", "F"))</f>
        <v>0</v>
      </c>
      <c r="I47" s="51">
        <f t="shared" si="16"/>
        <v>0</v>
      </c>
      <c r="J47" s="51">
        <f t="shared" si="16"/>
        <v>0</v>
      </c>
      <c r="K47" s="51">
        <f t="shared" si="16"/>
        <v>0</v>
      </c>
      <c r="L47" s="51">
        <f t="shared" si="16"/>
        <v>0</v>
      </c>
      <c r="M47" s="95">
        <f t="shared" si="16"/>
        <v>0</v>
      </c>
      <c r="N47" s="26"/>
      <c r="O47" s="94"/>
      <c r="P47" s="50" t="s">
        <v>33</v>
      </c>
      <c r="Q47" s="51" t="str">
        <f t="shared" ref="Q47:W47" si="17">IF(P70&lt;16.6,0,IF(P70&lt;33.4,"E", "F"))</f>
        <v>E</v>
      </c>
      <c r="R47" s="51">
        <f t="shared" si="17"/>
        <v>0</v>
      </c>
      <c r="S47" s="51">
        <f t="shared" si="17"/>
        <v>0</v>
      </c>
      <c r="T47" s="51">
        <f t="shared" si="17"/>
        <v>0</v>
      </c>
      <c r="U47" s="51">
        <f t="shared" si="17"/>
        <v>0</v>
      </c>
      <c r="V47" s="51">
        <f t="shared" si="17"/>
        <v>0</v>
      </c>
      <c r="W47" s="95">
        <f t="shared" si="17"/>
        <v>0</v>
      </c>
      <c r="X47" s="27"/>
    </row>
    <row r="48" spans="2:24" s="8" customFormat="1" x14ac:dyDescent="0.25">
      <c r="B48" s="23"/>
      <c r="C48" s="7"/>
      <c r="D48" s="55"/>
      <c r="E48" s="96"/>
      <c r="F48" s="97"/>
      <c r="G48" s="98"/>
      <c r="H48" s="98"/>
      <c r="I48" s="98"/>
      <c r="J48" s="98"/>
      <c r="K48" s="98"/>
      <c r="L48" s="98"/>
      <c r="M48" s="99"/>
      <c r="N48" s="26"/>
      <c r="O48" s="96"/>
      <c r="P48" s="97"/>
      <c r="Q48" s="98"/>
      <c r="R48" s="98"/>
      <c r="S48" s="98"/>
      <c r="T48" s="98"/>
      <c r="U48" s="98"/>
      <c r="V48" s="98"/>
      <c r="W48" s="99"/>
      <c r="X48" s="27"/>
    </row>
    <row r="49" spans="2:45" s="8" customFormat="1" x14ac:dyDescent="0.25">
      <c r="B49" s="23"/>
      <c r="C49" s="7"/>
      <c r="D49" s="5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7"/>
    </row>
    <row r="50" spans="2:45" s="8" customFormat="1" ht="15.75" thickBot="1" x14ac:dyDescent="0.3">
      <c r="B50" s="23"/>
      <c r="C50" s="7"/>
      <c r="D50" s="5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7"/>
    </row>
    <row r="51" spans="2:45" s="6" customFormat="1" ht="11.25" x14ac:dyDescent="0.25">
      <c r="B51" s="38"/>
      <c r="D51" s="57"/>
    </row>
    <row r="52" spans="2:45" s="6" customFormat="1" ht="11.25" x14ac:dyDescent="0.25">
      <c r="B52" s="38"/>
      <c r="D52" s="57"/>
    </row>
    <row r="53" spans="2:45" s="16" customFormat="1" ht="26.25" x14ac:dyDescent="0.25">
      <c r="B53" s="39"/>
      <c r="C53" s="18" t="s">
        <v>14</v>
      </c>
      <c r="E53" s="19"/>
    </row>
    <row r="54" spans="2:45" s="6" customFormat="1" ht="11.25" x14ac:dyDescent="0.25">
      <c r="B54" s="38"/>
      <c r="D54" s="57"/>
    </row>
    <row r="55" spans="2:45" s="6" customFormat="1" ht="11.25" x14ac:dyDescent="0.25">
      <c r="B55" s="38"/>
      <c r="D55" s="57"/>
    </row>
    <row r="56" spans="2:45" s="101" customFormat="1" ht="12.75" x14ac:dyDescent="0.25">
      <c r="B56" s="100"/>
      <c r="D56" s="102"/>
      <c r="E56" s="103" t="s">
        <v>16</v>
      </c>
      <c r="F56" s="104" t="str">
        <f>INDEX(sex,sexvalue)</f>
        <v>Both men and women</v>
      </c>
      <c r="G56" s="101" t="s">
        <v>19</v>
      </c>
      <c r="R56" s="104"/>
    </row>
    <row r="57" spans="2:45" s="101" customFormat="1" ht="12.75" x14ac:dyDescent="0.25">
      <c r="B57" s="100"/>
      <c r="D57" s="102"/>
      <c r="E57" s="103"/>
      <c r="F57" s="104" t="s">
        <v>17</v>
      </c>
      <c r="G57" s="101" t="s">
        <v>19</v>
      </c>
      <c r="I57" s="101" t="s">
        <v>43</v>
      </c>
      <c r="R57" s="104"/>
    </row>
    <row r="58" spans="2:45" s="101" customFormat="1" x14ac:dyDescent="0.25">
      <c r="B58" s="100"/>
      <c r="D58" s="102"/>
      <c r="E58" s="103" t="s">
        <v>22</v>
      </c>
      <c r="F58" s="105" t="str">
        <f>INDEX(smokingstatus,smokingstatusvalue)</f>
        <v>Current Smoker</v>
      </c>
      <c r="R58" s="105"/>
      <c r="Y58" s="6" t="s">
        <v>48</v>
      </c>
    </row>
    <row r="59" spans="2:45" s="107" customFormat="1" ht="15.75" x14ac:dyDescent="0.25">
      <c r="B59" s="106"/>
      <c r="D59" s="108"/>
      <c r="E59" s="109"/>
      <c r="F59" s="109" t="str">
        <f>CONCATENATE(F58, G57,F56, G56, F57)</f>
        <v>Current Smoker, Both men and women, Number of people</v>
      </c>
      <c r="O59" s="109" t="str">
        <f>CONCATENATE(F58, G57,F56, G56, I57)</f>
        <v>Current Smoker, Both men and women, prevalence in age group</v>
      </c>
      <c r="Q59" s="109"/>
      <c r="S59" s="109"/>
      <c r="AH59" s="110"/>
      <c r="AI59" s="110"/>
      <c r="AJ59" s="110"/>
      <c r="AK59" s="110"/>
      <c r="AL59" s="110"/>
      <c r="AM59" s="110"/>
      <c r="AN59" s="110"/>
      <c r="AO59" s="110"/>
      <c r="AP59" s="110"/>
      <c r="AQ59" s="110"/>
      <c r="AR59" s="110"/>
      <c r="AS59" s="110"/>
    </row>
    <row r="60" spans="2:45" s="6" customFormat="1" x14ac:dyDescent="0.2">
      <c r="B60" s="38"/>
      <c r="D60" s="48"/>
      <c r="E60" s="42" t="s">
        <v>17</v>
      </c>
      <c r="F60" s="14" t="s">
        <v>35</v>
      </c>
      <c r="G60" s="14" t="s">
        <v>36</v>
      </c>
      <c r="H60" s="14" t="s">
        <v>37</v>
      </c>
      <c r="I60" s="14"/>
      <c r="J60" s="14" t="s">
        <v>26</v>
      </c>
      <c r="K60" s="14"/>
      <c r="L60" s="14"/>
      <c r="M60" s="43"/>
      <c r="N60" s="43"/>
      <c r="O60" s="41" t="s">
        <v>24</v>
      </c>
      <c r="P60" s="14" t="s">
        <v>35</v>
      </c>
      <c r="Q60" s="14" t="s">
        <v>36</v>
      </c>
      <c r="R60" s="14" t="s">
        <v>37</v>
      </c>
      <c r="S60" s="14"/>
      <c r="T60" s="14" t="s">
        <v>26</v>
      </c>
      <c r="U60" s="14"/>
      <c r="V60" s="14"/>
      <c r="Y60" s="14" t="s">
        <v>35</v>
      </c>
      <c r="Z60" s="14" t="s">
        <v>36</v>
      </c>
      <c r="AA60" s="14" t="s">
        <v>37</v>
      </c>
      <c r="AB60" s="14"/>
      <c r="AC60" s="14" t="s">
        <v>26</v>
      </c>
      <c r="AD60" s="1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</row>
    <row r="61" spans="2:45" s="44" customFormat="1" ht="12" x14ac:dyDescent="0.25">
      <c r="B61" s="45"/>
      <c r="D61" s="58"/>
      <c r="E61" s="72" t="s">
        <v>41</v>
      </c>
      <c r="F61" s="68">
        <f>INDEX(range1,sexvalue2+behaviourvalue2+1,F$85)</f>
        <v>71441</v>
      </c>
      <c r="G61" s="68">
        <f>INDEX(range1,sexvalue2+behaviourvalue2+1,G$85)</f>
        <v>73512</v>
      </c>
      <c r="H61" s="68">
        <f>INDEX(range1,sexvalue2+behaviourvalue2+1,H$85)</f>
        <v>172713</v>
      </c>
      <c r="I61" s="68"/>
      <c r="J61" s="68">
        <f>INDEX(range1,sexvalue2+behaviourvalue2+1,J$85)</f>
        <v>317666</v>
      </c>
      <c r="K61" s="68"/>
      <c r="L61" s="68"/>
      <c r="O61" s="72" t="s">
        <v>41</v>
      </c>
      <c r="P61" s="71">
        <f>INDEX(range1,sexvalue2+behaviourvalue2+1,AH$85)</f>
        <v>6.0800333614182009E-2</v>
      </c>
      <c r="Q61" s="71">
        <f>INDEX(range1,sexvalue2+behaviourvalue2+1,AI$85)</f>
        <v>0.131829585620547</v>
      </c>
      <c r="R61" s="71">
        <f>INDEX(range1,sexvalue2+behaviourvalue2+1,AJ$85)</f>
        <v>0.17525845378274052</v>
      </c>
      <c r="S61" s="71"/>
      <c r="T61" s="71">
        <f>INDEX(range1,sexvalue2+behaviourvalue2+1,AL$85)</f>
        <v>0.11686996319140286</v>
      </c>
      <c r="U61" s="71"/>
      <c r="V61" s="71"/>
      <c r="W61" s="6"/>
      <c r="X61" s="72" t="s">
        <v>41</v>
      </c>
      <c r="Y61" s="89">
        <f>F101/(F101+F119)</f>
        <v>0.93538271952847563</v>
      </c>
      <c r="Z61" s="89">
        <f t="shared" ref="Z61:AC61" si="18">G101/(G101+G119)</f>
        <v>0.69902409978376012</v>
      </c>
      <c r="AA61" s="89">
        <f t="shared" si="18"/>
        <v>0.41687260519785752</v>
      </c>
      <c r="AB61" s="6"/>
      <c r="AC61" s="89">
        <f t="shared" si="18"/>
        <v>0.61525324363721967</v>
      </c>
    </row>
    <row r="62" spans="2:45" s="44" customFormat="1" ht="12" x14ac:dyDescent="0.25">
      <c r="B62" s="45"/>
      <c r="D62" s="59"/>
      <c r="E62" s="72" t="s">
        <v>42</v>
      </c>
      <c r="F62" s="68">
        <f>INDEX(range2,sexvalue2+behaviourvalue2+1,F$85)</f>
        <v>18537</v>
      </c>
      <c r="G62" s="68">
        <f>INDEX(range2,sexvalue2+behaviourvalue2+1,G$85)</f>
        <v>81003</v>
      </c>
      <c r="H62" s="68">
        <f>INDEX(range2,sexvalue2+behaviourvalue2+1,H$85)</f>
        <v>415921</v>
      </c>
      <c r="I62" s="68"/>
      <c r="J62" s="68">
        <f>INDEX(range2,sexvalue2+behaviourvalue2+1,J$85)</f>
        <v>515461</v>
      </c>
      <c r="K62" s="68"/>
      <c r="L62" s="68"/>
      <c r="O62" s="72" t="s">
        <v>42</v>
      </c>
      <c r="P62" s="71">
        <f>INDEX(range2,sexvalue2+behaviourvalue2+1,AH$85)</f>
        <v>0.2283697379606017</v>
      </c>
      <c r="Q62" s="71">
        <f>INDEX(range2,sexvalue2+behaviourvalue2+1,AI$85)</f>
        <v>0.33737754898040784</v>
      </c>
      <c r="R62" s="71">
        <f>INDEX(range2,sexvalue2+behaviourvalue2+1,AJ$85)</f>
        <v>0.30172042324326914</v>
      </c>
      <c r="S62" s="71"/>
      <c r="T62" s="71">
        <f>INDEX(range2,sexvalue2+behaviourvalue2+1,AL$85)</f>
        <v>0.30325427338485028</v>
      </c>
      <c r="U62" s="71"/>
      <c r="V62" s="71"/>
      <c r="W62" s="6"/>
      <c r="X62" s="72" t="s">
        <v>42</v>
      </c>
      <c r="Y62" s="89">
        <f>F119/(F101+F119)</f>
        <v>6.4617280471524402E-2</v>
      </c>
      <c r="Z62" s="89">
        <f t="shared" ref="Z62:AC62" si="19">G119/(G101+G119)</f>
        <v>0.30097590021623993</v>
      </c>
      <c r="AA62" s="89">
        <f t="shared" si="19"/>
        <v>0.58312739480214248</v>
      </c>
      <c r="AB62" s="6"/>
      <c r="AC62" s="89">
        <f t="shared" si="19"/>
        <v>0.38474675636278033</v>
      </c>
    </row>
    <row r="63" spans="2:45" s="44" customFormat="1" ht="12" x14ac:dyDescent="0.25">
      <c r="B63" s="45"/>
      <c r="D63" s="59"/>
      <c r="E63" s="2"/>
      <c r="F63" s="83"/>
      <c r="G63" s="83"/>
      <c r="H63" s="83"/>
      <c r="I63" s="83"/>
      <c r="J63" s="83"/>
      <c r="K63" s="83"/>
      <c r="L63" s="68"/>
      <c r="O63" s="2"/>
      <c r="P63" s="83"/>
      <c r="Q63" s="83"/>
      <c r="R63" s="83"/>
      <c r="S63" s="83"/>
      <c r="T63" s="83"/>
      <c r="U63" s="83"/>
      <c r="V63" s="83"/>
      <c r="W63" s="6"/>
      <c r="X63" s="6"/>
      <c r="Y63" s="6"/>
      <c r="Z63" s="6"/>
      <c r="AA63" s="6"/>
      <c r="AB63" s="6"/>
    </row>
    <row r="64" spans="2:45" s="44" customFormat="1" x14ac:dyDescent="0.25">
      <c r="B64" s="45"/>
      <c r="D64" s="47"/>
      <c r="E64" s="2"/>
      <c r="F64" s="10"/>
      <c r="G64" s="10"/>
      <c r="H64" s="10"/>
      <c r="I64" s="10"/>
      <c r="J64" s="10"/>
      <c r="K64" s="10"/>
      <c r="L64" s="10"/>
      <c r="O64" s="2"/>
      <c r="P64" s="13"/>
      <c r="Q64" s="13"/>
      <c r="R64" s="13"/>
      <c r="S64" s="13"/>
      <c r="T64" s="13"/>
      <c r="U64" s="13"/>
      <c r="V64" s="13"/>
      <c r="W64" s="6"/>
      <c r="X64" s="6"/>
      <c r="Y64" s="6"/>
      <c r="Z64" s="6"/>
      <c r="AA64" s="6"/>
      <c r="AB64" s="6"/>
    </row>
    <row r="65" spans="2:45" s="44" customFormat="1" x14ac:dyDescent="0.25">
      <c r="B65" s="45"/>
      <c r="D65" s="47"/>
      <c r="E65" s="2"/>
      <c r="F65" s="10"/>
      <c r="G65" s="10"/>
      <c r="H65" s="10"/>
      <c r="I65" s="10"/>
      <c r="J65" s="10"/>
      <c r="K65" s="10"/>
      <c r="L65" s="47"/>
      <c r="O65" s="2"/>
      <c r="P65" s="13"/>
      <c r="Q65" s="13"/>
      <c r="R65" s="13"/>
      <c r="S65" s="13"/>
      <c r="T65" s="13"/>
      <c r="U65" s="13"/>
      <c r="V65" s="13"/>
      <c r="W65" s="6"/>
      <c r="X65" s="6"/>
      <c r="Y65" s="6"/>
      <c r="Z65" s="6"/>
      <c r="AA65" s="6"/>
      <c r="AB65" s="6"/>
    </row>
    <row r="66" spans="2:45" s="44" customFormat="1" x14ac:dyDescent="0.25">
      <c r="B66" s="45"/>
      <c r="D66" s="47"/>
      <c r="E66" s="6"/>
      <c r="F66" s="10"/>
      <c r="G66" s="10"/>
      <c r="H66" s="10"/>
      <c r="I66" s="10"/>
      <c r="J66" s="10"/>
      <c r="K66" s="10"/>
      <c r="L66" s="47"/>
      <c r="O66" s="6"/>
      <c r="W66" s="6"/>
      <c r="X66" s="6"/>
      <c r="Y66" s="6"/>
      <c r="Z66" s="6"/>
      <c r="AA66" s="6"/>
      <c r="AB66" s="6"/>
    </row>
    <row r="67" spans="2:45" s="44" customFormat="1" x14ac:dyDescent="0.25">
      <c r="B67" s="45"/>
      <c r="D67" s="47"/>
      <c r="F67" s="40" t="str">
        <f>INDEX(smokingstatus,smokingstatusvalue)</f>
        <v>Current Smoker</v>
      </c>
      <c r="G67" s="6"/>
      <c r="H67" s="6"/>
      <c r="I67" s="6"/>
      <c r="J67" s="6"/>
      <c r="K67" s="6"/>
      <c r="L67" s="6"/>
      <c r="N67" s="46"/>
      <c r="P67" s="40" t="str">
        <f>INDEX(smokingstatus,smokingstatusvalue)</f>
        <v>Current Smoker</v>
      </c>
      <c r="Q67" s="6"/>
      <c r="R67" s="6"/>
      <c r="S67" s="6"/>
      <c r="T67" s="6"/>
      <c r="U67" s="6"/>
      <c r="V67" s="6"/>
      <c r="Y67" s="6" t="s">
        <v>47</v>
      </c>
    </row>
    <row r="68" spans="2:45" s="44" customFormat="1" x14ac:dyDescent="0.2">
      <c r="B68" s="45"/>
      <c r="D68" s="47"/>
      <c r="E68" s="42" t="s">
        <v>9</v>
      </c>
      <c r="F68" s="14" t="s">
        <v>35</v>
      </c>
      <c r="G68" s="14" t="s">
        <v>36</v>
      </c>
      <c r="H68" s="14" t="s">
        <v>37</v>
      </c>
      <c r="I68" s="14"/>
      <c r="J68" s="14" t="s">
        <v>26</v>
      </c>
      <c r="K68" s="14"/>
      <c r="L68" s="14"/>
      <c r="N68" s="46"/>
      <c r="O68" s="41" t="s">
        <v>9</v>
      </c>
      <c r="P68" s="14" t="s">
        <v>35</v>
      </c>
      <c r="Q68" s="14" t="s">
        <v>36</v>
      </c>
      <c r="R68" s="14" t="s">
        <v>37</v>
      </c>
      <c r="S68" s="14"/>
      <c r="T68" s="14" t="s">
        <v>26</v>
      </c>
      <c r="U68" s="14"/>
      <c r="V68" s="14"/>
      <c r="Y68" s="14" t="s">
        <v>35</v>
      </c>
      <c r="Z68" s="14" t="s">
        <v>36</v>
      </c>
      <c r="AA68" s="14" t="s">
        <v>37</v>
      </c>
      <c r="AB68" s="14"/>
      <c r="AC68" s="14" t="s">
        <v>26</v>
      </c>
      <c r="AD68" s="14"/>
    </row>
    <row r="69" spans="2:45" s="44" customFormat="1" x14ac:dyDescent="0.25">
      <c r="B69" s="45"/>
      <c r="D69" s="47"/>
      <c r="E69" s="72" t="s">
        <v>41</v>
      </c>
      <c r="F69" s="70">
        <f>INDEX(range1,sexvalue2+behaviourvalue2+1,O$85)</f>
        <v>10.8</v>
      </c>
      <c r="G69" s="70">
        <f>INDEX(range1,sexvalue2+behaviourvalue2+1,P$85)</f>
        <v>10.8</v>
      </c>
      <c r="H69" s="70">
        <f>INDEX(range1,sexvalue2+behaviourvalue2+1,Q$85)</f>
        <v>7.4</v>
      </c>
      <c r="I69" s="70"/>
      <c r="J69" s="70">
        <f>INDEX(range1,sexvalue2+behaviourvalue2+1,S$85)</f>
        <v>5.2</v>
      </c>
      <c r="K69" s="70"/>
      <c r="L69" s="70"/>
      <c r="N69" s="46"/>
      <c r="O69" s="72" t="s">
        <v>41</v>
      </c>
      <c r="P69" s="86">
        <f>INDEX(range1,sexvalue2+behaviourvalue2+1,O$85)</f>
        <v>10.8</v>
      </c>
      <c r="Q69" s="86">
        <f>INDEX(range1,sexvalue2+behaviourvalue2+1,P$85)</f>
        <v>10.8</v>
      </c>
      <c r="R69" s="86">
        <f>INDEX(range1,sexvalue2+behaviourvalue2+1,Q$85)</f>
        <v>7.4</v>
      </c>
      <c r="S69" s="86"/>
      <c r="T69" s="86">
        <f>INDEX(range1,sexvalue2+behaviourvalue2+1,S$85)</f>
        <v>5.2</v>
      </c>
      <c r="U69" s="86"/>
      <c r="V69" s="86"/>
      <c r="X69" s="72" t="s">
        <v>41</v>
      </c>
      <c r="Y69" s="89">
        <f>F98/(F98+F116)</f>
        <v>0.79398297361577275</v>
      </c>
      <c r="Z69" s="89">
        <f t="shared" ref="Z69:AC69" si="20">G98/(G98+G116)</f>
        <v>0.4757596349868945</v>
      </c>
      <c r="AA69" s="89">
        <f t="shared" si="20"/>
        <v>0.29341322451642277</v>
      </c>
      <c r="AC69" s="89">
        <f t="shared" si="20"/>
        <v>0.38129360829741443</v>
      </c>
    </row>
    <row r="70" spans="2:45" s="44" customFormat="1" x14ac:dyDescent="0.25">
      <c r="B70" s="45"/>
      <c r="D70" s="47"/>
      <c r="E70" s="72" t="s">
        <v>42</v>
      </c>
      <c r="F70" s="70">
        <f>INDEX(range2,sexvalue2+behaviourvalue2+1,O$85)</f>
        <v>21.3</v>
      </c>
      <c r="G70" s="70">
        <f>INDEX(range2,sexvalue2+behaviourvalue2+1,P$85)</f>
        <v>10.1</v>
      </c>
      <c r="H70" s="70">
        <f>INDEX(range2,sexvalue2+behaviourvalue2+1,Q$85)</f>
        <v>4.5</v>
      </c>
      <c r="I70" s="70"/>
      <c r="J70" s="70">
        <f>INDEX(range2,sexvalue2+behaviourvalue2+1,S$85)</f>
        <v>4</v>
      </c>
      <c r="K70" s="70"/>
      <c r="L70" s="70"/>
      <c r="N70" s="46"/>
      <c r="O70" s="72" t="s">
        <v>42</v>
      </c>
      <c r="P70" s="86">
        <f>INDEX(range2,sexvalue2+behaviourvalue2+1,O$85)</f>
        <v>21.3</v>
      </c>
      <c r="Q70" s="86">
        <f>INDEX(range2,sexvalue2+behaviourvalue2+1,P$85)</f>
        <v>10.1</v>
      </c>
      <c r="R70" s="86">
        <f>INDEX(range2,sexvalue2+behaviourvalue2+1,Q$85)</f>
        <v>4.5</v>
      </c>
      <c r="S70" s="86"/>
      <c r="T70" s="86">
        <f>INDEX(range2,sexvalue2+behaviourvalue2+1,S$85)</f>
        <v>4</v>
      </c>
      <c r="U70" s="86"/>
      <c r="V70" s="86"/>
      <c r="X70" s="72" t="s">
        <v>42</v>
      </c>
      <c r="Y70" s="89">
        <f>F116/(F98+F116)</f>
        <v>0.20601702638422725</v>
      </c>
      <c r="Z70" s="89">
        <f t="shared" ref="Z70:AC70" si="21">G116/(G98+G116)</f>
        <v>0.52424036501310556</v>
      </c>
      <c r="AA70" s="89">
        <f t="shared" si="21"/>
        <v>0.70658677548357718</v>
      </c>
      <c r="AC70" s="89">
        <f t="shared" si="21"/>
        <v>0.61870639170258557</v>
      </c>
    </row>
    <row r="71" spans="2:45" s="44" customFormat="1" x14ac:dyDescent="0.25">
      <c r="B71" s="45"/>
      <c r="D71" s="47"/>
      <c r="E71" s="2"/>
      <c r="F71" s="84"/>
      <c r="G71" s="84"/>
      <c r="H71" s="84"/>
      <c r="I71" s="84"/>
      <c r="J71" s="84"/>
      <c r="K71" s="84"/>
      <c r="L71" s="84"/>
      <c r="N71" s="46"/>
      <c r="O71" s="2"/>
      <c r="P71" s="87"/>
      <c r="Q71" s="87"/>
      <c r="R71" s="87"/>
      <c r="S71" s="87"/>
      <c r="T71" s="87"/>
      <c r="U71" s="87"/>
      <c r="V71" s="87"/>
    </row>
    <row r="72" spans="2:45" s="44" customFormat="1" x14ac:dyDescent="0.25">
      <c r="B72" s="45"/>
      <c r="D72" s="58"/>
      <c r="E72" s="2"/>
      <c r="F72" s="10"/>
      <c r="G72" s="10"/>
      <c r="H72" s="10"/>
      <c r="I72" s="10"/>
      <c r="J72" s="10"/>
      <c r="K72" s="10"/>
      <c r="L72" s="47"/>
      <c r="Y72" s="6" t="s">
        <v>44</v>
      </c>
    </row>
    <row r="73" spans="2:45" s="44" customFormat="1" x14ac:dyDescent="0.2">
      <c r="B73" s="45"/>
      <c r="D73" s="47"/>
      <c r="E73" s="6"/>
      <c r="F73" s="40" t="str">
        <f>INDEX(smokingstatus,smokingstatusvalue)</f>
        <v>Current Smoker</v>
      </c>
      <c r="G73" s="10"/>
      <c r="H73" s="10"/>
      <c r="I73" s="10"/>
      <c r="J73" s="10"/>
      <c r="K73" s="10"/>
      <c r="L73" s="47"/>
      <c r="O73" s="2"/>
      <c r="P73" s="40" t="str">
        <f>INDEX(smokingstatus,smokingstatusvalue)</f>
        <v>Current Smoker</v>
      </c>
      <c r="Q73" s="10"/>
      <c r="R73" s="10"/>
      <c r="S73" s="10"/>
      <c r="T73" s="10"/>
      <c r="U73" s="10"/>
      <c r="V73" s="47"/>
      <c r="Y73" s="14" t="s">
        <v>35</v>
      </c>
      <c r="Z73" s="14" t="s">
        <v>36</v>
      </c>
      <c r="AA73" s="14" t="s">
        <v>37</v>
      </c>
      <c r="AB73" s="14"/>
      <c r="AC73" s="14" t="s">
        <v>26</v>
      </c>
    </row>
    <row r="74" spans="2:45" s="44" customFormat="1" x14ac:dyDescent="0.2">
      <c r="B74" s="45"/>
      <c r="D74" s="47"/>
      <c r="E74" s="42" t="s">
        <v>21</v>
      </c>
      <c r="F74" s="14" t="s">
        <v>35</v>
      </c>
      <c r="G74" s="14" t="s">
        <v>36</v>
      </c>
      <c r="H74" s="14" t="s">
        <v>37</v>
      </c>
      <c r="I74" s="14"/>
      <c r="J74" s="14" t="s">
        <v>26</v>
      </c>
      <c r="K74" s="14"/>
      <c r="L74" s="14"/>
      <c r="O74" s="42" t="s">
        <v>21</v>
      </c>
      <c r="P74" s="14" t="s">
        <v>35</v>
      </c>
      <c r="Q74" s="14" t="s">
        <v>36</v>
      </c>
      <c r="R74" s="14" t="s">
        <v>37</v>
      </c>
      <c r="S74" s="14"/>
      <c r="T74" s="14" t="s">
        <v>26</v>
      </c>
      <c r="U74" s="14"/>
      <c r="V74" s="14"/>
      <c r="X74" s="72" t="s">
        <v>41</v>
      </c>
      <c r="Y74" s="90">
        <f>F99/F98</f>
        <v>1.4601139401744097</v>
      </c>
      <c r="Z74" s="90">
        <f t="shared" ref="Z74:AC74" si="22">G99/G98</f>
        <v>1.0496381543149418</v>
      </c>
      <c r="AA74" s="90">
        <f t="shared" si="22"/>
        <v>1.0629773091776531</v>
      </c>
      <c r="AC74" s="90">
        <f t="shared" si="22"/>
        <v>1.149203880805626</v>
      </c>
    </row>
    <row r="75" spans="2:45" s="44" customFormat="1" x14ac:dyDescent="0.25">
      <c r="B75" s="45"/>
      <c r="D75" s="47"/>
      <c r="E75" s="72" t="s">
        <v>41</v>
      </c>
      <c r="F75" s="68">
        <f>INDEX(range1,sexvalue2+behaviourvalue2+1,Y$85)</f>
        <v>15431.256000000001</v>
      </c>
      <c r="G75" s="68">
        <f>INDEX(range1,sexvalue2+behaviourvalue2+1,Z$85)</f>
        <v>15878.592000000002</v>
      </c>
      <c r="H75" s="68">
        <f>INDEX(range1,sexvalue2+behaviourvalue2+1,AA$85)</f>
        <v>25561.523999999998</v>
      </c>
      <c r="I75" s="68"/>
      <c r="J75" s="68">
        <f>INDEX(range1,sexvalue2+behaviourvalue2+1,AC$85)</f>
        <v>33037.263999999996</v>
      </c>
      <c r="K75" s="68"/>
      <c r="L75" s="68"/>
      <c r="O75" s="72" t="s">
        <v>41</v>
      </c>
      <c r="P75" s="82">
        <f>INDEX(range1,sexvalue2+behaviourvalue2+1,AQ$85)</f>
        <v>1.3132872060663315E-2</v>
      </c>
      <c r="Q75" s="82">
        <f>INDEX(range1,sexvalue2+behaviourvalue2+1,AR$85)</f>
        <v>2.8475190494038155E-2</v>
      </c>
      <c r="R75" s="82">
        <f>INDEX(range1,sexvalue2+behaviourvalue2+1,AS$85)</f>
        <v>2.5938251159845601E-2</v>
      </c>
      <c r="S75" s="82"/>
      <c r="T75" s="82">
        <f>INDEX(range1,sexvalue2+behaviourvalue2+1,AU$85)</f>
        <v>1.2154476171905897E-2</v>
      </c>
      <c r="U75" s="82"/>
      <c r="V75" s="82"/>
      <c r="X75" s="72" t="s">
        <v>42</v>
      </c>
      <c r="Y75" s="90">
        <f>F117/F116</f>
        <v>0.51378324432216649</v>
      </c>
      <c r="Z75" s="90">
        <f t="shared" ref="Z75:AC75" si="23">G117/G116</f>
        <v>0.50635161660679229</v>
      </c>
      <c r="AA75" s="90">
        <f t="shared" si="23"/>
        <v>0.79461243841979612</v>
      </c>
      <c r="AC75" s="90">
        <f t="shared" si="23"/>
        <v>0.73921402395137559</v>
      </c>
    </row>
    <row r="76" spans="2:45" s="44" customFormat="1" x14ac:dyDescent="0.25">
      <c r="B76" s="45"/>
      <c r="D76" s="47"/>
      <c r="E76" s="72" t="s">
        <v>42</v>
      </c>
      <c r="F76" s="68">
        <f>INDEX(range2,sexvalue2+behaviourvalue2+1,Y$85)</f>
        <v>7896.7620000000006</v>
      </c>
      <c r="G76" s="68">
        <f>INDEX(range2,sexvalue2+behaviourvalue2+1,Z$85)</f>
        <v>16362.605999999998</v>
      </c>
      <c r="H76" s="68">
        <f>INDEX(range2,sexvalue2+behaviourvalue2+1,AA$85)</f>
        <v>37432.89</v>
      </c>
      <c r="I76" s="68"/>
      <c r="J76" s="68">
        <f>INDEX(range2,sexvalue2+behaviourvalue2+1,AC$85)</f>
        <v>41236.879999999997</v>
      </c>
      <c r="K76" s="68"/>
      <c r="L76" s="68"/>
      <c r="O76" s="72" t="s">
        <v>42</v>
      </c>
      <c r="P76" s="82">
        <f>INDEX(range2,sexvalue2+behaviourvalue2+1,AQ$85)</f>
        <v>9.7285508371216328E-2</v>
      </c>
      <c r="Q76" s="82">
        <f>INDEX(range2,sexvalue2+behaviourvalue2+1,AR$85)</f>
        <v>6.8150264894042384E-2</v>
      </c>
      <c r="R76" s="82">
        <f>INDEX(range2,sexvalue2+behaviourvalue2+1,AS$85)</f>
        <v>2.7154838091894225E-2</v>
      </c>
      <c r="S76" s="82"/>
      <c r="T76" s="82">
        <f>INDEX(range2,sexvalue2+behaviourvalue2+1,AU$85)</f>
        <v>2.4260341870788023E-2</v>
      </c>
      <c r="U76" s="82"/>
      <c r="V76" s="82"/>
    </row>
    <row r="77" spans="2:45" s="44" customFormat="1" x14ac:dyDescent="0.25">
      <c r="B77" s="45"/>
      <c r="D77" s="47"/>
      <c r="E77" s="2"/>
      <c r="F77" s="83"/>
      <c r="G77" s="83"/>
      <c r="H77" s="83"/>
      <c r="I77" s="83"/>
      <c r="J77" s="83"/>
      <c r="K77" s="83"/>
      <c r="L77" s="83"/>
      <c r="O77" s="2"/>
      <c r="P77" s="85"/>
      <c r="Q77" s="85"/>
      <c r="R77" s="85"/>
      <c r="S77" s="85"/>
      <c r="T77" s="85"/>
      <c r="U77" s="85"/>
      <c r="V77" s="85"/>
    </row>
    <row r="78" spans="2:45" s="44" customFormat="1" ht="11.25" x14ac:dyDescent="0.25">
      <c r="B78" s="45"/>
      <c r="D78" s="60"/>
    </row>
    <row r="79" spans="2:45" s="44" customFormat="1" ht="11.25" x14ac:dyDescent="0.25">
      <c r="B79" s="45"/>
      <c r="D79" s="60"/>
    </row>
    <row r="80" spans="2:45" s="6" customFormat="1" ht="11.25" x14ac:dyDescent="0.25">
      <c r="B80" s="38"/>
      <c r="D80" s="57"/>
      <c r="W80" s="13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</row>
    <row r="81" spans="2:51" s="6" customFormat="1" ht="11.25" x14ac:dyDescent="0.25">
      <c r="B81" s="38"/>
      <c r="D81" s="57"/>
    </row>
    <row r="84" spans="2:51" s="16" customFormat="1" ht="26.25" x14ac:dyDescent="0.25">
      <c r="B84" s="17"/>
      <c r="C84" s="18" t="s">
        <v>13</v>
      </c>
      <c r="E84" s="19"/>
    </row>
    <row r="85" spans="2:51" s="20" customFormat="1" x14ac:dyDescent="0.25">
      <c r="C85" s="21"/>
      <c r="D85" s="8"/>
      <c r="E85" s="22"/>
      <c r="F85" s="20">
        <v>1</v>
      </c>
      <c r="G85" s="20">
        <v>2</v>
      </c>
      <c r="H85" s="20">
        <v>3</v>
      </c>
      <c r="I85" s="20">
        <v>4</v>
      </c>
      <c r="J85" s="20">
        <v>5</v>
      </c>
      <c r="K85" s="20">
        <v>6</v>
      </c>
      <c r="L85" s="20">
        <v>7</v>
      </c>
      <c r="M85" s="20">
        <v>8</v>
      </c>
      <c r="N85" s="20">
        <v>9</v>
      </c>
      <c r="O85" s="20">
        <v>10</v>
      </c>
      <c r="P85" s="20">
        <v>11</v>
      </c>
      <c r="Q85" s="20">
        <v>12</v>
      </c>
      <c r="R85" s="20">
        <v>13</v>
      </c>
      <c r="S85" s="20">
        <v>14</v>
      </c>
      <c r="T85" s="20">
        <v>15</v>
      </c>
      <c r="U85" s="20">
        <v>16</v>
      </c>
      <c r="V85" s="20">
        <v>17</v>
      </c>
      <c r="W85" s="20">
        <v>18</v>
      </c>
      <c r="X85" s="20">
        <v>19</v>
      </c>
      <c r="Y85" s="20">
        <v>20</v>
      </c>
      <c r="Z85" s="20">
        <v>21</v>
      </c>
      <c r="AA85" s="20">
        <v>22</v>
      </c>
      <c r="AB85" s="20">
        <v>23</v>
      </c>
      <c r="AC85" s="20">
        <v>24</v>
      </c>
      <c r="AD85" s="20">
        <v>25</v>
      </c>
      <c r="AE85" s="20">
        <v>26</v>
      </c>
      <c r="AF85" s="20">
        <v>27</v>
      </c>
      <c r="AG85" s="20">
        <v>28</v>
      </c>
      <c r="AH85" s="20">
        <v>29</v>
      </c>
      <c r="AI85" s="20">
        <v>30</v>
      </c>
      <c r="AJ85" s="20">
        <v>31</v>
      </c>
      <c r="AK85" s="20">
        <v>32</v>
      </c>
      <c r="AL85" s="20">
        <v>33</v>
      </c>
      <c r="AM85" s="20">
        <v>34</v>
      </c>
      <c r="AN85" s="20">
        <v>35</v>
      </c>
      <c r="AO85" s="20">
        <v>36</v>
      </c>
      <c r="AP85" s="20">
        <v>37</v>
      </c>
      <c r="AQ85" s="20">
        <v>38</v>
      </c>
      <c r="AR85" s="20">
        <v>39</v>
      </c>
      <c r="AS85" s="20">
        <v>40</v>
      </c>
      <c r="AT85" s="20">
        <v>41</v>
      </c>
      <c r="AU85" s="20">
        <v>42</v>
      </c>
      <c r="AV85" s="20">
        <v>43</v>
      </c>
      <c r="AW85" s="20">
        <v>44</v>
      </c>
      <c r="AX85" s="20">
        <v>45</v>
      </c>
      <c r="AY85" s="20">
        <v>46</v>
      </c>
    </row>
    <row r="86" spans="2:51" ht="23.25" x14ac:dyDescent="0.25">
      <c r="D86" s="61" t="s">
        <v>28</v>
      </c>
      <c r="F86" s="15" t="s">
        <v>34</v>
      </c>
    </row>
    <row r="88" spans="2:51" s="4" customFormat="1" x14ac:dyDescent="0.25">
      <c r="B88" s="1"/>
      <c r="C88" s="3"/>
      <c r="F88" s="4" t="s">
        <v>8</v>
      </c>
      <c r="N88" s="4" t="s">
        <v>39</v>
      </c>
      <c r="X88" s="4" t="s">
        <v>10</v>
      </c>
      <c r="AG88" s="4" t="s">
        <v>11</v>
      </c>
      <c r="AP88" s="4" t="s">
        <v>12</v>
      </c>
    </row>
    <row r="89" spans="2:51" s="64" customFormat="1" ht="12" x14ac:dyDescent="0.2">
      <c r="D89" s="111"/>
      <c r="E89" s="112" t="s">
        <v>7</v>
      </c>
      <c r="F89" s="113" t="s">
        <v>35</v>
      </c>
      <c r="G89" s="113" t="s">
        <v>36</v>
      </c>
      <c r="H89" s="113" t="s">
        <v>37</v>
      </c>
      <c r="I89" s="113"/>
      <c r="J89" s="113" t="s">
        <v>26</v>
      </c>
      <c r="K89" s="113"/>
      <c r="L89" s="113"/>
      <c r="N89" s="112" t="s">
        <v>7</v>
      </c>
      <c r="O89" s="113" t="s">
        <v>35</v>
      </c>
      <c r="P89" s="113" t="s">
        <v>36</v>
      </c>
      <c r="Q89" s="113" t="s">
        <v>37</v>
      </c>
      <c r="R89" s="113"/>
      <c r="S89" s="113" t="s">
        <v>26</v>
      </c>
      <c r="T89" s="113"/>
      <c r="U89" s="113"/>
      <c r="X89" s="112" t="s">
        <v>7</v>
      </c>
      <c r="Y89" s="113" t="s">
        <v>35</v>
      </c>
      <c r="Z89" s="113" t="s">
        <v>36</v>
      </c>
      <c r="AA89" s="113" t="s">
        <v>37</v>
      </c>
      <c r="AB89" s="113"/>
      <c r="AC89" s="113" t="s">
        <v>26</v>
      </c>
      <c r="AD89" s="113"/>
      <c r="AE89" s="113"/>
      <c r="AG89" s="112" t="s">
        <v>7</v>
      </c>
      <c r="AH89" s="113" t="s">
        <v>35</v>
      </c>
      <c r="AI89" s="113" t="s">
        <v>36</v>
      </c>
      <c r="AJ89" s="113" t="s">
        <v>37</v>
      </c>
      <c r="AK89" s="113"/>
      <c r="AL89" s="113" t="s">
        <v>26</v>
      </c>
      <c r="AM89" s="113"/>
      <c r="AN89" s="113"/>
      <c r="AP89" s="112" t="s">
        <v>7</v>
      </c>
      <c r="AQ89" s="113" t="s">
        <v>35</v>
      </c>
      <c r="AR89" s="113" t="s">
        <v>36</v>
      </c>
      <c r="AS89" s="113" t="s">
        <v>37</v>
      </c>
      <c r="AT89" s="113"/>
      <c r="AU89" s="113" t="s">
        <v>26</v>
      </c>
      <c r="AV89" s="113"/>
      <c r="AW89" s="113"/>
    </row>
    <row r="90" spans="2:51" s="64" customFormat="1" ht="12" x14ac:dyDescent="0.2">
      <c r="C90" s="73"/>
      <c r="D90" s="74"/>
      <c r="E90" s="69" t="s">
        <v>0</v>
      </c>
      <c r="F90" s="68">
        <v>42167</v>
      </c>
      <c r="G90" s="68">
        <v>44039</v>
      </c>
      <c r="H90" s="68">
        <v>111538</v>
      </c>
      <c r="I90" s="63"/>
      <c r="J90" s="68">
        <f t="shared" ref="J90:J101" si="24">SUM(F90:H90)</f>
        <v>197744</v>
      </c>
      <c r="K90" s="63"/>
      <c r="L90" s="63"/>
      <c r="N90" s="69" t="s">
        <v>0</v>
      </c>
      <c r="O90" s="66">
        <v>14.3</v>
      </c>
      <c r="P90" s="66">
        <v>14.3</v>
      </c>
      <c r="Q90" s="66">
        <v>9</v>
      </c>
      <c r="R90" s="66"/>
      <c r="S90" s="66">
        <v>7.4</v>
      </c>
      <c r="T90" s="66"/>
      <c r="U90" s="66"/>
      <c r="X90" s="69" t="s">
        <v>0</v>
      </c>
      <c r="Y90" s="68">
        <f>2*(F90*O90/100)</f>
        <v>12059.761999999999</v>
      </c>
      <c r="Z90" s="68">
        <f t="shared" ref="Z90:Z101" si="25">2*(G90*P90/100)</f>
        <v>12595.154000000002</v>
      </c>
      <c r="AA90" s="68">
        <f t="shared" ref="AA90:AC101" si="26">2*(H90*Q90/100)</f>
        <v>20076.84</v>
      </c>
      <c r="AB90" s="63"/>
      <c r="AC90" s="52">
        <f t="shared" si="26"/>
        <v>29266.112000000001</v>
      </c>
      <c r="AD90" s="63"/>
      <c r="AE90" s="63"/>
      <c r="AG90" s="69" t="s">
        <v>0</v>
      </c>
      <c r="AH90" s="71">
        <f>F90/F93</f>
        <v>6.7816482008938833E-2</v>
      </c>
      <c r="AI90" s="71">
        <f t="shared" ref="AI90:AL90" si="27">G90/G93</f>
        <v>0.16722548993548533</v>
      </c>
      <c r="AJ90" s="71">
        <f t="shared" si="27"/>
        <v>0.23292500073090561</v>
      </c>
      <c r="AK90" s="67"/>
      <c r="AL90" s="67">
        <f t="shared" si="27"/>
        <v>0.14497466990227201</v>
      </c>
      <c r="AM90" s="67"/>
      <c r="AN90" s="67"/>
      <c r="AP90" s="65" t="s">
        <v>2</v>
      </c>
      <c r="AQ90" s="53">
        <f>2*(O90*AH90/100)</f>
        <v>1.9395513854556509E-2</v>
      </c>
      <c r="AR90" s="53">
        <f t="shared" ref="AR90:AU101" si="28">2*(P90*AI90/100)</f>
        <v>4.7826490121548805E-2</v>
      </c>
      <c r="AS90" s="53">
        <f t="shared" si="28"/>
        <v>4.1926500131563016E-2</v>
      </c>
      <c r="AT90" s="67"/>
      <c r="AU90" s="53">
        <f t="shared" si="28"/>
        <v>2.1456251145536259E-2</v>
      </c>
      <c r="AV90" s="67"/>
      <c r="AW90" s="67"/>
    </row>
    <row r="91" spans="2:51" s="64" customFormat="1" ht="12" x14ac:dyDescent="0.2">
      <c r="C91" s="76"/>
      <c r="D91" s="77"/>
      <c r="E91" s="69" t="s">
        <v>3</v>
      </c>
      <c r="F91" s="68">
        <v>65033</v>
      </c>
      <c r="G91" s="68">
        <v>44546</v>
      </c>
      <c r="H91" s="68">
        <v>104577</v>
      </c>
      <c r="I91" s="68"/>
      <c r="J91" s="68">
        <f t="shared" si="24"/>
        <v>214156</v>
      </c>
      <c r="K91" s="68"/>
      <c r="L91" s="68"/>
      <c r="N91" s="69" t="s">
        <v>3</v>
      </c>
      <c r="O91" s="70">
        <v>11.2</v>
      </c>
      <c r="P91" s="70">
        <v>14.3</v>
      </c>
      <c r="Q91" s="70">
        <v>9</v>
      </c>
      <c r="R91" s="70"/>
      <c r="S91" s="70">
        <v>6.4</v>
      </c>
      <c r="T91" s="70"/>
      <c r="U91" s="70"/>
      <c r="X91" s="69" t="s">
        <v>3</v>
      </c>
      <c r="Y91" s="68">
        <f t="shared" ref="Y91:Y101" si="29">2*(F91*O91/100)</f>
        <v>14567.392</v>
      </c>
      <c r="Z91" s="68">
        <f t="shared" si="25"/>
        <v>12740.156000000001</v>
      </c>
      <c r="AA91" s="68">
        <f t="shared" si="26"/>
        <v>18823.86</v>
      </c>
      <c r="AB91" s="68"/>
      <c r="AC91" s="52">
        <f t="shared" si="26"/>
        <v>27411.968000000004</v>
      </c>
      <c r="AD91" s="68"/>
      <c r="AE91" s="68"/>
      <c r="AG91" s="69" t="s">
        <v>3</v>
      </c>
      <c r="AH91" s="71">
        <f>F91/F93</f>
        <v>0.10459148799979413</v>
      </c>
      <c r="AI91" s="71">
        <f t="shared" ref="AI91:AL91" si="30">G91/G93</f>
        <v>0.16915067723304639</v>
      </c>
      <c r="AJ91" s="71">
        <f t="shared" si="30"/>
        <v>0.21838833224045542</v>
      </c>
      <c r="AK91" s="71"/>
      <c r="AL91" s="71">
        <f t="shared" si="30"/>
        <v>0.15700701618047053</v>
      </c>
      <c r="AM91" s="71"/>
      <c r="AN91" s="71"/>
      <c r="AP91" s="69" t="s">
        <v>0</v>
      </c>
      <c r="AQ91" s="53">
        <f t="shared" ref="AQ91:AQ101" si="31">2*(O91*AH91/100)</f>
        <v>2.3428493311953888E-2</v>
      </c>
      <c r="AR91" s="53">
        <f t="shared" ref="AR91:AR101" si="32">2*(P91*AI91/100)</f>
        <v>4.8377093688651271E-2</v>
      </c>
      <c r="AS91" s="53">
        <f t="shared" ref="AS91:AS101" si="33">2*(Q91*AJ91/100)</f>
        <v>3.9309899803281978E-2</v>
      </c>
      <c r="AT91" s="71"/>
      <c r="AU91" s="53">
        <f t="shared" si="28"/>
        <v>2.0096898071100225E-2</v>
      </c>
      <c r="AV91" s="71"/>
      <c r="AW91" s="71"/>
    </row>
    <row r="92" spans="2:51" s="64" customFormat="1" ht="12" x14ac:dyDescent="0.2">
      <c r="C92" s="76"/>
      <c r="D92" s="77"/>
      <c r="E92" s="69" t="s">
        <v>4</v>
      </c>
      <c r="F92" s="68">
        <v>514581</v>
      </c>
      <c r="G92" s="68">
        <v>174766</v>
      </c>
      <c r="H92" s="68">
        <v>262743</v>
      </c>
      <c r="I92" s="68"/>
      <c r="J92" s="68">
        <f t="shared" si="24"/>
        <v>952090</v>
      </c>
      <c r="K92" s="68"/>
      <c r="L92" s="68"/>
      <c r="N92" s="69" t="s">
        <v>4</v>
      </c>
      <c r="O92" s="70">
        <v>4</v>
      </c>
      <c r="P92" s="70">
        <v>7.4</v>
      </c>
      <c r="Q92" s="70">
        <v>5.7</v>
      </c>
      <c r="R92" s="70"/>
      <c r="S92" s="70">
        <v>3.3</v>
      </c>
      <c r="T92" s="70"/>
      <c r="U92" s="70"/>
      <c r="X92" s="69" t="s">
        <v>4</v>
      </c>
      <c r="Y92" s="68">
        <f t="shared" si="29"/>
        <v>41166.480000000003</v>
      </c>
      <c r="Z92" s="68">
        <f t="shared" si="25"/>
        <v>25865.368000000002</v>
      </c>
      <c r="AA92" s="68">
        <f t="shared" si="26"/>
        <v>29952.702000000001</v>
      </c>
      <c r="AB92" s="68"/>
      <c r="AC92" s="52">
        <f t="shared" si="26"/>
        <v>62837.94</v>
      </c>
      <c r="AD92" s="68"/>
      <c r="AE92" s="68"/>
      <c r="AG92" s="69" t="s">
        <v>4</v>
      </c>
      <c r="AH92" s="71">
        <f>F92/F93</f>
        <v>0.82759202999126702</v>
      </c>
      <c r="AI92" s="71">
        <f t="shared" ref="AI92:AL92" si="34">G92/G93</f>
        <v>0.66362383283146831</v>
      </c>
      <c r="AJ92" s="71">
        <f t="shared" si="34"/>
        <v>0.548686667028639</v>
      </c>
      <c r="AK92" s="71"/>
      <c r="AL92" s="71">
        <f t="shared" si="34"/>
        <v>0.69801831391725744</v>
      </c>
      <c r="AM92" s="71"/>
      <c r="AN92" s="71"/>
      <c r="AP92" s="69" t="s">
        <v>3</v>
      </c>
      <c r="AQ92" s="53">
        <f t="shared" si="31"/>
        <v>6.6207362399301362E-2</v>
      </c>
      <c r="AR92" s="53">
        <f t="shared" si="32"/>
        <v>9.8216327259057309E-2</v>
      </c>
      <c r="AS92" s="53">
        <f t="shared" si="33"/>
        <v>6.2550280041264852E-2</v>
      </c>
      <c r="AT92" s="71"/>
      <c r="AU92" s="53">
        <f t="shared" si="28"/>
        <v>4.6069208718538993E-2</v>
      </c>
      <c r="AV92" s="71"/>
      <c r="AW92" s="71"/>
    </row>
    <row r="93" spans="2:51" s="64" customFormat="1" ht="12" x14ac:dyDescent="0.2">
      <c r="C93" s="76"/>
      <c r="D93" s="77"/>
      <c r="E93" s="65" t="s">
        <v>2</v>
      </c>
      <c r="F93" s="63">
        <v>621781</v>
      </c>
      <c r="G93" s="63">
        <v>263351</v>
      </c>
      <c r="H93" s="63">
        <v>478858</v>
      </c>
      <c r="I93" s="68"/>
      <c r="J93" s="63">
        <f t="shared" si="24"/>
        <v>1363990</v>
      </c>
      <c r="K93" s="68"/>
      <c r="L93" s="68"/>
      <c r="N93" s="65" t="s">
        <v>2</v>
      </c>
      <c r="O93" s="70">
        <v>4</v>
      </c>
      <c r="P93" s="70">
        <v>5.7</v>
      </c>
      <c r="Q93" s="70">
        <v>4.2</v>
      </c>
      <c r="R93" s="70"/>
      <c r="S93" s="70">
        <v>2.8</v>
      </c>
      <c r="T93" s="70"/>
      <c r="U93" s="70"/>
      <c r="X93" s="65" t="s">
        <v>2</v>
      </c>
      <c r="Y93" s="63">
        <f t="shared" si="29"/>
        <v>49742.48</v>
      </c>
      <c r="Z93" s="63">
        <f t="shared" si="25"/>
        <v>30022.013999999999</v>
      </c>
      <c r="AA93" s="63">
        <f t="shared" si="26"/>
        <v>40224.072</v>
      </c>
      <c r="AB93" s="68"/>
      <c r="AC93" s="52">
        <f t="shared" si="26"/>
        <v>76383.439999999988</v>
      </c>
      <c r="AD93" s="68"/>
      <c r="AE93" s="68"/>
      <c r="AG93" s="65" t="s">
        <v>2</v>
      </c>
      <c r="AH93" s="67">
        <f>F93/F93</f>
        <v>1</v>
      </c>
      <c r="AI93" s="67">
        <f t="shared" ref="AI93:AL93" si="35">G93/G93</f>
        <v>1</v>
      </c>
      <c r="AJ93" s="67">
        <f t="shared" si="35"/>
        <v>1</v>
      </c>
      <c r="AK93" s="71"/>
      <c r="AL93" s="71">
        <f t="shared" si="35"/>
        <v>1</v>
      </c>
      <c r="AM93" s="71"/>
      <c r="AN93" s="71"/>
      <c r="AP93" s="69" t="s">
        <v>4</v>
      </c>
      <c r="AQ93" s="53">
        <f t="shared" si="31"/>
        <v>0.08</v>
      </c>
      <c r="AR93" s="53">
        <f t="shared" si="32"/>
        <v>0.114</v>
      </c>
      <c r="AS93" s="53">
        <f t="shared" si="33"/>
        <v>8.4000000000000005E-2</v>
      </c>
      <c r="AT93" s="71"/>
      <c r="AU93" s="53">
        <f t="shared" si="28"/>
        <v>5.5999999999999994E-2</v>
      </c>
      <c r="AV93" s="71"/>
      <c r="AW93" s="71"/>
    </row>
    <row r="94" spans="2:51" s="64" customFormat="1" ht="12" x14ac:dyDescent="0.2">
      <c r="C94" s="73"/>
      <c r="D94" s="77"/>
      <c r="E94" s="69" t="s">
        <v>0</v>
      </c>
      <c r="F94" s="68">
        <v>29274</v>
      </c>
      <c r="G94" s="68">
        <v>29473</v>
      </c>
      <c r="H94" s="68">
        <v>61175</v>
      </c>
      <c r="I94" s="63"/>
      <c r="J94" s="68">
        <f t="shared" si="24"/>
        <v>119922</v>
      </c>
      <c r="K94" s="63"/>
      <c r="L94" s="63"/>
      <c r="N94" s="69" t="s">
        <v>0</v>
      </c>
      <c r="O94" s="66">
        <v>18.100000000000001</v>
      </c>
      <c r="P94" s="66">
        <v>18.100000000000001</v>
      </c>
      <c r="Q94" s="66">
        <v>11.7</v>
      </c>
      <c r="R94" s="66"/>
      <c r="S94" s="66">
        <v>9</v>
      </c>
      <c r="T94" s="66"/>
      <c r="U94" s="66"/>
      <c r="X94" s="69" t="s">
        <v>0</v>
      </c>
      <c r="Y94" s="68">
        <f t="shared" si="29"/>
        <v>10597.188</v>
      </c>
      <c r="Z94" s="68">
        <f t="shared" si="25"/>
        <v>10669.226000000001</v>
      </c>
      <c r="AA94" s="68">
        <f t="shared" si="26"/>
        <v>14314.95</v>
      </c>
      <c r="AB94" s="63"/>
      <c r="AC94" s="52">
        <f t="shared" si="26"/>
        <v>21585.96</v>
      </c>
      <c r="AD94" s="63"/>
      <c r="AE94" s="63"/>
      <c r="AG94" s="69" t="s">
        <v>0</v>
      </c>
      <c r="AH94" s="71">
        <f>F94/F97</f>
        <v>5.2914796585139243E-2</v>
      </c>
      <c r="AI94" s="71">
        <f t="shared" ref="AI94" si="36">G94/G97</f>
        <v>0.10015359625931942</v>
      </c>
      <c r="AJ94" s="71">
        <f t="shared" ref="AJ94:AL94" si="37">H94/H97</f>
        <v>0.12075173010039122</v>
      </c>
      <c r="AK94" s="67"/>
      <c r="AL94" s="67">
        <f t="shared" si="37"/>
        <v>8.8560509554140132E-2</v>
      </c>
      <c r="AM94" s="67"/>
      <c r="AN94" s="67"/>
      <c r="AP94" s="65" t="s">
        <v>2</v>
      </c>
      <c r="AQ94" s="53">
        <f t="shared" si="31"/>
        <v>1.9155156363820407E-2</v>
      </c>
      <c r="AR94" s="53">
        <f t="shared" si="32"/>
        <v>3.6255601845873633E-2</v>
      </c>
      <c r="AS94" s="53">
        <f t="shared" si="33"/>
        <v>2.8255904843491546E-2</v>
      </c>
      <c r="AT94" s="67"/>
      <c r="AU94" s="53">
        <f t="shared" si="28"/>
        <v>1.5940891719745224E-2</v>
      </c>
      <c r="AV94" s="67"/>
      <c r="AW94" s="67"/>
    </row>
    <row r="95" spans="2:51" s="64" customFormat="1" ht="12" x14ac:dyDescent="0.2">
      <c r="C95" s="76"/>
      <c r="D95" s="74"/>
      <c r="E95" s="69" t="s">
        <v>3</v>
      </c>
      <c r="F95" s="68">
        <v>39279</v>
      </c>
      <c r="G95" s="68">
        <v>32615</v>
      </c>
      <c r="H95" s="68">
        <v>79013</v>
      </c>
      <c r="I95" s="68"/>
      <c r="J95" s="68">
        <f t="shared" si="24"/>
        <v>150907</v>
      </c>
      <c r="K95" s="68"/>
      <c r="L95" s="68"/>
      <c r="N95" s="69" t="s">
        <v>3</v>
      </c>
      <c r="O95" s="70">
        <v>15.3</v>
      </c>
      <c r="P95" s="70">
        <v>16.3</v>
      </c>
      <c r="Q95" s="70">
        <v>10.4</v>
      </c>
      <c r="R95" s="70"/>
      <c r="S95" s="70">
        <v>7.4</v>
      </c>
      <c r="T95" s="70"/>
      <c r="U95" s="70"/>
      <c r="X95" s="69" t="s">
        <v>3</v>
      </c>
      <c r="Y95" s="68">
        <f t="shared" si="29"/>
        <v>12019.374000000002</v>
      </c>
      <c r="Z95" s="68">
        <f t="shared" si="25"/>
        <v>10632.49</v>
      </c>
      <c r="AA95" s="68">
        <f t="shared" si="26"/>
        <v>16434.704000000002</v>
      </c>
      <c r="AB95" s="68"/>
      <c r="AC95" s="52">
        <f t="shared" si="26"/>
        <v>22334.236000000001</v>
      </c>
      <c r="AD95" s="68"/>
      <c r="AE95" s="68"/>
      <c r="AG95" s="69" t="s">
        <v>3</v>
      </c>
      <c r="AH95" s="71">
        <f>F95/F97</f>
        <v>7.0999531839437191E-2</v>
      </c>
      <c r="AI95" s="71">
        <f t="shared" ref="AI95" si="38">G95/G97</f>
        <v>0.11083057517041708</v>
      </c>
      <c r="AJ95" s="71">
        <f t="shared" ref="AJ95:AL95" si="39">H95/H97</f>
        <v>0.15596169105716734</v>
      </c>
      <c r="AK95" s="71"/>
      <c r="AL95" s="71">
        <f t="shared" si="39"/>
        <v>0.11144244438290409</v>
      </c>
      <c r="AM95" s="71"/>
      <c r="AN95" s="71"/>
      <c r="AP95" s="69" t="s">
        <v>0</v>
      </c>
      <c r="AQ95" s="53">
        <f t="shared" si="31"/>
        <v>2.1725856742867783E-2</v>
      </c>
      <c r="AR95" s="53">
        <f t="shared" si="32"/>
        <v>3.6130767505555973E-2</v>
      </c>
      <c r="AS95" s="53">
        <f t="shared" si="33"/>
        <v>3.2440031739890809E-2</v>
      </c>
      <c r="AT95" s="71"/>
      <c r="AU95" s="53">
        <f t="shared" si="28"/>
        <v>1.6493481768669806E-2</v>
      </c>
      <c r="AV95" s="71"/>
      <c r="AW95" s="71"/>
    </row>
    <row r="96" spans="2:51" s="64" customFormat="1" ht="12" x14ac:dyDescent="0.2">
      <c r="C96" s="76"/>
      <c r="D96" s="77"/>
      <c r="E96" s="69" t="s">
        <v>4</v>
      </c>
      <c r="F96" s="68">
        <v>484676</v>
      </c>
      <c r="G96" s="68">
        <v>232190</v>
      </c>
      <c r="H96" s="68">
        <v>366430</v>
      </c>
      <c r="I96" s="68"/>
      <c r="J96" s="68">
        <f t="shared" si="24"/>
        <v>1083296</v>
      </c>
      <c r="K96" s="68"/>
      <c r="L96" s="68"/>
      <c r="N96" s="69" t="s">
        <v>4</v>
      </c>
      <c r="O96" s="70">
        <v>4.2</v>
      </c>
      <c r="P96" s="70">
        <v>6.4</v>
      </c>
      <c r="Q96" s="70">
        <v>4.8</v>
      </c>
      <c r="R96" s="70"/>
      <c r="S96" s="70">
        <v>2.8</v>
      </c>
      <c r="T96" s="70"/>
      <c r="U96" s="70"/>
      <c r="X96" s="69" t="s">
        <v>4</v>
      </c>
      <c r="Y96" s="68">
        <f t="shared" si="29"/>
        <v>40712.784000000007</v>
      </c>
      <c r="Z96" s="68">
        <f t="shared" si="25"/>
        <v>29720.32</v>
      </c>
      <c r="AA96" s="68">
        <f t="shared" si="26"/>
        <v>35177.279999999999</v>
      </c>
      <c r="AB96" s="68"/>
      <c r="AC96" s="52">
        <f t="shared" si="26"/>
        <v>60664.575999999994</v>
      </c>
      <c r="AD96" s="68"/>
      <c r="AE96" s="68"/>
      <c r="AG96" s="69" t="s">
        <v>4</v>
      </c>
      <c r="AH96" s="71">
        <f>F96/F97</f>
        <v>0.87608567157542361</v>
      </c>
      <c r="AI96" s="71">
        <f t="shared" ref="AI96" si="40">G96/G97</f>
        <v>0.78901582857026353</v>
      </c>
      <c r="AJ96" s="71">
        <f t="shared" ref="AJ96:AL96" si="41">H96/H97</f>
        <v>0.72328657884244141</v>
      </c>
      <c r="AK96" s="71"/>
      <c r="AL96" s="71">
        <f t="shared" si="41"/>
        <v>0.79999704606295574</v>
      </c>
      <c r="AM96" s="71"/>
      <c r="AN96" s="71"/>
      <c r="AP96" s="69" t="s">
        <v>3</v>
      </c>
      <c r="AQ96" s="53">
        <f t="shared" si="31"/>
        <v>7.359119641233558E-2</v>
      </c>
      <c r="AR96" s="53">
        <f t="shared" si="32"/>
        <v>0.10099402605699374</v>
      </c>
      <c r="AS96" s="53">
        <f t="shared" si="33"/>
        <v>6.943551156887437E-2</v>
      </c>
      <c r="AT96" s="71"/>
      <c r="AU96" s="53">
        <f t="shared" si="28"/>
        <v>4.4799834579525522E-2</v>
      </c>
      <c r="AV96" s="71"/>
      <c r="AW96" s="71"/>
    </row>
    <row r="97" spans="2:49" s="64" customFormat="1" ht="12" x14ac:dyDescent="0.2">
      <c r="C97" s="76"/>
      <c r="D97" s="77"/>
      <c r="E97" s="65" t="s">
        <v>2</v>
      </c>
      <c r="F97" s="63">
        <v>553229</v>
      </c>
      <c r="G97" s="63">
        <v>294278</v>
      </c>
      <c r="H97" s="63">
        <v>506618</v>
      </c>
      <c r="I97" s="68"/>
      <c r="J97" s="63">
        <f t="shared" si="24"/>
        <v>1354125</v>
      </c>
      <c r="K97" s="68"/>
      <c r="L97" s="68"/>
      <c r="N97" s="65" t="s">
        <v>2</v>
      </c>
      <c r="O97" s="70">
        <v>4</v>
      </c>
      <c r="P97" s="70">
        <v>5.7</v>
      </c>
      <c r="Q97" s="70">
        <v>4</v>
      </c>
      <c r="R97" s="70"/>
      <c r="S97" s="70">
        <v>2.8</v>
      </c>
      <c r="T97" s="70"/>
      <c r="U97" s="70"/>
      <c r="X97" s="65" t="s">
        <v>2</v>
      </c>
      <c r="Y97" s="63">
        <f t="shared" si="29"/>
        <v>44258.32</v>
      </c>
      <c r="Z97" s="63">
        <f t="shared" si="25"/>
        <v>33547.692000000003</v>
      </c>
      <c r="AA97" s="63">
        <f t="shared" si="26"/>
        <v>40529.440000000002</v>
      </c>
      <c r="AB97" s="68"/>
      <c r="AC97" s="52">
        <f t="shared" si="26"/>
        <v>75830.999999999985</v>
      </c>
      <c r="AD97" s="68"/>
      <c r="AE97" s="68"/>
      <c r="AG97" s="65" t="s">
        <v>2</v>
      </c>
      <c r="AH97" s="67">
        <f>F97/F97</f>
        <v>1</v>
      </c>
      <c r="AI97" s="67">
        <f t="shared" ref="AI97" si="42">G97/G97</f>
        <v>1</v>
      </c>
      <c r="AJ97" s="67">
        <f t="shared" ref="AJ97:AL97" si="43">H97/H97</f>
        <v>1</v>
      </c>
      <c r="AK97" s="71"/>
      <c r="AL97" s="71">
        <f t="shared" si="43"/>
        <v>1</v>
      </c>
      <c r="AM97" s="71"/>
      <c r="AN97" s="71"/>
      <c r="AP97" s="69" t="s">
        <v>4</v>
      </c>
      <c r="AQ97" s="53">
        <f t="shared" si="31"/>
        <v>0.08</v>
      </c>
      <c r="AR97" s="53">
        <f t="shared" si="32"/>
        <v>0.114</v>
      </c>
      <c r="AS97" s="53">
        <f t="shared" si="33"/>
        <v>0.08</v>
      </c>
      <c r="AT97" s="71"/>
      <c r="AU97" s="53">
        <f t="shared" si="28"/>
        <v>5.5999999999999994E-2</v>
      </c>
      <c r="AV97" s="71"/>
      <c r="AW97" s="71"/>
    </row>
    <row r="98" spans="2:49" s="64" customFormat="1" ht="12" x14ac:dyDescent="0.2">
      <c r="C98" s="73"/>
      <c r="D98" s="77"/>
      <c r="E98" s="69" t="s">
        <v>0</v>
      </c>
      <c r="F98" s="68">
        <v>71441</v>
      </c>
      <c r="G98" s="68">
        <v>73512</v>
      </c>
      <c r="H98" s="68">
        <v>172713</v>
      </c>
      <c r="I98" s="63"/>
      <c r="J98" s="68">
        <f t="shared" si="24"/>
        <v>317666</v>
      </c>
      <c r="K98" s="63"/>
      <c r="L98" s="63"/>
      <c r="N98" s="69" t="s">
        <v>0</v>
      </c>
      <c r="O98" s="66">
        <v>10.8</v>
      </c>
      <c r="P98" s="66">
        <v>10.8</v>
      </c>
      <c r="Q98" s="66">
        <v>7.4</v>
      </c>
      <c r="R98" s="66"/>
      <c r="S98" s="66">
        <v>5.2</v>
      </c>
      <c r="T98" s="66"/>
      <c r="U98" s="66"/>
      <c r="X98" s="69" t="s">
        <v>0</v>
      </c>
      <c r="Y98" s="68">
        <f t="shared" si="29"/>
        <v>15431.256000000001</v>
      </c>
      <c r="Z98" s="68">
        <f t="shared" si="25"/>
        <v>15878.592000000002</v>
      </c>
      <c r="AA98" s="68">
        <f t="shared" si="26"/>
        <v>25561.523999999998</v>
      </c>
      <c r="AB98" s="63"/>
      <c r="AC98" s="52">
        <f t="shared" si="26"/>
        <v>33037.263999999996</v>
      </c>
      <c r="AD98" s="63"/>
      <c r="AE98" s="63"/>
      <c r="AG98" s="69" t="s">
        <v>0</v>
      </c>
      <c r="AH98" s="71">
        <f>F98/F101</f>
        <v>6.0800333614182009E-2</v>
      </c>
      <c r="AI98" s="71">
        <f t="shared" ref="AI98" si="44">G98/G101</f>
        <v>0.131829585620547</v>
      </c>
      <c r="AJ98" s="71">
        <f t="shared" ref="AJ98:AL98" si="45">H98/H101</f>
        <v>0.17525845378274052</v>
      </c>
      <c r="AK98" s="67"/>
      <c r="AL98" s="67">
        <f t="shared" si="45"/>
        <v>0.11686996319140286</v>
      </c>
      <c r="AM98" s="67"/>
      <c r="AN98" s="67"/>
      <c r="AP98" s="65" t="s">
        <v>2</v>
      </c>
      <c r="AQ98" s="53">
        <f t="shared" si="31"/>
        <v>1.3132872060663315E-2</v>
      </c>
      <c r="AR98" s="53">
        <f t="shared" si="32"/>
        <v>2.8475190494038155E-2</v>
      </c>
      <c r="AS98" s="53">
        <f t="shared" si="33"/>
        <v>2.5938251159845601E-2</v>
      </c>
      <c r="AT98" s="67"/>
      <c r="AU98" s="53">
        <f t="shared" si="28"/>
        <v>1.2154476171905897E-2</v>
      </c>
      <c r="AV98" s="67"/>
      <c r="AW98" s="67"/>
    </row>
    <row r="99" spans="2:49" s="64" customFormat="1" ht="12" x14ac:dyDescent="0.2">
      <c r="C99" s="76"/>
      <c r="D99" s="77"/>
      <c r="E99" s="69" t="s">
        <v>3</v>
      </c>
      <c r="F99" s="68">
        <v>104312</v>
      </c>
      <c r="G99" s="68">
        <v>77161</v>
      </c>
      <c r="H99" s="68">
        <v>183590</v>
      </c>
      <c r="I99" s="68"/>
      <c r="J99" s="68">
        <f t="shared" si="24"/>
        <v>365063</v>
      </c>
      <c r="K99" s="68"/>
      <c r="L99" s="68"/>
      <c r="N99" s="69" t="s">
        <v>3</v>
      </c>
      <c r="O99" s="70">
        <v>9</v>
      </c>
      <c r="P99" s="70">
        <v>10.4</v>
      </c>
      <c r="Q99" s="70">
        <v>7.4</v>
      </c>
      <c r="R99" s="70"/>
      <c r="S99" s="70">
        <v>5.2</v>
      </c>
      <c r="T99" s="70"/>
      <c r="U99" s="70"/>
      <c r="X99" s="69" t="s">
        <v>3</v>
      </c>
      <c r="Y99" s="68">
        <f t="shared" si="29"/>
        <v>18776.16</v>
      </c>
      <c r="Z99" s="68">
        <f t="shared" si="25"/>
        <v>16049.488000000001</v>
      </c>
      <c r="AA99" s="68">
        <f t="shared" si="26"/>
        <v>27171.32</v>
      </c>
      <c r="AB99" s="68"/>
      <c r="AC99" s="52">
        <f t="shared" si="26"/>
        <v>37966.552000000003</v>
      </c>
      <c r="AD99" s="68"/>
      <c r="AE99" s="68"/>
      <c r="AG99" s="69" t="s">
        <v>3</v>
      </c>
      <c r="AH99" s="71">
        <f>F99/F101</f>
        <v>8.877541467732189E-2</v>
      </c>
      <c r="AI99" s="71">
        <f t="shared" ref="AI99" si="46">G99/G101</f>
        <v>0.13837336293485453</v>
      </c>
      <c r="AJ99" s="71">
        <f t="shared" ref="AJ99:AL99" si="47">H99/H101</f>
        <v>0.1862957596126136</v>
      </c>
      <c r="AK99" s="71"/>
      <c r="AL99" s="71">
        <f t="shared" si="47"/>
        <v>0.13430741524917084</v>
      </c>
      <c r="AM99" s="71"/>
      <c r="AN99" s="71"/>
      <c r="AP99" s="69" t="s">
        <v>0</v>
      </c>
      <c r="AQ99" s="53">
        <f t="shared" si="31"/>
        <v>1.5979574641917939E-2</v>
      </c>
      <c r="AR99" s="53">
        <f t="shared" si="32"/>
        <v>2.8781659490449741E-2</v>
      </c>
      <c r="AS99" s="53">
        <f t="shared" si="33"/>
        <v>2.7571772422666813E-2</v>
      </c>
      <c r="AT99" s="71"/>
      <c r="AU99" s="53">
        <f t="shared" si="28"/>
        <v>1.3967971185913768E-2</v>
      </c>
      <c r="AV99" s="71"/>
      <c r="AW99" s="71"/>
    </row>
    <row r="100" spans="2:49" s="64" customFormat="1" ht="12" x14ac:dyDescent="0.2">
      <c r="C100" s="76"/>
      <c r="D100" s="74"/>
      <c r="E100" s="69" t="s">
        <v>4</v>
      </c>
      <c r="F100" s="68">
        <v>999257</v>
      </c>
      <c r="G100" s="68">
        <v>406956</v>
      </c>
      <c r="H100" s="68">
        <v>629173</v>
      </c>
      <c r="I100" s="68"/>
      <c r="J100" s="68">
        <f t="shared" si="24"/>
        <v>2035386</v>
      </c>
      <c r="K100" s="68"/>
      <c r="L100" s="68"/>
      <c r="N100" s="69" t="s">
        <v>4</v>
      </c>
      <c r="O100" s="70">
        <v>3.3</v>
      </c>
      <c r="P100" s="70">
        <v>4.5</v>
      </c>
      <c r="Q100" s="70">
        <v>4</v>
      </c>
      <c r="R100" s="70"/>
      <c r="S100" s="70">
        <v>2</v>
      </c>
      <c r="T100" s="70"/>
      <c r="U100" s="70"/>
      <c r="X100" s="69" t="s">
        <v>4</v>
      </c>
      <c r="Y100" s="68">
        <f t="shared" si="29"/>
        <v>65950.962</v>
      </c>
      <c r="Z100" s="68">
        <f t="shared" si="25"/>
        <v>36626.04</v>
      </c>
      <c r="AA100" s="68">
        <f t="shared" si="26"/>
        <v>50333.84</v>
      </c>
      <c r="AB100" s="68"/>
      <c r="AC100" s="52">
        <f t="shared" si="26"/>
        <v>81415.44</v>
      </c>
      <c r="AD100" s="68"/>
      <c r="AE100" s="68"/>
      <c r="AG100" s="69" t="s">
        <v>4</v>
      </c>
      <c r="AH100" s="71">
        <f>F100/F101</f>
        <v>0.85042425170849612</v>
      </c>
      <c r="AI100" s="71">
        <f t="shared" ref="AI100" si="48">G100/G101</f>
        <v>0.7297970514445985</v>
      </c>
      <c r="AJ100" s="71">
        <f t="shared" ref="AJ100:AL100" si="49">H100/H101</f>
        <v>0.6384457866046459</v>
      </c>
      <c r="AK100" s="71"/>
      <c r="AL100" s="71">
        <f t="shared" si="49"/>
        <v>0.74882262155942625</v>
      </c>
      <c r="AM100" s="71"/>
      <c r="AN100" s="71"/>
      <c r="AP100" s="69" t="s">
        <v>3</v>
      </c>
      <c r="AQ100" s="53">
        <f t="shared" si="31"/>
        <v>5.6128000612760742E-2</v>
      </c>
      <c r="AR100" s="53">
        <f t="shared" si="32"/>
        <v>6.5681734630013866E-2</v>
      </c>
      <c r="AS100" s="53">
        <f t="shared" si="33"/>
        <v>5.1075662928371672E-2</v>
      </c>
      <c r="AT100" s="71"/>
      <c r="AU100" s="53">
        <f t="shared" si="28"/>
        <v>2.9952904862377051E-2</v>
      </c>
      <c r="AV100" s="71"/>
      <c r="AW100" s="71"/>
    </row>
    <row r="101" spans="2:49" s="64" customFormat="1" ht="12" x14ac:dyDescent="0.2">
      <c r="C101" s="76"/>
      <c r="D101" s="77"/>
      <c r="E101" s="65" t="s">
        <v>2</v>
      </c>
      <c r="F101" s="63">
        <v>1175010</v>
      </c>
      <c r="G101" s="63">
        <v>557629</v>
      </c>
      <c r="H101" s="63">
        <v>985476</v>
      </c>
      <c r="I101" s="68"/>
      <c r="J101" s="63">
        <f t="shared" si="24"/>
        <v>2718115</v>
      </c>
      <c r="K101" s="68"/>
      <c r="L101" s="68"/>
      <c r="N101" s="65" t="s">
        <v>2</v>
      </c>
      <c r="O101" s="70">
        <v>2.8</v>
      </c>
      <c r="P101" s="70">
        <v>4</v>
      </c>
      <c r="Q101" s="70">
        <v>3.3</v>
      </c>
      <c r="R101" s="70"/>
      <c r="S101" s="70">
        <v>2</v>
      </c>
      <c r="T101" s="70"/>
      <c r="U101" s="70"/>
      <c r="X101" s="65" t="s">
        <v>2</v>
      </c>
      <c r="Y101" s="63">
        <f t="shared" si="29"/>
        <v>65800.56</v>
      </c>
      <c r="Z101" s="63">
        <f t="shared" si="25"/>
        <v>44610.32</v>
      </c>
      <c r="AA101" s="63">
        <f t="shared" si="26"/>
        <v>65041.415999999997</v>
      </c>
      <c r="AB101" s="68"/>
      <c r="AC101" s="52">
        <f t="shared" si="26"/>
        <v>108724.6</v>
      </c>
      <c r="AD101" s="68"/>
      <c r="AE101" s="68"/>
      <c r="AG101" s="65" t="s">
        <v>2</v>
      </c>
      <c r="AH101" s="67">
        <f>F101/F101</f>
        <v>1</v>
      </c>
      <c r="AI101" s="67">
        <f t="shared" ref="AI101" si="50">G101/G101</f>
        <v>1</v>
      </c>
      <c r="AJ101" s="67">
        <f t="shared" ref="AJ101:AL101" si="51">H101/H101</f>
        <v>1</v>
      </c>
      <c r="AK101" s="71"/>
      <c r="AL101" s="71">
        <f t="shared" si="51"/>
        <v>1</v>
      </c>
      <c r="AM101" s="71"/>
      <c r="AN101" s="71"/>
      <c r="AP101" s="69" t="s">
        <v>4</v>
      </c>
      <c r="AQ101" s="53">
        <f t="shared" si="31"/>
        <v>5.5999999999999994E-2</v>
      </c>
      <c r="AR101" s="53">
        <f t="shared" si="32"/>
        <v>0.08</v>
      </c>
      <c r="AS101" s="53">
        <f t="shared" si="33"/>
        <v>6.6000000000000003E-2</v>
      </c>
      <c r="AT101" s="71"/>
      <c r="AU101" s="53">
        <f t="shared" si="28"/>
        <v>0.04</v>
      </c>
      <c r="AV101" s="71"/>
      <c r="AW101" s="71"/>
    </row>
    <row r="102" spans="2:49" x14ac:dyDescent="0.25">
      <c r="M102" s="5"/>
      <c r="N102" s="11"/>
      <c r="O102" s="11"/>
      <c r="P102" s="11"/>
      <c r="Q102" s="11"/>
      <c r="R102" s="11"/>
      <c r="S102" s="11"/>
    </row>
    <row r="103" spans="2:49" x14ac:dyDescent="0.25">
      <c r="M103" s="9"/>
      <c r="N103" s="12"/>
      <c r="O103" s="12"/>
      <c r="P103" s="12"/>
      <c r="Q103" s="12"/>
      <c r="R103" s="12"/>
      <c r="S103" s="12"/>
    </row>
    <row r="104" spans="2:49" ht="23.25" x14ac:dyDescent="0.25">
      <c r="D104" s="61" t="s">
        <v>29</v>
      </c>
      <c r="F104" s="15" t="s">
        <v>38</v>
      </c>
      <c r="M104" s="9"/>
      <c r="N104" s="12"/>
      <c r="O104" s="12"/>
      <c r="P104" s="12"/>
      <c r="Q104" s="12"/>
      <c r="R104" s="12"/>
      <c r="S104" s="12"/>
    </row>
    <row r="105" spans="2:49" x14ac:dyDescent="0.25">
      <c r="M105" s="9"/>
      <c r="N105" s="12"/>
      <c r="O105" s="12"/>
      <c r="P105" s="12"/>
      <c r="Q105" s="12"/>
      <c r="R105" s="12"/>
      <c r="S105" s="12"/>
    </row>
    <row r="106" spans="2:49" s="4" customFormat="1" x14ac:dyDescent="0.25">
      <c r="B106" s="1"/>
      <c r="C106" s="3"/>
      <c r="F106" s="4" t="s">
        <v>8</v>
      </c>
      <c r="N106" s="4" t="s">
        <v>9</v>
      </c>
      <c r="X106" s="4" t="s">
        <v>10</v>
      </c>
      <c r="AG106" s="4" t="s">
        <v>11</v>
      </c>
      <c r="AP106" s="4" t="s">
        <v>12</v>
      </c>
    </row>
    <row r="107" spans="2:49" s="64" customFormat="1" ht="12" x14ac:dyDescent="0.2">
      <c r="D107" s="111"/>
      <c r="E107" s="112" t="s">
        <v>7</v>
      </c>
      <c r="F107" s="113" t="s">
        <v>35</v>
      </c>
      <c r="G107" s="113" t="s">
        <v>36</v>
      </c>
      <c r="H107" s="113" t="s">
        <v>37</v>
      </c>
      <c r="I107" s="113"/>
      <c r="J107" s="113" t="s">
        <v>26</v>
      </c>
      <c r="K107" s="113"/>
      <c r="L107" s="113"/>
      <c r="N107" s="112" t="s">
        <v>7</v>
      </c>
      <c r="O107" s="113" t="s">
        <v>35</v>
      </c>
      <c r="P107" s="113" t="s">
        <v>36</v>
      </c>
      <c r="Q107" s="113" t="s">
        <v>37</v>
      </c>
      <c r="R107" s="113"/>
      <c r="S107" s="113" t="s">
        <v>26</v>
      </c>
      <c r="T107" s="113"/>
      <c r="U107" s="113"/>
      <c r="X107" s="112" t="s">
        <v>7</v>
      </c>
      <c r="Y107" s="113" t="s">
        <v>35</v>
      </c>
      <c r="Z107" s="113" t="s">
        <v>36</v>
      </c>
      <c r="AA107" s="113" t="s">
        <v>37</v>
      </c>
      <c r="AB107" s="113"/>
      <c r="AC107" s="113" t="s">
        <v>26</v>
      </c>
      <c r="AD107" s="113"/>
      <c r="AE107" s="113"/>
      <c r="AG107" s="112" t="s">
        <v>7</v>
      </c>
      <c r="AH107" s="113" t="s">
        <v>35</v>
      </c>
      <c r="AI107" s="113" t="s">
        <v>36</v>
      </c>
      <c r="AJ107" s="113" t="s">
        <v>37</v>
      </c>
      <c r="AK107" s="113"/>
      <c r="AL107" s="113" t="s">
        <v>26</v>
      </c>
      <c r="AM107" s="113"/>
      <c r="AN107" s="113"/>
      <c r="AP107" s="112" t="s">
        <v>7</v>
      </c>
      <c r="AQ107" s="113" t="s">
        <v>35</v>
      </c>
      <c r="AR107" s="113" t="s">
        <v>36</v>
      </c>
      <c r="AS107" s="113" t="s">
        <v>37</v>
      </c>
      <c r="AT107" s="113"/>
      <c r="AU107" s="113" t="s">
        <v>26</v>
      </c>
      <c r="AV107" s="113"/>
      <c r="AW107" s="113"/>
    </row>
    <row r="108" spans="2:49" s="64" customFormat="1" ht="12" x14ac:dyDescent="0.2">
      <c r="C108" s="73"/>
      <c r="D108" s="74"/>
      <c r="E108" s="69" t="s">
        <v>0</v>
      </c>
      <c r="F108" s="68">
        <v>9032</v>
      </c>
      <c r="G108" s="68">
        <v>48338</v>
      </c>
      <c r="H108" s="68">
        <v>264387</v>
      </c>
      <c r="I108" s="63"/>
      <c r="J108" s="68">
        <f t="shared" ref="J108:J119" si="52">SUM(F108:H108)</f>
        <v>321757</v>
      </c>
      <c r="K108" s="63"/>
      <c r="L108" s="63"/>
      <c r="N108" s="69" t="s">
        <v>0</v>
      </c>
      <c r="O108" s="66">
        <v>30.2</v>
      </c>
      <c r="P108" s="66">
        <v>13.5</v>
      </c>
      <c r="Q108" s="66">
        <v>5.7</v>
      </c>
      <c r="R108" s="66"/>
      <c r="S108" s="66">
        <v>5.2</v>
      </c>
      <c r="T108" s="66"/>
      <c r="U108" s="66"/>
      <c r="X108" s="69" t="s">
        <v>0</v>
      </c>
      <c r="Y108" s="68">
        <f>2*(F108*O108/100)</f>
        <v>5455.3279999999995</v>
      </c>
      <c r="Z108" s="68">
        <f t="shared" ref="Z108:AC119" si="53">2*(G108*P108/100)</f>
        <v>13051.26</v>
      </c>
      <c r="AA108" s="68">
        <f t="shared" si="53"/>
        <v>30140.118000000002</v>
      </c>
      <c r="AB108" s="63"/>
      <c r="AC108" s="52">
        <f t="shared" si="53"/>
        <v>33462.728000000003</v>
      </c>
      <c r="AD108" s="63"/>
      <c r="AE108" s="63"/>
      <c r="AG108" s="69" t="s">
        <v>0</v>
      </c>
      <c r="AH108" s="71">
        <f>F108/F111</f>
        <v>0.18416116140608432</v>
      </c>
      <c r="AI108" s="71">
        <f t="shared" ref="AI108" si="54">G108/G111</f>
        <v>0.33776343004080722</v>
      </c>
      <c r="AJ108" s="71">
        <f t="shared" ref="AJ108:AL108" si="55">H108/H111</f>
        <v>0.34958923889199622</v>
      </c>
      <c r="AK108" s="67"/>
      <c r="AL108" s="67">
        <f t="shared" si="55"/>
        <v>0.33925044942457838</v>
      </c>
      <c r="AM108" s="67"/>
      <c r="AN108" s="67"/>
      <c r="AP108" s="65" t="s">
        <v>2</v>
      </c>
      <c r="AQ108" s="53">
        <f>2*(O108*AH108/100)</f>
        <v>0.11123334148927493</v>
      </c>
      <c r="AR108" s="53">
        <f t="shared" ref="AR108:AR119" si="56">2*(P108*AI108/100)</f>
        <v>9.1196126111017947E-2</v>
      </c>
      <c r="AS108" s="53">
        <f t="shared" ref="AS108:AU119" si="57">2*(Q108*AJ108/100)</f>
        <v>3.9853173233687568E-2</v>
      </c>
      <c r="AT108" s="67"/>
      <c r="AU108" s="53">
        <f t="shared" si="57"/>
        <v>3.5282046740156156E-2</v>
      </c>
      <c r="AV108" s="67"/>
      <c r="AW108" s="67"/>
    </row>
    <row r="109" spans="2:49" s="64" customFormat="1" ht="12" x14ac:dyDescent="0.2">
      <c r="C109" s="76"/>
      <c r="D109" s="77"/>
      <c r="E109" s="69" t="s">
        <v>3</v>
      </c>
      <c r="F109" s="68" t="s">
        <v>27</v>
      </c>
      <c r="G109" s="68">
        <v>24548</v>
      </c>
      <c r="H109" s="68">
        <v>197241</v>
      </c>
      <c r="I109" s="68"/>
      <c r="J109" s="68">
        <f t="shared" si="52"/>
        <v>221789</v>
      </c>
      <c r="K109" s="68"/>
      <c r="L109" s="68"/>
      <c r="N109" s="69" t="s">
        <v>3</v>
      </c>
      <c r="O109" s="70" t="s">
        <v>27</v>
      </c>
      <c r="P109" s="70">
        <v>18.5</v>
      </c>
      <c r="Q109" s="70">
        <v>7.4</v>
      </c>
      <c r="R109" s="70"/>
      <c r="S109" s="70">
        <v>6.4</v>
      </c>
      <c r="T109" s="70"/>
      <c r="U109" s="70"/>
      <c r="X109" s="69" t="s">
        <v>3</v>
      </c>
      <c r="Y109" s="68" t="s">
        <v>27</v>
      </c>
      <c r="Z109" s="68">
        <f t="shared" ref="Z109:Z119" si="58">2*(G109*P109/100)</f>
        <v>9082.76</v>
      </c>
      <c r="AA109" s="68">
        <f t="shared" ref="AA109:AA119" si="59">2*(H109*Q109/100)</f>
        <v>29191.668000000001</v>
      </c>
      <c r="AB109" s="68"/>
      <c r="AC109" s="52">
        <f t="shared" si="53"/>
        <v>28388.992000000002</v>
      </c>
      <c r="AD109" s="68"/>
      <c r="AE109" s="68"/>
      <c r="AG109" s="69" t="s">
        <v>3</v>
      </c>
      <c r="AH109" s="71" t="s">
        <v>27</v>
      </c>
      <c r="AI109" s="71">
        <f t="shared" ref="AI109" si="60">G109/G111</f>
        <v>0.17152999049695344</v>
      </c>
      <c r="AJ109" s="71">
        <f t="shared" ref="AJ109:AL109" si="61">H109/H111</f>
        <v>0.26080454435466277</v>
      </c>
      <c r="AK109" s="71"/>
      <c r="AL109" s="71">
        <f t="shared" si="61"/>
        <v>0.23384733798309848</v>
      </c>
      <c r="AM109" s="71"/>
      <c r="AN109" s="71"/>
      <c r="AP109" s="69" t="s">
        <v>0</v>
      </c>
      <c r="AQ109" s="53" t="s">
        <v>27</v>
      </c>
      <c r="AR109" s="53">
        <f t="shared" si="56"/>
        <v>6.3466096483872775E-2</v>
      </c>
      <c r="AS109" s="53">
        <f t="shared" si="57"/>
        <v>3.8599072564490092E-2</v>
      </c>
      <c r="AT109" s="71"/>
      <c r="AU109" s="53">
        <f t="shared" si="57"/>
        <v>2.9932459261836609E-2</v>
      </c>
      <c r="AV109" s="71"/>
      <c r="AW109" s="71"/>
    </row>
    <row r="110" spans="2:49" s="64" customFormat="1" ht="12" x14ac:dyDescent="0.2">
      <c r="C110" s="76"/>
      <c r="D110" s="77"/>
      <c r="E110" s="69" t="s">
        <v>4</v>
      </c>
      <c r="F110" s="68">
        <v>32241</v>
      </c>
      <c r="G110" s="68">
        <v>70226</v>
      </c>
      <c r="H110" s="68">
        <v>294651</v>
      </c>
      <c r="I110" s="68"/>
      <c r="J110" s="68">
        <f t="shared" si="52"/>
        <v>397118</v>
      </c>
      <c r="K110" s="68"/>
      <c r="L110" s="68"/>
      <c r="N110" s="69" t="s">
        <v>4</v>
      </c>
      <c r="O110" s="70">
        <v>16.5</v>
      </c>
      <c r="P110" s="70">
        <v>10.8</v>
      </c>
      <c r="Q110" s="70">
        <v>5.7</v>
      </c>
      <c r="R110" s="70"/>
      <c r="S110" s="70">
        <v>4.8</v>
      </c>
      <c r="T110" s="70"/>
      <c r="U110" s="70"/>
      <c r="X110" s="69" t="s">
        <v>4</v>
      </c>
      <c r="Y110" s="68">
        <f t="shared" ref="Y110:Y119" si="62">2*(F110*O110/100)</f>
        <v>10639.53</v>
      </c>
      <c r="Z110" s="68">
        <f t="shared" si="58"/>
        <v>15168.816000000001</v>
      </c>
      <c r="AA110" s="68">
        <f t="shared" si="59"/>
        <v>33590.214</v>
      </c>
      <c r="AB110" s="68"/>
      <c r="AC110" s="52">
        <f t="shared" si="53"/>
        <v>38123.328000000001</v>
      </c>
      <c r="AD110" s="68"/>
      <c r="AE110" s="68"/>
      <c r="AG110" s="69" t="s">
        <v>4</v>
      </c>
      <c r="AH110" s="71">
        <f>F110/F111</f>
        <v>0.65738928309273303</v>
      </c>
      <c r="AI110" s="71">
        <f t="shared" ref="AI110" si="63">G110/G111</f>
        <v>0.49070657946223939</v>
      </c>
      <c r="AJ110" s="71">
        <f t="shared" ref="AJ110:AL110" si="64">H110/H111</f>
        <v>0.38960621675334101</v>
      </c>
      <c r="AK110" s="71"/>
      <c r="AL110" s="71">
        <f t="shared" si="64"/>
        <v>0.41870871488293876</v>
      </c>
      <c r="AM110" s="71"/>
      <c r="AN110" s="71"/>
      <c r="AP110" s="69" t="s">
        <v>3</v>
      </c>
      <c r="AQ110" s="53">
        <f t="shared" ref="AQ110:AQ119" si="65">2*(O110*AH110/100)</f>
        <v>0.21693846342060191</v>
      </c>
      <c r="AR110" s="53">
        <f t="shared" si="56"/>
        <v>0.10599262116384373</v>
      </c>
      <c r="AS110" s="53">
        <f t="shared" si="57"/>
        <v>4.4415108709880878E-2</v>
      </c>
      <c r="AT110" s="71"/>
      <c r="AU110" s="53">
        <f t="shared" si="57"/>
        <v>4.0196036628762116E-2</v>
      </c>
      <c r="AV110" s="71"/>
      <c r="AW110" s="71"/>
    </row>
    <row r="111" spans="2:49" s="64" customFormat="1" ht="12" x14ac:dyDescent="0.2">
      <c r="C111" s="76"/>
      <c r="D111" s="77"/>
      <c r="E111" s="65" t="s">
        <v>2</v>
      </c>
      <c r="F111" s="63">
        <v>49044</v>
      </c>
      <c r="G111" s="63">
        <v>143112</v>
      </c>
      <c r="H111" s="63">
        <v>756279</v>
      </c>
      <c r="I111" s="68"/>
      <c r="J111" s="63">
        <f t="shared" si="52"/>
        <v>948435</v>
      </c>
      <c r="K111" s="68"/>
      <c r="L111" s="68"/>
      <c r="N111" s="65" t="s">
        <v>2</v>
      </c>
      <c r="O111" s="70">
        <v>13.5</v>
      </c>
      <c r="P111" s="70">
        <v>8.1</v>
      </c>
      <c r="Q111" s="70">
        <v>3.3</v>
      </c>
      <c r="R111" s="70"/>
      <c r="S111" s="70">
        <v>3.3</v>
      </c>
      <c r="T111" s="70"/>
      <c r="U111" s="70"/>
      <c r="X111" s="65" t="s">
        <v>2</v>
      </c>
      <c r="Y111" s="63">
        <f t="shared" si="62"/>
        <v>13241.88</v>
      </c>
      <c r="Z111" s="63">
        <f t="shared" si="58"/>
        <v>23184.144</v>
      </c>
      <c r="AA111" s="63">
        <f t="shared" si="59"/>
        <v>49914.413999999997</v>
      </c>
      <c r="AB111" s="68"/>
      <c r="AC111" s="52">
        <f t="shared" si="53"/>
        <v>62596.71</v>
      </c>
      <c r="AD111" s="68"/>
      <c r="AE111" s="68"/>
      <c r="AG111" s="65" t="s">
        <v>2</v>
      </c>
      <c r="AH111" s="67">
        <f>F111/F111</f>
        <v>1</v>
      </c>
      <c r="AI111" s="67">
        <f t="shared" ref="AI111" si="66">G111/G111</f>
        <v>1</v>
      </c>
      <c r="AJ111" s="67">
        <f t="shared" ref="AJ111:AL111" si="67">H111/H111</f>
        <v>1</v>
      </c>
      <c r="AK111" s="71"/>
      <c r="AL111" s="71">
        <f t="shared" si="67"/>
        <v>1</v>
      </c>
      <c r="AM111" s="71"/>
      <c r="AN111" s="71"/>
      <c r="AP111" s="69" t="s">
        <v>4</v>
      </c>
      <c r="AQ111" s="53">
        <f t="shared" si="65"/>
        <v>0.27</v>
      </c>
      <c r="AR111" s="53">
        <f t="shared" si="56"/>
        <v>0.16200000000000001</v>
      </c>
      <c r="AS111" s="53">
        <f t="shared" si="57"/>
        <v>6.6000000000000003E-2</v>
      </c>
      <c r="AT111" s="71"/>
      <c r="AU111" s="53">
        <f t="shared" si="57"/>
        <v>6.6000000000000003E-2</v>
      </c>
      <c r="AV111" s="71"/>
      <c r="AW111" s="71"/>
    </row>
    <row r="112" spans="2:49" s="64" customFormat="1" ht="12" x14ac:dyDescent="0.2">
      <c r="C112" s="73"/>
      <c r="D112" s="77"/>
      <c r="E112" s="69" t="s">
        <v>0</v>
      </c>
      <c r="F112" s="68">
        <v>9505</v>
      </c>
      <c r="G112" s="68">
        <v>32665</v>
      </c>
      <c r="H112" s="68">
        <v>151534</v>
      </c>
      <c r="I112" s="63"/>
      <c r="J112" s="68">
        <f t="shared" si="52"/>
        <v>193704</v>
      </c>
      <c r="K112" s="63"/>
      <c r="L112" s="63"/>
      <c r="N112" s="69" t="s">
        <v>0</v>
      </c>
      <c r="O112" s="66">
        <v>30.2</v>
      </c>
      <c r="P112" s="66">
        <v>16.5</v>
      </c>
      <c r="Q112" s="66">
        <v>7.4</v>
      </c>
      <c r="R112" s="66"/>
      <c r="S112" s="66">
        <v>7.4</v>
      </c>
      <c r="T112" s="66"/>
      <c r="U112" s="66"/>
      <c r="X112" s="69" t="s">
        <v>0</v>
      </c>
      <c r="Y112" s="68">
        <f t="shared" si="62"/>
        <v>5741.02</v>
      </c>
      <c r="Z112" s="68">
        <f t="shared" si="58"/>
        <v>10779.45</v>
      </c>
      <c r="AA112" s="68">
        <f t="shared" si="59"/>
        <v>22427.032000000003</v>
      </c>
      <c r="AB112" s="63"/>
      <c r="AC112" s="52">
        <f t="shared" si="53"/>
        <v>28668.192000000003</v>
      </c>
      <c r="AD112" s="63"/>
      <c r="AE112" s="63"/>
      <c r="AG112" s="69" t="s">
        <v>0</v>
      </c>
      <c r="AH112" s="71">
        <f>F112/F115</f>
        <v>0.29585706726429484</v>
      </c>
      <c r="AI112" s="71">
        <f t="shared" ref="AI112" si="68">G112/G115</f>
        <v>0.33680813330033821</v>
      </c>
      <c r="AJ112" s="71">
        <f t="shared" ref="AJ112:AL112" si="69">H112/H115</f>
        <v>0.24353804689345712</v>
      </c>
      <c r="AK112" s="67"/>
      <c r="AL112" s="67">
        <f t="shared" si="69"/>
        <v>0.25781480840642595</v>
      </c>
      <c r="AM112" s="67"/>
      <c r="AN112" s="67"/>
      <c r="AP112" s="65" t="s">
        <v>2</v>
      </c>
      <c r="AQ112" s="53">
        <f t="shared" si="65"/>
        <v>0.17869766862763409</v>
      </c>
      <c r="AR112" s="53">
        <f t="shared" si="56"/>
        <v>0.11114668398911159</v>
      </c>
      <c r="AS112" s="53">
        <f t="shared" si="57"/>
        <v>3.6043630940231657E-2</v>
      </c>
      <c r="AT112" s="67"/>
      <c r="AU112" s="53">
        <f t="shared" si="57"/>
        <v>3.8156591644151042E-2</v>
      </c>
      <c r="AV112" s="67"/>
      <c r="AW112" s="67"/>
    </row>
    <row r="113" spans="3:49" s="64" customFormat="1" ht="12" x14ac:dyDescent="0.2">
      <c r="C113" s="76"/>
      <c r="D113" s="74"/>
      <c r="E113" s="69" t="s">
        <v>3</v>
      </c>
      <c r="F113" s="68" t="s">
        <v>27</v>
      </c>
      <c r="G113" s="68">
        <v>16468</v>
      </c>
      <c r="H113" s="68">
        <v>133255</v>
      </c>
      <c r="I113" s="68"/>
      <c r="J113" s="68">
        <f t="shared" si="52"/>
        <v>149723</v>
      </c>
      <c r="K113" s="68"/>
      <c r="L113" s="68"/>
      <c r="N113" s="69" t="s">
        <v>3</v>
      </c>
      <c r="O113" s="70" t="s">
        <v>27</v>
      </c>
      <c r="P113" s="70">
        <v>22.6</v>
      </c>
      <c r="Q113" s="70">
        <v>8.1</v>
      </c>
      <c r="R113" s="70"/>
      <c r="S113" s="70">
        <v>8.1</v>
      </c>
      <c r="T113" s="70"/>
      <c r="U113" s="70"/>
      <c r="X113" s="69" t="s">
        <v>3</v>
      </c>
      <c r="Y113" s="68" t="s">
        <v>27</v>
      </c>
      <c r="Z113" s="68">
        <f t="shared" si="58"/>
        <v>7443.536000000001</v>
      </c>
      <c r="AA113" s="68">
        <f t="shared" si="59"/>
        <v>21587.31</v>
      </c>
      <c r="AB113" s="68"/>
      <c r="AC113" s="52">
        <f t="shared" si="53"/>
        <v>24255.126</v>
      </c>
      <c r="AD113" s="68"/>
      <c r="AE113" s="68"/>
      <c r="AG113" s="69" t="s">
        <v>3</v>
      </c>
      <c r="AH113" s="71" t="s">
        <v>27</v>
      </c>
      <c r="AI113" s="71">
        <f t="shared" ref="AI113" si="70">G113/G115</f>
        <v>0.16980120432236245</v>
      </c>
      <c r="AJ113" s="71">
        <f t="shared" ref="AJ113:AL113" si="71">H113/H115</f>
        <v>0.2141609304762471</v>
      </c>
      <c r="AK113" s="71"/>
      <c r="AL113" s="71">
        <f t="shared" si="71"/>
        <v>0.19927728162059283</v>
      </c>
      <c r="AM113" s="71"/>
      <c r="AN113" s="71"/>
      <c r="AP113" s="69" t="s">
        <v>0</v>
      </c>
      <c r="AQ113" s="53" t="s">
        <v>27</v>
      </c>
      <c r="AR113" s="53">
        <f t="shared" si="56"/>
        <v>7.6750144353707833E-2</v>
      </c>
      <c r="AS113" s="53">
        <f t="shared" si="57"/>
        <v>3.4694070737152027E-2</v>
      </c>
      <c r="AT113" s="71"/>
      <c r="AU113" s="53">
        <f t="shared" si="57"/>
        <v>3.2282919622536037E-2</v>
      </c>
      <c r="AV113" s="71"/>
      <c r="AW113" s="71"/>
    </row>
    <row r="114" spans="3:49" s="64" customFormat="1" ht="12" x14ac:dyDescent="0.2">
      <c r="C114" s="76"/>
      <c r="D114" s="77"/>
      <c r="E114" s="69" t="s">
        <v>4</v>
      </c>
      <c r="F114" s="68">
        <v>20869</v>
      </c>
      <c r="G114" s="68">
        <v>47851</v>
      </c>
      <c r="H114" s="68">
        <v>337430</v>
      </c>
      <c r="I114" s="68"/>
      <c r="J114" s="68">
        <f t="shared" si="52"/>
        <v>406150</v>
      </c>
      <c r="K114" s="68"/>
      <c r="L114" s="68"/>
      <c r="N114" s="69" t="s">
        <v>4</v>
      </c>
      <c r="O114" s="70">
        <v>20.2</v>
      </c>
      <c r="P114" s="70">
        <v>13.5</v>
      </c>
      <c r="Q114" s="70">
        <v>5.2</v>
      </c>
      <c r="R114" s="70"/>
      <c r="S114" s="70">
        <v>4.5</v>
      </c>
      <c r="T114" s="70"/>
      <c r="U114" s="70"/>
      <c r="X114" s="69" t="s">
        <v>4</v>
      </c>
      <c r="Y114" s="68">
        <f t="shared" si="62"/>
        <v>8431.0759999999991</v>
      </c>
      <c r="Z114" s="68">
        <f t="shared" si="58"/>
        <v>12919.77</v>
      </c>
      <c r="AA114" s="68">
        <f t="shared" si="59"/>
        <v>35092.720000000001</v>
      </c>
      <c r="AB114" s="68"/>
      <c r="AC114" s="52">
        <f t="shared" si="53"/>
        <v>36553.5</v>
      </c>
      <c r="AD114" s="68"/>
      <c r="AE114" s="68"/>
      <c r="AG114" s="69" t="s">
        <v>4</v>
      </c>
      <c r="AH114" s="71">
        <f>F114/F115</f>
        <v>0.64957823637438916</v>
      </c>
      <c r="AI114" s="71">
        <f t="shared" ref="AI114" si="72">G114/G115</f>
        <v>0.49339066237729934</v>
      </c>
      <c r="AJ114" s="71">
        <f t="shared" ref="AJ114:AL114" si="73">H114/H115</f>
        <v>0.54230102263029578</v>
      </c>
      <c r="AK114" s="71"/>
      <c r="AL114" s="71">
        <f t="shared" si="73"/>
        <v>0.54057471417353231</v>
      </c>
      <c r="AM114" s="71"/>
      <c r="AN114" s="71"/>
      <c r="AP114" s="69" t="s">
        <v>3</v>
      </c>
      <c r="AQ114" s="53">
        <f t="shared" si="65"/>
        <v>0.26242960749525318</v>
      </c>
      <c r="AR114" s="53">
        <f t="shared" si="56"/>
        <v>0.13321547884187082</v>
      </c>
      <c r="AS114" s="53">
        <f t="shared" si="57"/>
        <v>5.6399306353550768E-2</v>
      </c>
      <c r="AT114" s="71"/>
      <c r="AU114" s="53">
        <f t="shared" si="57"/>
        <v>4.8651724275617904E-2</v>
      </c>
      <c r="AV114" s="71"/>
      <c r="AW114" s="71"/>
    </row>
    <row r="115" spans="3:49" s="64" customFormat="1" ht="12" x14ac:dyDescent="0.2">
      <c r="C115" s="76"/>
      <c r="D115" s="77"/>
      <c r="E115" s="65" t="s">
        <v>2</v>
      </c>
      <c r="F115" s="63">
        <v>32127</v>
      </c>
      <c r="G115" s="63">
        <v>96984</v>
      </c>
      <c r="H115" s="63">
        <v>622219</v>
      </c>
      <c r="I115" s="68"/>
      <c r="J115" s="63">
        <f t="shared" si="52"/>
        <v>751330</v>
      </c>
      <c r="K115" s="68"/>
      <c r="L115" s="68"/>
      <c r="N115" s="65" t="s">
        <v>2</v>
      </c>
      <c r="O115" s="70">
        <v>16.5</v>
      </c>
      <c r="P115" s="70">
        <v>9.3000000000000007</v>
      </c>
      <c r="Q115" s="70">
        <v>4</v>
      </c>
      <c r="R115" s="70"/>
      <c r="S115" s="70">
        <v>3.3</v>
      </c>
      <c r="T115" s="70"/>
      <c r="U115" s="70"/>
      <c r="X115" s="65" t="s">
        <v>2</v>
      </c>
      <c r="Y115" s="63">
        <f t="shared" si="62"/>
        <v>10601.91</v>
      </c>
      <c r="Z115" s="63">
        <f t="shared" si="58"/>
        <v>18039.024000000001</v>
      </c>
      <c r="AA115" s="63">
        <f t="shared" si="59"/>
        <v>49777.52</v>
      </c>
      <c r="AB115" s="68"/>
      <c r="AC115" s="52">
        <f t="shared" si="53"/>
        <v>49587.78</v>
      </c>
      <c r="AD115" s="68"/>
      <c r="AE115" s="68"/>
      <c r="AG115" s="65" t="s">
        <v>2</v>
      </c>
      <c r="AH115" s="67">
        <f>F115/F115</f>
        <v>1</v>
      </c>
      <c r="AI115" s="67">
        <f t="shared" ref="AI115" si="74">G115/G115</f>
        <v>1</v>
      </c>
      <c r="AJ115" s="67">
        <f t="shared" ref="AJ115:AL115" si="75">H115/H115</f>
        <v>1</v>
      </c>
      <c r="AK115" s="71"/>
      <c r="AL115" s="71">
        <f t="shared" si="75"/>
        <v>1</v>
      </c>
      <c r="AM115" s="71"/>
      <c r="AN115" s="71"/>
      <c r="AP115" s="69" t="s">
        <v>4</v>
      </c>
      <c r="AQ115" s="53">
        <f t="shared" si="65"/>
        <v>0.33</v>
      </c>
      <c r="AR115" s="53">
        <f t="shared" si="56"/>
        <v>0.18600000000000003</v>
      </c>
      <c r="AS115" s="53">
        <f t="shared" si="57"/>
        <v>0.08</v>
      </c>
      <c r="AT115" s="71"/>
      <c r="AU115" s="53">
        <f t="shared" si="57"/>
        <v>6.6000000000000003E-2</v>
      </c>
      <c r="AV115" s="71"/>
      <c r="AW115" s="71"/>
    </row>
    <row r="116" spans="3:49" s="64" customFormat="1" ht="12" x14ac:dyDescent="0.2">
      <c r="C116" s="73"/>
      <c r="D116" s="77"/>
      <c r="E116" s="69" t="s">
        <v>0</v>
      </c>
      <c r="F116" s="68">
        <v>18537</v>
      </c>
      <c r="G116" s="68">
        <v>81003</v>
      </c>
      <c r="H116" s="68">
        <v>415921</v>
      </c>
      <c r="I116" s="63"/>
      <c r="J116" s="68">
        <f t="shared" si="52"/>
        <v>515461</v>
      </c>
      <c r="K116" s="63"/>
      <c r="L116" s="63"/>
      <c r="N116" s="69" t="s">
        <v>0</v>
      </c>
      <c r="O116" s="66">
        <v>21.3</v>
      </c>
      <c r="P116" s="66">
        <v>10.1</v>
      </c>
      <c r="Q116" s="66">
        <v>4.5</v>
      </c>
      <c r="R116" s="66"/>
      <c r="S116" s="66">
        <v>4</v>
      </c>
      <c r="T116" s="66"/>
      <c r="U116" s="66"/>
      <c r="X116" s="69" t="s">
        <v>0</v>
      </c>
      <c r="Y116" s="68">
        <f t="shared" si="62"/>
        <v>7896.7620000000006</v>
      </c>
      <c r="Z116" s="68">
        <f t="shared" si="58"/>
        <v>16362.605999999998</v>
      </c>
      <c r="AA116" s="68">
        <f t="shared" si="59"/>
        <v>37432.89</v>
      </c>
      <c r="AB116" s="63"/>
      <c r="AC116" s="52">
        <f t="shared" si="53"/>
        <v>41236.879999999997</v>
      </c>
      <c r="AD116" s="63"/>
      <c r="AE116" s="63"/>
      <c r="AG116" s="69" t="s">
        <v>0</v>
      </c>
      <c r="AH116" s="71">
        <f>F116/F119</f>
        <v>0.2283697379606017</v>
      </c>
      <c r="AI116" s="71">
        <f t="shared" ref="AI116" si="76">G116/G119</f>
        <v>0.33737754898040784</v>
      </c>
      <c r="AJ116" s="71">
        <f t="shared" ref="AJ116:AL116" si="77">H116/H119</f>
        <v>0.30172042324326914</v>
      </c>
      <c r="AK116" s="67"/>
      <c r="AL116" s="67">
        <f t="shared" si="77"/>
        <v>0.30325427338485028</v>
      </c>
      <c r="AM116" s="67"/>
      <c r="AN116" s="67"/>
      <c r="AP116" s="65" t="s">
        <v>2</v>
      </c>
      <c r="AQ116" s="53">
        <f t="shared" si="65"/>
        <v>9.7285508371216328E-2</v>
      </c>
      <c r="AR116" s="53">
        <f t="shared" si="56"/>
        <v>6.8150264894042384E-2</v>
      </c>
      <c r="AS116" s="53">
        <f t="shared" si="57"/>
        <v>2.7154838091894225E-2</v>
      </c>
      <c r="AT116" s="67"/>
      <c r="AU116" s="53">
        <f t="shared" si="57"/>
        <v>2.4260341870788023E-2</v>
      </c>
      <c r="AV116" s="67"/>
      <c r="AW116" s="67"/>
    </row>
    <row r="117" spans="3:49" s="64" customFormat="1" ht="12" x14ac:dyDescent="0.2">
      <c r="C117" s="76"/>
      <c r="D117" s="77"/>
      <c r="E117" s="69" t="s">
        <v>3</v>
      </c>
      <c r="F117" s="68">
        <v>9524</v>
      </c>
      <c r="G117" s="68">
        <v>41016</v>
      </c>
      <c r="H117" s="68">
        <v>330496</v>
      </c>
      <c r="I117" s="68"/>
      <c r="J117" s="68">
        <f t="shared" si="52"/>
        <v>381036</v>
      </c>
      <c r="K117" s="68"/>
      <c r="L117" s="68"/>
      <c r="N117" s="69" t="s">
        <v>3</v>
      </c>
      <c r="O117" s="70">
        <v>30.2</v>
      </c>
      <c r="P117" s="70">
        <v>14.3</v>
      </c>
      <c r="Q117" s="70">
        <v>5.2</v>
      </c>
      <c r="R117" s="70"/>
      <c r="S117" s="70">
        <v>4.8</v>
      </c>
      <c r="T117" s="70"/>
      <c r="U117" s="70"/>
      <c r="X117" s="69" t="s">
        <v>3</v>
      </c>
      <c r="Y117" s="68">
        <f t="shared" si="62"/>
        <v>5752.4960000000001</v>
      </c>
      <c r="Z117" s="68">
        <f t="shared" si="58"/>
        <v>11730.576000000001</v>
      </c>
      <c r="AA117" s="68">
        <f t="shared" si="59"/>
        <v>34371.584000000003</v>
      </c>
      <c r="AB117" s="68"/>
      <c r="AC117" s="52">
        <f t="shared" si="53"/>
        <v>36579.455999999998</v>
      </c>
      <c r="AD117" s="68"/>
      <c r="AE117" s="68"/>
      <c r="AG117" s="69" t="s">
        <v>3</v>
      </c>
      <c r="AH117" s="71">
        <f>F117/F119</f>
        <v>0.11733254487440095</v>
      </c>
      <c r="AI117" s="71">
        <f t="shared" ref="AI117" si="78">G117/G119</f>
        <v>0.17083166733306676</v>
      </c>
      <c r="AJ117" s="71">
        <f t="shared" ref="AJ117:AL117" si="79">H117/H119</f>
        <v>0.239750801234387</v>
      </c>
      <c r="AK117" s="71"/>
      <c r="AL117" s="71">
        <f t="shared" si="79"/>
        <v>0.2241698117092657</v>
      </c>
      <c r="AM117" s="71"/>
      <c r="AN117" s="71"/>
      <c r="AP117" s="69" t="s">
        <v>0</v>
      </c>
      <c r="AQ117" s="53">
        <f t="shared" si="65"/>
        <v>7.0868857104138178E-2</v>
      </c>
      <c r="AR117" s="53">
        <f t="shared" si="56"/>
        <v>4.8857856857257097E-2</v>
      </c>
      <c r="AS117" s="53">
        <f t="shared" si="57"/>
        <v>2.4934083328376246E-2</v>
      </c>
      <c r="AT117" s="71"/>
      <c r="AU117" s="53">
        <f t="shared" si="57"/>
        <v>2.1520301924089505E-2</v>
      </c>
      <c r="AV117" s="71"/>
      <c r="AW117" s="71"/>
    </row>
    <row r="118" spans="3:49" s="64" customFormat="1" ht="12" x14ac:dyDescent="0.2">
      <c r="C118" s="76"/>
      <c r="D118" s="74"/>
      <c r="E118" s="69" t="s">
        <v>4</v>
      </c>
      <c r="F118" s="68">
        <v>53110</v>
      </c>
      <c r="G118" s="68">
        <v>118077</v>
      </c>
      <c r="H118" s="68">
        <v>632081</v>
      </c>
      <c r="I118" s="68"/>
      <c r="J118" s="68">
        <f t="shared" si="52"/>
        <v>803268</v>
      </c>
      <c r="K118" s="68"/>
      <c r="L118" s="68"/>
      <c r="N118" s="69" t="s">
        <v>4</v>
      </c>
      <c r="O118" s="70">
        <v>12.8</v>
      </c>
      <c r="P118" s="70">
        <v>9</v>
      </c>
      <c r="Q118" s="70">
        <v>4</v>
      </c>
      <c r="R118" s="70"/>
      <c r="S118" s="70">
        <v>3.3</v>
      </c>
      <c r="T118" s="70"/>
      <c r="U118" s="70"/>
      <c r="X118" s="69" t="s">
        <v>4</v>
      </c>
      <c r="Y118" s="68">
        <f t="shared" si="62"/>
        <v>13596.16</v>
      </c>
      <c r="Z118" s="68">
        <f t="shared" si="58"/>
        <v>21253.86</v>
      </c>
      <c r="AA118" s="68">
        <f t="shared" si="59"/>
        <v>50566.48</v>
      </c>
      <c r="AB118" s="68"/>
      <c r="AC118" s="52">
        <f t="shared" si="53"/>
        <v>53015.687999999995</v>
      </c>
      <c r="AD118" s="68"/>
      <c r="AE118" s="68"/>
      <c r="AG118" s="69" t="s">
        <v>4</v>
      </c>
      <c r="AH118" s="71">
        <f>F118/F119</f>
        <v>0.65429771716499741</v>
      </c>
      <c r="AI118" s="71">
        <f t="shared" ref="AI118" si="80">G118/G119</f>
        <v>0.4917907836865254</v>
      </c>
      <c r="AJ118" s="71">
        <f t="shared" ref="AJ118:AL118" si="81">H118/H119</f>
        <v>0.45852877552234389</v>
      </c>
      <c r="AK118" s="71"/>
      <c r="AL118" s="71">
        <f t="shared" si="81"/>
        <v>0.47257591490588408</v>
      </c>
      <c r="AM118" s="71"/>
      <c r="AN118" s="71"/>
      <c r="AP118" s="69" t="s">
        <v>3</v>
      </c>
      <c r="AQ118" s="53">
        <f t="shared" si="65"/>
        <v>0.16750021559423936</v>
      </c>
      <c r="AR118" s="53">
        <f t="shared" si="56"/>
        <v>8.8522341063574567E-2</v>
      </c>
      <c r="AS118" s="53">
        <f t="shared" si="57"/>
        <v>3.6682302041787511E-2</v>
      </c>
      <c r="AT118" s="71"/>
      <c r="AU118" s="53">
        <f t="shared" si="57"/>
        <v>3.1190010383788346E-2</v>
      </c>
      <c r="AV118" s="71"/>
      <c r="AW118" s="71"/>
    </row>
    <row r="119" spans="3:49" s="64" customFormat="1" ht="12" x14ac:dyDescent="0.2">
      <c r="C119" s="76"/>
      <c r="D119" s="77"/>
      <c r="E119" s="65" t="s">
        <v>2</v>
      </c>
      <c r="F119" s="63">
        <v>81171</v>
      </c>
      <c r="G119" s="63">
        <v>240096</v>
      </c>
      <c r="H119" s="63">
        <v>1378498</v>
      </c>
      <c r="I119" s="68"/>
      <c r="J119" s="63">
        <f t="shared" si="52"/>
        <v>1699765</v>
      </c>
      <c r="K119" s="68"/>
      <c r="L119" s="68"/>
      <c r="N119" s="65" t="s">
        <v>2</v>
      </c>
      <c r="O119" s="70">
        <v>10.1</v>
      </c>
      <c r="P119" s="70">
        <v>6.4</v>
      </c>
      <c r="Q119" s="70">
        <v>2.8</v>
      </c>
      <c r="R119" s="70"/>
      <c r="S119" s="70">
        <v>2.2999999999999998</v>
      </c>
      <c r="T119" s="70"/>
      <c r="U119" s="70"/>
      <c r="X119" s="65" t="s">
        <v>2</v>
      </c>
      <c r="Y119" s="63">
        <f t="shared" si="62"/>
        <v>16396.542000000001</v>
      </c>
      <c r="Z119" s="63">
        <f t="shared" si="58"/>
        <v>30732.288000000004</v>
      </c>
      <c r="AA119" s="63">
        <f t="shared" si="59"/>
        <v>77195.887999999992</v>
      </c>
      <c r="AB119" s="68"/>
      <c r="AC119" s="52">
        <f t="shared" si="53"/>
        <v>78189.189999999988</v>
      </c>
      <c r="AD119" s="68"/>
      <c r="AE119" s="68"/>
      <c r="AG119" s="65" t="s">
        <v>2</v>
      </c>
      <c r="AH119" s="67">
        <f>F119/F119</f>
        <v>1</v>
      </c>
      <c r="AI119" s="67">
        <f t="shared" ref="AI119" si="82">G119/G119</f>
        <v>1</v>
      </c>
      <c r="AJ119" s="67">
        <f t="shared" ref="AJ119:AL119" si="83">H119/H119</f>
        <v>1</v>
      </c>
      <c r="AK119" s="71"/>
      <c r="AL119" s="71">
        <f t="shared" si="83"/>
        <v>1</v>
      </c>
      <c r="AM119" s="71"/>
      <c r="AN119" s="71"/>
      <c r="AP119" s="69" t="s">
        <v>4</v>
      </c>
      <c r="AQ119" s="53">
        <f t="shared" si="65"/>
        <v>0.20199999999999999</v>
      </c>
      <c r="AR119" s="53">
        <f t="shared" si="56"/>
        <v>0.128</v>
      </c>
      <c r="AS119" s="53">
        <f t="shared" si="57"/>
        <v>5.5999999999999994E-2</v>
      </c>
      <c r="AT119" s="71"/>
      <c r="AU119" s="53">
        <f t="shared" si="57"/>
        <v>4.5999999999999999E-2</v>
      </c>
      <c r="AV119" s="71"/>
      <c r="AW119" s="71"/>
    </row>
  </sheetData>
  <conditionalFormatting sqref="AQ78">
    <cfRule type="cellIs" dxfId="14" priority="187" operator="greaterThan">
      <formula>0</formula>
    </cfRule>
  </conditionalFormatting>
  <conditionalFormatting sqref="AK78:AP78">
    <cfRule type="cellIs" dxfId="13" priority="183" operator="greaterThan">
      <formula>33.4</formula>
    </cfRule>
    <cfRule type="cellIs" dxfId="12" priority="184" operator="greaterThan">
      <formula>16.6</formula>
    </cfRule>
  </conditionalFormatting>
  <conditionalFormatting sqref="M45">
    <cfRule type="containsText" dxfId="11" priority="59" operator="containsText" text="f">
      <formula>NOT(ISERROR(SEARCH("f",M45)))</formula>
    </cfRule>
    <cfRule type="containsText" dxfId="10" priority="60" operator="containsText" text="e">
      <formula>NOT(ISERROR(SEARCH("e",M45)))</formula>
    </cfRule>
  </conditionalFormatting>
  <conditionalFormatting sqref="W45">
    <cfRule type="containsText" dxfId="9" priority="57" operator="containsText" text="f">
      <formula>NOT(ISERROR(SEARCH("f",W45)))</formula>
    </cfRule>
    <cfRule type="containsText" dxfId="8" priority="58" operator="containsText" text="e">
      <formula>NOT(ISERROR(SEARCH("e",W45)))</formula>
    </cfRule>
  </conditionalFormatting>
  <conditionalFormatting sqref="W46:W48">
    <cfRule type="containsText" dxfId="7" priority="15" operator="containsText" text="f">
      <formula>NOT(ISERROR(SEARCH("f",W46)))</formula>
    </cfRule>
    <cfRule type="containsText" dxfId="6" priority="16" operator="containsText" text="e">
      <formula>NOT(ISERROR(SEARCH("e",W46)))</formula>
    </cfRule>
  </conditionalFormatting>
  <conditionalFormatting sqref="G46:M48">
    <cfRule type="containsText" dxfId="5" priority="25" operator="containsText" text="f">
      <formula>NOT(ISERROR(SEARCH("f",G46)))</formula>
    </cfRule>
    <cfRule type="containsText" dxfId="4" priority="26" operator="containsText" text="e">
      <formula>NOT(ISERROR(SEARCH("e",G46)))</formula>
    </cfRule>
  </conditionalFormatting>
  <conditionalFormatting sqref="M46:M48">
    <cfRule type="containsText" dxfId="3" priority="23" operator="containsText" text="f">
      <formula>NOT(ISERROR(SEARCH("f",M46)))</formula>
    </cfRule>
    <cfRule type="containsText" dxfId="2" priority="24" operator="containsText" text="e">
      <formula>NOT(ISERROR(SEARCH("e",M46)))</formula>
    </cfRule>
  </conditionalFormatting>
  <conditionalFormatting sqref="Q46:W48">
    <cfRule type="containsText" dxfId="1" priority="17" operator="containsText" text="f">
      <formula>NOT(ISERROR(SEARCH("f",Q46)))</formula>
    </cfRule>
    <cfRule type="containsText" dxfId="0" priority="18" operator="containsText" text="e">
      <formula>NOT(ISERROR(SEARCH("e",Q46)))</formula>
    </cfRule>
  </conditionalFormatting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81" r:id="rId4" name="Drop Down 1">
              <controlPr defaultSize="0" autoLine="0" autoPict="0">
                <anchor moveWithCells="1">
                  <from>
                    <xdr:col>4</xdr:col>
                    <xdr:colOff>590550</xdr:colOff>
                    <xdr:row>4</xdr:row>
                    <xdr:rowOff>180975</xdr:rowOff>
                  </from>
                  <to>
                    <xdr:col>8</xdr:col>
                    <xdr:colOff>314325</xdr:colOff>
                    <xdr:row>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483" r:id="rId5" name="Drop Down 3">
              <controlPr defaultSize="0" autoLine="0" autoPict="0">
                <anchor moveWithCells="1">
                  <from>
                    <xdr:col>4</xdr:col>
                    <xdr:colOff>571500</xdr:colOff>
                    <xdr:row>5</xdr:row>
                    <xdr:rowOff>333375</xdr:rowOff>
                  </from>
                  <to>
                    <xdr:col>8</xdr:col>
                    <xdr:colOff>304800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11</vt:i4>
      </vt:variant>
    </vt:vector>
  </HeadingPairs>
  <TitlesOfParts>
    <vt:vector size="13" baseType="lpstr">
      <vt:lpstr>README</vt:lpstr>
      <vt:lpstr>Table 1</vt:lpstr>
      <vt:lpstr>'Table 1'!age</vt:lpstr>
      <vt:lpstr>'Table 1'!agevalue</vt:lpstr>
      <vt:lpstr>'Table 1'!agevalue2</vt:lpstr>
      <vt:lpstr>behaviourvalue2</vt:lpstr>
      <vt:lpstr>range1</vt:lpstr>
      <vt:lpstr>range2</vt:lpstr>
      <vt:lpstr>'Table 1'!sex</vt:lpstr>
      <vt:lpstr>'Table 1'!sexvalue</vt:lpstr>
      <vt:lpstr>'Table 1'!sexvalue2</vt:lpstr>
      <vt:lpstr>smokingstatus</vt:lpstr>
      <vt:lpstr>smokingstatusvalue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</dc:creator>
  <cp:lastModifiedBy>Cynthia Callard</cp:lastModifiedBy>
  <dcterms:created xsi:type="dcterms:W3CDTF">2015-12-18T16:17:08Z</dcterms:created>
  <dcterms:modified xsi:type="dcterms:W3CDTF">2016-07-13T19:00:31Z</dcterms:modified>
</cp:coreProperties>
</file>