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nthia\Dropbox\HCContract-CCHS\RevisedFinalVersion\"/>
    </mc:Choice>
  </mc:AlternateContent>
  <bookViews>
    <workbookView xWindow="0" yWindow="0" windowWidth="20460" windowHeight="6990"/>
  </bookViews>
  <sheets>
    <sheet name="README" sheetId="18" r:id="rId1"/>
    <sheet name="Table 1" sheetId="13" r:id="rId2"/>
    <sheet name="Pivottable" sheetId="17" r:id="rId3"/>
  </sheets>
  <definedNames>
    <definedName name="agerange">'Table 1'!$B$9:$B$10</definedName>
    <definedName name="agerange2">'Table 1'!$B$30</definedName>
    <definedName name="Agevalue1">'Table 1'!$B$11</definedName>
    <definedName name="exposurerange">'Table 1'!$B$14:$B$16</definedName>
    <definedName name="Exposurevalue1">'Table 1'!$B$17</definedName>
    <definedName name="exposurevalue2">'Table 1'!$B$33</definedName>
    <definedName name="incomerange">'Table 1'!$B$21:$B$26</definedName>
    <definedName name="incomevalue1">'Table 1'!$B$27</definedName>
    <definedName name="incomevalue2">'Table 1'!$B$38</definedName>
    <definedName name="Range1">'Table 1'!$G$138:$AY$173</definedName>
    <definedName name="Range2">'Table 1'!$G$179:$AZ$214</definedName>
    <definedName name="Range3">'Table 1'!$G$222:$AX$257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73" i="13" l="1"/>
  <c r="S122" i="13" l="1"/>
  <c r="AX257" i="13"/>
  <c r="AX256" i="13"/>
  <c r="AX255" i="13"/>
  <c r="AX239" i="13"/>
  <c r="AX238" i="13"/>
  <c r="AX237" i="13"/>
  <c r="AX214" i="13"/>
  <c r="AX213" i="13"/>
  <c r="AX212" i="13"/>
  <c r="AX173" i="13"/>
  <c r="AX172" i="13"/>
  <c r="AX171" i="13"/>
  <c r="AX155" i="13"/>
  <c r="AX154" i="13"/>
  <c r="AX153" i="13"/>
  <c r="AO155" i="13"/>
  <c r="AO154" i="13"/>
  <c r="AO153" i="13"/>
  <c r="AO173" i="13"/>
  <c r="AO172" i="13"/>
  <c r="AO171" i="13"/>
  <c r="AO214" i="13"/>
  <c r="AO213" i="13"/>
  <c r="AO212" i="13"/>
  <c r="AO257" i="13"/>
  <c r="AO256" i="13"/>
  <c r="AO255" i="13"/>
  <c r="AO239" i="13"/>
  <c r="AO238" i="13"/>
  <c r="AO237" i="13"/>
  <c r="AF257" i="13"/>
  <c r="AF256" i="13"/>
  <c r="AF255" i="13"/>
  <c r="AF239" i="13"/>
  <c r="AF238" i="13"/>
  <c r="AF237" i="13"/>
  <c r="AF155" i="13"/>
  <c r="AF154" i="13"/>
  <c r="AF153" i="13"/>
  <c r="AF172" i="13"/>
  <c r="AF171" i="13"/>
  <c r="AF214" i="13"/>
  <c r="AF213" i="13"/>
  <c r="AF212" i="13"/>
  <c r="AF196" i="13"/>
  <c r="AF195" i="13"/>
  <c r="AF194" i="13"/>
  <c r="AO196" i="13"/>
  <c r="AO195" i="13"/>
  <c r="AO194" i="13"/>
  <c r="AX196" i="13"/>
  <c r="AX195" i="13"/>
  <c r="AX194" i="13"/>
  <c r="AK198" i="13"/>
  <c r="J526" i="17" l="1"/>
  <c r="I526" i="17"/>
  <c r="J525" i="17"/>
  <c r="I525" i="17"/>
  <c r="J524" i="17"/>
  <c r="I524" i="17"/>
  <c r="J523" i="17"/>
  <c r="I523" i="17"/>
  <c r="J522" i="17"/>
  <c r="I522" i="17"/>
  <c r="J521" i="17"/>
  <c r="I521" i="17"/>
  <c r="J520" i="17"/>
  <c r="I520" i="17"/>
  <c r="J519" i="17"/>
  <c r="I519" i="17"/>
  <c r="J518" i="17"/>
  <c r="I518" i="17"/>
  <c r="J517" i="17"/>
  <c r="I517" i="17"/>
  <c r="J516" i="17"/>
  <c r="I516" i="17"/>
  <c r="J515" i="17"/>
  <c r="I515" i="17"/>
  <c r="J514" i="17"/>
  <c r="I514" i="17"/>
  <c r="J513" i="17"/>
  <c r="I513" i="17"/>
  <c r="J512" i="17"/>
  <c r="I512" i="17"/>
  <c r="J511" i="17"/>
  <c r="I511" i="17"/>
  <c r="J510" i="17"/>
  <c r="I510" i="17"/>
  <c r="J509" i="17"/>
  <c r="I509" i="17"/>
  <c r="J508" i="17"/>
  <c r="I508" i="17"/>
  <c r="J507" i="17"/>
  <c r="I507" i="17"/>
  <c r="J506" i="17"/>
  <c r="I506" i="17"/>
  <c r="J505" i="17"/>
  <c r="I505" i="17"/>
  <c r="J504" i="17"/>
  <c r="I504" i="17"/>
  <c r="J503" i="17"/>
  <c r="I503" i="17"/>
  <c r="J502" i="17"/>
  <c r="I502" i="17"/>
  <c r="J501" i="17"/>
  <c r="I501" i="17"/>
  <c r="J500" i="17"/>
  <c r="I500" i="17"/>
  <c r="J499" i="17"/>
  <c r="I499" i="17"/>
  <c r="J498" i="17"/>
  <c r="I498" i="17"/>
  <c r="J497" i="17"/>
  <c r="I497" i="17"/>
  <c r="J496" i="17"/>
  <c r="I496" i="17"/>
  <c r="J495" i="17"/>
  <c r="I495" i="17"/>
  <c r="J494" i="17"/>
  <c r="I494" i="17"/>
  <c r="J493" i="17"/>
  <c r="I493" i="17"/>
  <c r="J492" i="17"/>
  <c r="I492" i="17"/>
  <c r="J491" i="17"/>
  <c r="I491" i="17"/>
  <c r="J490" i="17"/>
  <c r="I490" i="17"/>
  <c r="J489" i="17"/>
  <c r="I489" i="17"/>
  <c r="J488" i="17"/>
  <c r="I488" i="17"/>
  <c r="J487" i="17"/>
  <c r="I487" i="17"/>
  <c r="J486" i="17"/>
  <c r="I486" i="17"/>
  <c r="J485" i="17"/>
  <c r="I485" i="17"/>
  <c r="J484" i="17"/>
  <c r="I484" i="17"/>
  <c r="J483" i="17"/>
  <c r="I483" i="17"/>
  <c r="J482" i="17"/>
  <c r="I482" i="17"/>
  <c r="J481" i="17"/>
  <c r="I481" i="17"/>
  <c r="J480" i="17"/>
  <c r="I480" i="17"/>
  <c r="J479" i="17"/>
  <c r="I479" i="17"/>
  <c r="J478" i="17"/>
  <c r="I478" i="17"/>
  <c r="J477" i="17"/>
  <c r="I477" i="17"/>
  <c r="J476" i="17"/>
  <c r="I476" i="17"/>
  <c r="J475" i="17"/>
  <c r="I475" i="17"/>
  <c r="J474" i="17"/>
  <c r="I474" i="17"/>
  <c r="J473" i="17"/>
  <c r="I473" i="17"/>
  <c r="J472" i="17"/>
  <c r="I472" i="17"/>
  <c r="J471" i="17"/>
  <c r="I471" i="17"/>
  <c r="J470" i="17"/>
  <c r="I470" i="17"/>
  <c r="J469" i="17"/>
  <c r="I469" i="17"/>
  <c r="J468" i="17"/>
  <c r="I468" i="17"/>
  <c r="J467" i="17"/>
  <c r="I467" i="17"/>
  <c r="J466" i="17"/>
  <c r="I466" i="17"/>
  <c r="J465" i="17"/>
  <c r="I465" i="17"/>
  <c r="J464" i="17"/>
  <c r="I464" i="17"/>
  <c r="J463" i="17"/>
  <c r="I463" i="17"/>
  <c r="J462" i="17"/>
  <c r="I462" i="17"/>
  <c r="J461" i="17"/>
  <c r="I461" i="17"/>
  <c r="J460" i="17"/>
  <c r="I460" i="17"/>
  <c r="J459" i="17"/>
  <c r="I459" i="17"/>
  <c r="J458" i="17"/>
  <c r="I458" i="17"/>
  <c r="J457" i="17"/>
  <c r="I457" i="17"/>
  <c r="J456" i="17"/>
  <c r="I456" i="17"/>
  <c r="J455" i="17"/>
  <c r="I455" i="17"/>
  <c r="J454" i="17"/>
  <c r="I454" i="17"/>
  <c r="J453" i="17"/>
  <c r="I453" i="17"/>
  <c r="J452" i="17"/>
  <c r="I452" i="17"/>
  <c r="J451" i="17"/>
  <c r="I451" i="17"/>
  <c r="J450" i="17"/>
  <c r="I450" i="17"/>
  <c r="J449" i="17"/>
  <c r="I449" i="17"/>
  <c r="J448" i="17"/>
  <c r="I448" i="17"/>
  <c r="J447" i="17"/>
  <c r="I447" i="17"/>
  <c r="J446" i="17"/>
  <c r="I446" i="17"/>
  <c r="J445" i="17"/>
  <c r="I445" i="17"/>
  <c r="J444" i="17"/>
  <c r="I444" i="17"/>
  <c r="J443" i="17"/>
  <c r="I443" i="17"/>
  <c r="J442" i="17"/>
  <c r="I442" i="17"/>
  <c r="J441" i="17"/>
  <c r="I441" i="17"/>
  <c r="J440" i="17"/>
  <c r="I440" i="17"/>
  <c r="J439" i="17"/>
  <c r="I439" i="17"/>
  <c r="J438" i="17"/>
  <c r="I438" i="17"/>
  <c r="J437" i="17"/>
  <c r="I437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6" i="17"/>
  <c r="H507" i="17"/>
  <c r="H508" i="17"/>
  <c r="H509" i="17"/>
  <c r="H510" i="17"/>
  <c r="H511" i="17"/>
  <c r="H512" i="17"/>
  <c r="H513" i="17"/>
  <c r="H514" i="17"/>
  <c r="H515" i="17"/>
  <c r="H516" i="17"/>
  <c r="H517" i="17"/>
  <c r="H518" i="17"/>
  <c r="H519" i="17"/>
  <c r="H520" i="17"/>
  <c r="H521" i="17"/>
  <c r="H522" i="17"/>
  <c r="H523" i="17"/>
  <c r="H524" i="17"/>
  <c r="H525" i="17"/>
  <c r="H526" i="17"/>
  <c r="H439" i="17"/>
  <c r="H438" i="17"/>
  <c r="H437" i="17"/>
  <c r="S52" i="13" l="1"/>
  <c r="R52" i="13"/>
  <c r="S51" i="13"/>
  <c r="R51" i="13"/>
  <c r="S50" i="13"/>
  <c r="R50" i="13"/>
  <c r="S49" i="13"/>
  <c r="R49" i="13"/>
  <c r="S48" i="13"/>
  <c r="R48" i="13"/>
  <c r="S47" i="13"/>
  <c r="R47" i="13"/>
  <c r="I52" i="13"/>
  <c r="H52" i="13"/>
  <c r="I51" i="13"/>
  <c r="H51" i="13"/>
  <c r="I50" i="13"/>
  <c r="H50" i="13"/>
  <c r="I49" i="13"/>
  <c r="H49" i="13"/>
  <c r="I48" i="13"/>
  <c r="H48" i="13"/>
  <c r="I47" i="13"/>
  <c r="S53" i="13"/>
  <c r="R53" i="13"/>
  <c r="B30" i="13"/>
  <c r="R122" i="13"/>
  <c r="R121" i="13"/>
  <c r="R120" i="13"/>
  <c r="R119" i="13"/>
  <c r="Q121" i="13"/>
  <c r="Q120" i="13"/>
  <c r="Q119" i="13"/>
  <c r="P122" i="13"/>
  <c r="P121" i="13"/>
  <c r="P120" i="13"/>
  <c r="P119" i="13"/>
  <c r="O122" i="13"/>
  <c r="O119" i="13"/>
  <c r="O120" i="13"/>
  <c r="O121" i="13"/>
  <c r="H47" i="13"/>
  <c r="J28" i="17"/>
  <c r="I28" i="17"/>
  <c r="AN257" i="13"/>
  <c r="AM257" i="13"/>
  <c r="AL257" i="13"/>
  <c r="AK257" i="13"/>
  <c r="AN256" i="13"/>
  <c r="AM256" i="13"/>
  <c r="AL256" i="13"/>
  <c r="AK256" i="13"/>
  <c r="AN255" i="13"/>
  <c r="AM255" i="13"/>
  <c r="AL255" i="13"/>
  <c r="AK255" i="13"/>
  <c r="AN254" i="13"/>
  <c r="AM254" i="13"/>
  <c r="AL254" i="13"/>
  <c r="AK254" i="13"/>
  <c r="AT254" i="13" s="1"/>
  <c r="AN253" i="13"/>
  <c r="AW253" i="13" s="1"/>
  <c r="AM253" i="13"/>
  <c r="AL253" i="13"/>
  <c r="AK253" i="13"/>
  <c r="AT253" i="13" s="1"/>
  <c r="AN252" i="13"/>
  <c r="AW252" i="13" s="1"/>
  <c r="AM252" i="13"/>
  <c r="AV252" i="13" s="1"/>
  <c r="AL252" i="13"/>
  <c r="AU252" i="13" s="1"/>
  <c r="AK252" i="13"/>
  <c r="AN251" i="13"/>
  <c r="AM251" i="13"/>
  <c r="AV251" i="13" s="1"/>
  <c r="AL251" i="13"/>
  <c r="AU251" i="13" s="1"/>
  <c r="AK251" i="13"/>
  <c r="AT251" i="13" s="1"/>
  <c r="AN250" i="13"/>
  <c r="AW250" i="13" s="1"/>
  <c r="AM250" i="13"/>
  <c r="AL250" i="13"/>
  <c r="AK250" i="13"/>
  <c r="AT250" i="13" s="1"/>
  <c r="AN249" i="13"/>
  <c r="AW249" i="13" s="1"/>
  <c r="AM249" i="13"/>
  <c r="AV249" i="13" s="1"/>
  <c r="AL249" i="13"/>
  <c r="AU249" i="13" s="1"/>
  <c r="AK249" i="13"/>
  <c r="AN248" i="13"/>
  <c r="AM248" i="13"/>
  <c r="AV248" i="13" s="1"/>
  <c r="AL248" i="13"/>
  <c r="AU248" i="13" s="1"/>
  <c r="AK248" i="13"/>
  <c r="AN247" i="13"/>
  <c r="AW247" i="13" s="1"/>
  <c r="AM247" i="13"/>
  <c r="AL247" i="13"/>
  <c r="AK247" i="13"/>
  <c r="AT247" i="13" s="1"/>
  <c r="AN246" i="13"/>
  <c r="AW246" i="13" s="1"/>
  <c r="AM246" i="13"/>
  <c r="AV246" i="13" s="1"/>
  <c r="AL246" i="13"/>
  <c r="AU246" i="13" s="1"/>
  <c r="AK246" i="13"/>
  <c r="AN245" i="13"/>
  <c r="AM245" i="13"/>
  <c r="AL245" i="13"/>
  <c r="AU245" i="13" s="1"/>
  <c r="AK245" i="13"/>
  <c r="AT245" i="13" s="1"/>
  <c r="AN244" i="13"/>
  <c r="AW244" i="13" s="1"/>
  <c r="AM244" i="13"/>
  <c r="AL244" i="13"/>
  <c r="AK244" i="13"/>
  <c r="AT244" i="13" s="1"/>
  <c r="AN243" i="13"/>
  <c r="AW243" i="13" s="1"/>
  <c r="AM243" i="13"/>
  <c r="AV243" i="13" s="1"/>
  <c r="AL243" i="13"/>
  <c r="AU243" i="13" s="1"/>
  <c r="AK243" i="13"/>
  <c r="AN242" i="13"/>
  <c r="AM242" i="13"/>
  <c r="AV242" i="13" s="1"/>
  <c r="AL242" i="13"/>
  <c r="AU242" i="13" s="1"/>
  <c r="AK242" i="13"/>
  <c r="AT242" i="13" s="1"/>
  <c r="AN241" i="13"/>
  <c r="AW241" i="13" s="1"/>
  <c r="AM241" i="13"/>
  <c r="AL241" i="13"/>
  <c r="AK241" i="13"/>
  <c r="AN240" i="13"/>
  <c r="AW240" i="13" s="1"/>
  <c r="AM240" i="13"/>
  <c r="AV240" i="13" s="1"/>
  <c r="AL240" i="13"/>
  <c r="AU240" i="13" s="1"/>
  <c r="AK240" i="13"/>
  <c r="AN239" i="13"/>
  <c r="AM239" i="13"/>
  <c r="AV239" i="13" s="1"/>
  <c r="AL239" i="13"/>
  <c r="AU239" i="13" s="1"/>
  <c r="AK239" i="13"/>
  <c r="AT239" i="13" s="1"/>
  <c r="AN238" i="13"/>
  <c r="AW238" i="13" s="1"/>
  <c r="AM238" i="13"/>
  <c r="AL238" i="13"/>
  <c r="AK238" i="13"/>
  <c r="AT238" i="13" s="1"/>
  <c r="AN237" i="13"/>
  <c r="AW237" i="13" s="1"/>
  <c r="AM237" i="13"/>
  <c r="AV237" i="13" s="1"/>
  <c r="AL237" i="13"/>
  <c r="AU237" i="13" s="1"/>
  <c r="AK237" i="13"/>
  <c r="AN236" i="13"/>
  <c r="AM236" i="13"/>
  <c r="AV236" i="13" s="1"/>
  <c r="AL236" i="13"/>
  <c r="AU236" i="13" s="1"/>
  <c r="AK236" i="13"/>
  <c r="AT236" i="13" s="1"/>
  <c r="AN235" i="13"/>
  <c r="AW235" i="13" s="1"/>
  <c r="AM235" i="13"/>
  <c r="AL235" i="13"/>
  <c r="AK235" i="13"/>
  <c r="AT235" i="13" s="1"/>
  <c r="AN234" i="13"/>
  <c r="AW234" i="13" s="1"/>
  <c r="AM234" i="13"/>
  <c r="AL234" i="13"/>
  <c r="AU234" i="13" s="1"/>
  <c r="AK234" i="13"/>
  <c r="AN233" i="13"/>
  <c r="AM233" i="13"/>
  <c r="AV233" i="13" s="1"/>
  <c r="AL233" i="13"/>
  <c r="AU233" i="13" s="1"/>
  <c r="AK233" i="13"/>
  <c r="AT233" i="13" s="1"/>
  <c r="AN232" i="13"/>
  <c r="AW232" i="13" s="1"/>
  <c r="AM232" i="13"/>
  <c r="AL232" i="13"/>
  <c r="AK232" i="13"/>
  <c r="AN231" i="13"/>
  <c r="AW231" i="13" s="1"/>
  <c r="AM231" i="13"/>
  <c r="AV231" i="13" s="1"/>
  <c r="AL231" i="13"/>
  <c r="AU231" i="13" s="1"/>
  <c r="AK231" i="13"/>
  <c r="AN230" i="13"/>
  <c r="AM230" i="13"/>
  <c r="AV230" i="13" s="1"/>
  <c r="AL230" i="13"/>
  <c r="AU230" i="13" s="1"/>
  <c r="AK230" i="13"/>
  <c r="AT230" i="13" s="1"/>
  <c r="AN229" i="13"/>
  <c r="AW229" i="13" s="1"/>
  <c r="AM229" i="13"/>
  <c r="AL229" i="13"/>
  <c r="AK229" i="13"/>
  <c r="AT229" i="13" s="1"/>
  <c r="AN228" i="13"/>
  <c r="AW228" i="13" s="1"/>
  <c r="AM228" i="13"/>
  <c r="AV228" i="13" s="1"/>
  <c r="AL228" i="13"/>
  <c r="AU228" i="13" s="1"/>
  <c r="AK228" i="13"/>
  <c r="AN227" i="13"/>
  <c r="AM227" i="13"/>
  <c r="AV227" i="13" s="1"/>
  <c r="AL227" i="13"/>
  <c r="AU227" i="13" s="1"/>
  <c r="AK227" i="13"/>
  <c r="AT227" i="13" s="1"/>
  <c r="AN226" i="13"/>
  <c r="AW226" i="13" s="1"/>
  <c r="AM226" i="13"/>
  <c r="AL226" i="13"/>
  <c r="AK226" i="13"/>
  <c r="AT226" i="13" s="1"/>
  <c r="AN225" i="13"/>
  <c r="AW225" i="13" s="1"/>
  <c r="AM225" i="13"/>
  <c r="AV225" i="13" s="1"/>
  <c r="AL225" i="13"/>
  <c r="AU225" i="13" s="1"/>
  <c r="AK225" i="13"/>
  <c r="AN224" i="13"/>
  <c r="AM224" i="13"/>
  <c r="AL224" i="13"/>
  <c r="AU224" i="13" s="1"/>
  <c r="AK224" i="13"/>
  <c r="AT224" i="13" s="1"/>
  <c r="AN223" i="13"/>
  <c r="AW223" i="13" s="1"/>
  <c r="AM223" i="13"/>
  <c r="AL223" i="13"/>
  <c r="AK223" i="13"/>
  <c r="AT223" i="13" s="1"/>
  <c r="AN222" i="13"/>
  <c r="AW222" i="13" s="1"/>
  <c r="AM222" i="13"/>
  <c r="AV222" i="13" s="1"/>
  <c r="AL222" i="13"/>
  <c r="AU222" i="13" s="1"/>
  <c r="AK222" i="13"/>
  <c r="AN214" i="13"/>
  <c r="AM214" i="13"/>
  <c r="AV214" i="13" s="1"/>
  <c r="AL214" i="13"/>
  <c r="AU214" i="13" s="1"/>
  <c r="AK214" i="13"/>
  <c r="AN213" i="13"/>
  <c r="AW213" i="13" s="1"/>
  <c r="AM213" i="13"/>
  <c r="AL213" i="13"/>
  <c r="AK213" i="13"/>
  <c r="AN212" i="13"/>
  <c r="AW212" i="13" s="1"/>
  <c r="AM212" i="13"/>
  <c r="AL212" i="13"/>
  <c r="AU212" i="13" s="1"/>
  <c r="AK212" i="13"/>
  <c r="AN211" i="13"/>
  <c r="AM211" i="13"/>
  <c r="AV211" i="13" s="1"/>
  <c r="AL211" i="13"/>
  <c r="AU211" i="13" s="1"/>
  <c r="AK211" i="13"/>
  <c r="AN210" i="13"/>
  <c r="AW210" i="13" s="1"/>
  <c r="AM210" i="13"/>
  <c r="AL210" i="13"/>
  <c r="AK210" i="13"/>
  <c r="AT210" i="13" s="1"/>
  <c r="AN209" i="13"/>
  <c r="AW209" i="13" s="1"/>
  <c r="AM209" i="13"/>
  <c r="AL209" i="13"/>
  <c r="AU209" i="13" s="1"/>
  <c r="AK209" i="13"/>
  <c r="AN208" i="13"/>
  <c r="AM208" i="13"/>
  <c r="AL208" i="13"/>
  <c r="AU208" i="13" s="1"/>
  <c r="AK208" i="13"/>
  <c r="AN207" i="13"/>
  <c r="AW207" i="13" s="1"/>
  <c r="AM207" i="13"/>
  <c r="AL207" i="13"/>
  <c r="AK207" i="13"/>
  <c r="AT207" i="13" s="1"/>
  <c r="AN206" i="13"/>
  <c r="AW206" i="13" s="1"/>
  <c r="AM206" i="13"/>
  <c r="AL206" i="13"/>
  <c r="AU206" i="13" s="1"/>
  <c r="AK206" i="13"/>
  <c r="AN205" i="13"/>
  <c r="AM205" i="13"/>
  <c r="AV205" i="13" s="1"/>
  <c r="AL205" i="13"/>
  <c r="AU205" i="13" s="1"/>
  <c r="AK205" i="13"/>
  <c r="AN204" i="13"/>
  <c r="AW204" i="13" s="1"/>
  <c r="AM204" i="13"/>
  <c r="AL204" i="13"/>
  <c r="AK204" i="13"/>
  <c r="AN203" i="13"/>
  <c r="AW203" i="13" s="1"/>
  <c r="AM203" i="13"/>
  <c r="AL203" i="13"/>
  <c r="AU203" i="13" s="1"/>
  <c r="AK203" i="13"/>
  <c r="AN202" i="13"/>
  <c r="AM202" i="13"/>
  <c r="AV202" i="13" s="1"/>
  <c r="AL202" i="13"/>
  <c r="AU202" i="13" s="1"/>
  <c r="AK202" i="13"/>
  <c r="AN201" i="13"/>
  <c r="AW201" i="13" s="1"/>
  <c r="AM201" i="13"/>
  <c r="AL201" i="13"/>
  <c r="AK201" i="13"/>
  <c r="AT201" i="13" s="1"/>
  <c r="AN200" i="13"/>
  <c r="AW200" i="13" s="1"/>
  <c r="AM200" i="13"/>
  <c r="AL200" i="13"/>
  <c r="AU200" i="13" s="1"/>
  <c r="AK200" i="13"/>
  <c r="AN199" i="13"/>
  <c r="AM199" i="13"/>
  <c r="AL199" i="13"/>
  <c r="AU199" i="13" s="1"/>
  <c r="AK199" i="13"/>
  <c r="AN198" i="13"/>
  <c r="AW198" i="13" s="1"/>
  <c r="AM198" i="13"/>
  <c r="AL198" i="13"/>
  <c r="AT198" i="13"/>
  <c r="AN197" i="13"/>
  <c r="AW197" i="13" s="1"/>
  <c r="AM197" i="13"/>
  <c r="AL197" i="13"/>
  <c r="AU197" i="13" s="1"/>
  <c r="AK197" i="13"/>
  <c r="AN196" i="13"/>
  <c r="AM196" i="13"/>
  <c r="AV196" i="13" s="1"/>
  <c r="AL196" i="13"/>
  <c r="AU196" i="13" s="1"/>
  <c r="AK196" i="13"/>
  <c r="AN195" i="13"/>
  <c r="AW195" i="13" s="1"/>
  <c r="AM195" i="13"/>
  <c r="AL195" i="13"/>
  <c r="AK195" i="13"/>
  <c r="AN194" i="13"/>
  <c r="AW194" i="13" s="1"/>
  <c r="AM194" i="13"/>
  <c r="AL194" i="13"/>
  <c r="AU194" i="13" s="1"/>
  <c r="AK194" i="13"/>
  <c r="AN193" i="13"/>
  <c r="AM193" i="13"/>
  <c r="AV193" i="13" s="1"/>
  <c r="AL193" i="13"/>
  <c r="AU193" i="13" s="1"/>
  <c r="AK193" i="13"/>
  <c r="AN192" i="13"/>
  <c r="AW192" i="13" s="1"/>
  <c r="AM192" i="13"/>
  <c r="AL192" i="13"/>
  <c r="AK192" i="13"/>
  <c r="AN191" i="13"/>
  <c r="AW191" i="13" s="1"/>
  <c r="AM191" i="13"/>
  <c r="AL191" i="13"/>
  <c r="AU191" i="13" s="1"/>
  <c r="AK191" i="13"/>
  <c r="AN190" i="13"/>
  <c r="AM190" i="13"/>
  <c r="AV190" i="13" s="1"/>
  <c r="AL190" i="13"/>
  <c r="AU190" i="13" s="1"/>
  <c r="AK190" i="13"/>
  <c r="AN189" i="13"/>
  <c r="AW189" i="13" s="1"/>
  <c r="AM189" i="13"/>
  <c r="AL189" i="13"/>
  <c r="AK189" i="13"/>
  <c r="AT189" i="13" s="1"/>
  <c r="AN188" i="13"/>
  <c r="AW188" i="13" s="1"/>
  <c r="AM188" i="13"/>
  <c r="AL188" i="13"/>
  <c r="AU188" i="13" s="1"/>
  <c r="AK188" i="13"/>
  <c r="AN187" i="13"/>
  <c r="AM187" i="13"/>
  <c r="AL187" i="13"/>
  <c r="AU187" i="13" s="1"/>
  <c r="AK187" i="13"/>
  <c r="AN186" i="13"/>
  <c r="AW186" i="13" s="1"/>
  <c r="AM186" i="13"/>
  <c r="AL186" i="13"/>
  <c r="AK186" i="13"/>
  <c r="AT186" i="13" s="1"/>
  <c r="AN185" i="13"/>
  <c r="AW185" i="13" s="1"/>
  <c r="AM185" i="13"/>
  <c r="AL185" i="13"/>
  <c r="AU185" i="13" s="1"/>
  <c r="AK185" i="13"/>
  <c r="AN184" i="13"/>
  <c r="AM184" i="13"/>
  <c r="AV184" i="13" s="1"/>
  <c r="AL184" i="13"/>
  <c r="AU184" i="13" s="1"/>
  <c r="AK184" i="13"/>
  <c r="AN183" i="13"/>
  <c r="AW183" i="13" s="1"/>
  <c r="AM183" i="13"/>
  <c r="AL183" i="13"/>
  <c r="AK183" i="13"/>
  <c r="AN182" i="13"/>
  <c r="AW182" i="13" s="1"/>
  <c r="AM182" i="13"/>
  <c r="AL182" i="13"/>
  <c r="AU182" i="13" s="1"/>
  <c r="AK182" i="13"/>
  <c r="AN181" i="13"/>
  <c r="AW181" i="13" s="1"/>
  <c r="AM181" i="13"/>
  <c r="AV181" i="13" s="1"/>
  <c r="AL181" i="13"/>
  <c r="AU181" i="13" s="1"/>
  <c r="AN180" i="13"/>
  <c r="AW180" i="13" s="1"/>
  <c r="AM180" i="13"/>
  <c r="AV180" i="13" s="1"/>
  <c r="AL180" i="13"/>
  <c r="AU180" i="13" s="1"/>
  <c r="AN179" i="13"/>
  <c r="AM179" i="13"/>
  <c r="AV179" i="13" s="1"/>
  <c r="AL179" i="13"/>
  <c r="AU179" i="13" s="1"/>
  <c r="AK181" i="13"/>
  <c r="AK180" i="13"/>
  <c r="AT180" i="13" s="1"/>
  <c r="AK179" i="13"/>
  <c r="AW257" i="13"/>
  <c r="AV257" i="13"/>
  <c r="AU257" i="13"/>
  <c r="AT257" i="13"/>
  <c r="AW256" i="13"/>
  <c r="AV256" i="13"/>
  <c r="AU256" i="13"/>
  <c r="AT256" i="13"/>
  <c r="AW255" i="13"/>
  <c r="AV255" i="13"/>
  <c r="AU255" i="13"/>
  <c r="AT255" i="13"/>
  <c r="AW254" i="13"/>
  <c r="AV254" i="13"/>
  <c r="AU254" i="13"/>
  <c r="AV253" i="13"/>
  <c r="AU253" i="13"/>
  <c r="AT252" i="13"/>
  <c r="AW251" i="13"/>
  <c r="AV250" i="13"/>
  <c r="AU250" i="13"/>
  <c r="AT249" i="13"/>
  <c r="AW248" i="13"/>
  <c r="AT248" i="13"/>
  <c r="AV247" i="13"/>
  <c r="AU247" i="13"/>
  <c r="AT246" i="13"/>
  <c r="AW245" i="13"/>
  <c r="AV245" i="13"/>
  <c r="AV244" i="13"/>
  <c r="AU244" i="13"/>
  <c r="AT243" i="13"/>
  <c r="AW242" i="13"/>
  <c r="AV241" i="13"/>
  <c r="AU241" i="13"/>
  <c r="AT241" i="13"/>
  <c r="AT240" i="13"/>
  <c r="AW239" i="13"/>
  <c r="AV238" i="13"/>
  <c r="AU238" i="13"/>
  <c r="AT237" i="13"/>
  <c r="AW236" i="13"/>
  <c r="AV235" i="13"/>
  <c r="AU235" i="13"/>
  <c r="AV234" i="13"/>
  <c r="AT234" i="13"/>
  <c r="AW233" i="13"/>
  <c r="AV232" i="13"/>
  <c r="AU232" i="13"/>
  <c r="AT232" i="13"/>
  <c r="AT231" i="13"/>
  <c r="AW230" i="13"/>
  <c r="AV229" i="13"/>
  <c r="AU229" i="13"/>
  <c r="AT228" i="13"/>
  <c r="AW227" i="13"/>
  <c r="AV226" i="13"/>
  <c r="AU226" i="13"/>
  <c r="AT225" i="13"/>
  <c r="AW224" i="13"/>
  <c r="AV224" i="13"/>
  <c r="AV223" i="13"/>
  <c r="AU223" i="13"/>
  <c r="AT222" i="13"/>
  <c r="AW214" i="13"/>
  <c r="AT214" i="13"/>
  <c r="AV213" i="13"/>
  <c r="AU213" i="13"/>
  <c r="AT213" i="13"/>
  <c r="AV212" i="13"/>
  <c r="AT212" i="13"/>
  <c r="AW211" i="13"/>
  <c r="AT211" i="13"/>
  <c r="AV210" i="13"/>
  <c r="AU210" i="13"/>
  <c r="AV209" i="13"/>
  <c r="AT209" i="13"/>
  <c r="AW208" i="13"/>
  <c r="AV208" i="13"/>
  <c r="AT208" i="13"/>
  <c r="AV207" i="13"/>
  <c r="AU207" i="13"/>
  <c r="AV206" i="13"/>
  <c r="AT206" i="13"/>
  <c r="AW205" i="13"/>
  <c r="AT205" i="13"/>
  <c r="AV204" i="13"/>
  <c r="AU204" i="13"/>
  <c r="AT204" i="13"/>
  <c r="AV203" i="13"/>
  <c r="AT203" i="13"/>
  <c r="AW202" i="13"/>
  <c r="AT202" i="13"/>
  <c r="AV201" i="13"/>
  <c r="AU201" i="13"/>
  <c r="AV200" i="13"/>
  <c r="AT200" i="13"/>
  <c r="AW199" i="13"/>
  <c r="AV199" i="13"/>
  <c r="AT199" i="13"/>
  <c r="AV198" i="13"/>
  <c r="AU198" i="13"/>
  <c r="AV197" i="13"/>
  <c r="AT197" i="13"/>
  <c r="AW196" i="13"/>
  <c r="AT196" i="13"/>
  <c r="AV195" i="13"/>
  <c r="AU195" i="13"/>
  <c r="AT195" i="13"/>
  <c r="AV194" i="13"/>
  <c r="AT194" i="13"/>
  <c r="AW193" i="13"/>
  <c r="AT193" i="13"/>
  <c r="AV192" i="13"/>
  <c r="AU192" i="13"/>
  <c r="AT192" i="13"/>
  <c r="AV191" i="13"/>
  <c r="AT191" i="13"/>
  <c r="AW190" i="13"/>
  <c r="AT190" i="13"/>
  <c r="AV189" i="13"/>
  <c r="AU189" i="13"/>
  <c r="AV188" i="13"/>
  <c r="AT188" i="13"/>
  <c r="AW187" i="13"/>
  <c r="AV187" i="13"/>
  <c r="AT187" i="13"/>
  <c r="AV186" i="13"/>
  <c r="AU186" i="13"/>
  <c r="AV185" i="13"/>
  <c r="AT185" i="13"/>
  <c r="AW184" i="13"/>
  <c r="AT184" i="13"/>
  <c r="AV183" i="13"/>
  <c r="AU183" i="13"/>
  <c r="AT183" i="13"/>
  <c r="AV182" i="13"/>
  <c r="AT182" i="13"/>
  <c r="AT181" i="13"/>
  <c r="AW179" i="13"/>
  <c r="AT179" i="13"/>
  <c r="AW173" i="13"/>
  <c r="AV173" i="13"/>
  <c r="AU173" i="13"/>
  <c r="AT173" i="13"/>
  <c r="AW172" i="13"/>
  <c r="AV172" i="13"/>
  <c r="AU172" i="13"/>
  <c r="AT172" i="13"/>
  <c r="AW171" i="13"/>
  <c r="AV171" i="13"/>
  <c r="AU171" i="13"/>
  <c r="AT171" i="13"/>
  <c r="AW170" i="13"/>
  <c r="AV170" i="13"/>
  <c r="AU170" i="13"/>
  <c r="AT170" i="13"/>
  <c r="AW169" i="13"/>
  <c r="AV169" i="13"/>
  <c r="AU169" i="13"/>
  <c r="AT169" i="13"/>
  <c r="AW168" i="13"/>
  <c r="AV168" i="13"/>
  <c r="AU168" i="13"/>
  <c r="AT168" i="13"/>
  <c r="AW167" i="13"/>
  <c r="AV167" i="13"/>
  <c r="AU167" i="13"/>
  <c r="AT167" i="13"/>
  <c r="AW166" i="13"/>
  <c r="AV166" i="13"/>
  <c r="AU166" i="13"/>
  <c r="AT166" i="13"/>
  <c r="AW165" i="13"/>
  <c r="AV165" i="13"/>
  <c r="AU165" i="13"/>
  <c r="AT165" i="13"/>
  <c r="AW164" i="13"/>
  <c r="AV164" i="13"/>
  <c r="AU164" i="13"/>
  <c r="AT164" i="13"/>
  <c r="AW163" i="13"/>
  <c r="AV163" i="13"/>
  <c r="AU163" i="13"/>
  <c r="AT163" i="13"/>
  <c r="AW162" i="13"/>
  <c r="AV162" i="13"/>
  <c r="AU162" i="13"/>
  <c r="AT162" i="13"/>
  <c r="AW161" i="13"/>
  <c r="AV161" i="13"/>
  <c r="AU161" i="13"/>
  <c r="AT161" i="13"/>
  <c r="AW160" i="13"/>
  <c r="AV160" i="13"/>
  <c r="AU160" i="13"/>
  <c r="AT160" i="13"/>
  <c r="AW159" i="13"/>
  <c r="AV159" i="13"/>
  <c r="AU159" i="13"/>
  <c r="AT159" i="13"/>
  <c r="AW158" i="13"/>
  <c r="AV158" i="13"/>
  <c r="AU158" i="13"/>
  <c r="AT158" i="13"/>
  <c r="AW157" i="13"/>
  <c r="AV157" i="13"/>
  <c r="AU157" i="13"/>
  <c r="AT157" i="13"/>
  <c r="AW156" i="13"/>
  <c r="AV156" i="13"/>
  <c r="AU156" i="13"/>
  <c r="AT156" i="13"/>
  <c r="AW155" i="13"/>
  <c r="AV155" i="13"/>
  <c r="AU155" i="13"/>
  <c r="AT155" i="13"/>
  <c r="AW154" i="13"/>
  <c r="AV154" i="13"/>
  <c r="AU154" i="13"/>
  <c r="AT154" i="13"/>
  <c r="AW153" i="13"/>
  <c r="AV153" i="13"/>
  <c r="AU153" i="13"/>
  <c r="AT153" i="13"/>
  <c r="AW152" i="13"/>
  <c r="AV152" i="13"/>
  <c r="AU152" i="13"/>
  <c r="AT152" i="13"/>
  <c r="AW151" i="13"/>
  <c r="AV151" i="13"/>
  <c r="AU151" i="13"/>
  <c r="AT151" i="13"/>
  <c r="AW150" i="13"/>
  <c r="AV150" i="13"/>
  <c r="AU150" i="13"/>
  <c r="AT150" i="13"/>
  <c r="AW149" i="13"/>
  <c r="AV149" i="13"/>
  <c r="AU149" i="13"/>
  <c r="AT149" i="13"/>
  <c r="AW148" i="13"/>
  <c r="AV148" i="13"/>
  <c r="AU148" i="13"/>
  <c r="AT148" i="13"/>
  <c r="AW147" i="13"/>
  <c r="AV147" i="13"/>
  <c r="AU147" i="13"/>
  <c r="AT147" i="13"/>
  <c r="AW146" i="13"/>
  <c r="AV146" i="13"/>
  <c r="AU146" i="13"/>
  <c r="AT146" i="13"/>
  <c r="AW145" i="13"/>
  <c r="AV145" i="13"/>
  <c r="AU145" i="13"/>
  <c r="AT145" i="13"/>
  <c r="AW144" i="13"/>
  <c r="AV144" i="13"/>
  <c r="AU144" i="13"/>
  <c r="AT144" i="13"/>
  <c r="AW143" i="13"/>
  <c r="AV143" i="13"/>
  <c r="AU143" i="13"/>
  <c r="AT143" i="13"/>
  <c r="AW142" i="13"/>
  <c r="AV142" i="13"/>
  <c r="AU142" i="13"/>
  <c r="AT142" i="13"/>
  <c r="AW141" i="13"/>
  <c r="AV141" i="13"/>
  <c r="AU141" i="13"/>
  <c r="AT141" i="13"/>
  <c r="AW140" i="13"/>
  <c r="AV140" i="13"/>
  <c r="AU140" i="13"/>
  <c r="AT140" i="13"/>
  <c r="AW139" i="13"/>
  <c r="AV139" i="13"/>
  <c r="AU139" i="13"/>
  <c r="AT139" i="13"/>
  <c r="AW138" i="13"/>
  <c r="AV138" i="13"/>
  <c r="AU138" i="13"/>
  <c r="AT138" i="13"/>
  <c r="AE257" i="13"/>
  <c r="AD257" i="13"/>
  <c r="AC257" i="13"/>
  <c r="AB257" i="13"/>
  <c r="AE256" i="13"/>
  <c r="AD256" i="13"/>
  <c r="AC256" i="13"/>
  <c r="AB256" i="13"/>
  <c r="AE255" i="13"/>
  <c r="AD255" i="13"/>
  <c r="AC255" i="13"/>
  <c r="AB255" i="13"/>
  <c r="AE254" i="13"/>
  <c r="AD254" i="13"/>
  <c r="AC254" i="13"/>
  <c r="AB254" i="13"/>
  <c r="AE253" i="13"/>
  <c r="AD253" i="13"/>
  <c r="AC253" i="13"/>
  <c r="AB253" i="13"/>
  <c r="AE252" i="13"/>
  <c r="AD252" i="13"/>
  <c r="AC252" i="13"/>
  <c r="AB252" i="13"/>
  <c r="AE251" i="13"/>
  <c r="AD251" i="13"/>
  <c r="AC251" i="13"/>
  <c r="AB251" i="13"/>
  <c r="AE250" i="13"/>
  <c r="AD250" i="13"/>
  <c r="AC250" i="13"/>
  <c r="AB250" i="13"/>
  <c r="AE249" i="13"/>
  <c r="AD249" i="13"/>
  <c r="AC249" i="13"/>
  <c r="AB249" i="13"/>
  <c r="AE248" i="13"/>
  <c r="AD248" i="13"/>
  <c r="AC248" i="13"/>
  <c r="AB248" i="13"/>
  <c r="AE247" i="13"/>
  <c r="AD247" i="13"/>
  <c r="AC247" i="13"/>
  <c r="AB247" i="13"/>
  <c r="AE246" i="13"/>
  <c r="AD246" i="13"/>
  <c r="AC246" i="13"/>
  <c r="AB246" i="13"/>
  <c r="AE245" i="13"/>
  <c r="AD245" i="13"/>
  <c r="AC245" i="13"/>
  <c r="AB245" i="13"/>
  <c r="AE244" i="13"/>
  <c r="AD244" i="13"/>
  <c r="AC244" i="13"/>
  <c r="AB244" i="13"/>
  <c r="AE243" i="13"/>
  <c r="AD243" i="13"/>
  <c r="AC243" i="13"/>
  <c r="AB243" i="13"/>
  <c r="AE242" i="13"/>
  <c r="AD242" i="13"/>
  <c r="AC242" i="13"/>
  <c r="AB242" i="13"/>
  <c r="AE241" i="13"/>
  <c r="AD241" i="13"/>
  <c r="AC241" i="13"/>
  <c r="AB241" i="13"/>
  <c r="AE240" i="13"/>
  <c r="AD240" i="13"/>
  <c r="AC240" i="13"/>
  <c r="AB240" i="13"/>
  <c r="AE239" i="13"/>
  <c r="AD239" i="13"/>
  <c r="AC239" i="13"/>
  <c r="AB239" i="13"/>
  <c r="AE238" i="13"/>
  <c r="AD238" i="13"/>
  <c r="AC238" i="13"/>
  <c r="AB238" i="13"/>
  <c r="AE237" i="13"/>
  <c r="AD237" i="13"/>
  <c r="AC237" i="13"/>
  <c r="AB237" i="13"/>
  <c r="AE236" i="13"/>
  <c r="AD236" i="13"/>
  <c r="AC236" i="13"/>
  <c r="AB236" i="13"/>
  <c r="AE235" i="13"/>
  <c r="AD235" i="13"/>
  <c r="AC235" i="13"/>
  <c r="AB235" i="13"/>
  <c r="AE234" i="13"/>
  <c r="AD234" i="13"/>
  <c r="AC234" i="13"/>
  <c r="AB234" i="13"/>
  <c r="AE233" i="13"/>
  <c r="AD233" i="13"/>
  <c r="AC233" i="13"/>
  <c r="AB233" i="13"/>
  <c r="AE232" i="13"/>
  <c r="AD232" i="13"/>
  <c r="AC232" i="13"/>
  <c r="AB232" i="13"/>
  <c r="AE231" i="13"/>
  <c r="AD231" i="13"/>
  <c r="AC231" i="13"/>
  <c r="AB231" i="13"/>
  <c r="AE230" i="13"/>
  <c r="AD230" i="13"/>
  <c r="AC230" i="13"/>
  <c r="AB230" i="13"/>
  <c r="AE229" i="13"/>
  <c r="AD229" i="13"/>
  <c r="AC229" i="13"/>
  <c r="AB229" i="13"/>
  <c r="AE228" i="13"/>
  <c r="AD228" i="13"/>
  <c r="AC228" i="13"/>
  <c r="AB228" i="13"/>
  <c r="AE227" i="13"/>
  <c r="AD227" i="13"/>
  <c r="AC227" i="13"/>
  <c r="AB227" i="13"/>
  <c r="AE226" i="13"/>
  <c r="AD226" i="13"/>
  <c r="AC226" i="13"/>
  <c r="AB226" i="13"/>
  <c r="AE225" i="13"/>
  <c r="AD225" i="13"/>
  <c r="AC225" i="13"/>
  <c r="AB225" i="13"/>
  <c r="AE224" i="13"/>
  <c r="AD224" i="13"/>
  <c r="AC224" i="13"/>
  <c r="AB224" i="13"/>
  <c r="AE223" i="13"/>
  <c r="AD223" i="13"/>
  <c r="AC223" i="13"/>
  <c r="AB223" i="13"/>
  <c r="AE222" i="13"/>
  <c r="AD222" i="13"/>
  <c r="AC222" i="13"/>
  <c r="AB222" i="13"/>
  <c r="AE214" i="13"/>
  <c r="AD214" i="13"/>
  <c r="AC214" i="13"/>
  <c r="AB214" i="13"/>
  <c r="AE213" i="13"/>
  <c r="AD213" i="13"/>
  <c r="AC213" i="13"/>
  <c r="AB213" i="13"/>
  <c r="AE212" i="13"/>
  <c r="AD212" i="13"/>
  <c r="AC212" i="13"/>
  <c r="AB212" i="13"/>
  <c r="AE211" i="13"/>
  <c r="AD211" i="13"/>
  <c r="AC211" i="13"/>
  <c r="AB211" i="13"/>
  <c r="AE210" i="13"/>
  <c r="AD210" i="13"/>
  <c r="AC210" i="13"/>
  <c r="AB210" i="13"/>
  <c r="AE209" i="13"/>
  <c r="AD209" i="13"/>
  <c r="AC209" i="13"/>
  <c r="AB209" i="13"/>
  <c r="AE208" i="13"/>
  <c r="AD208" i="13"/>
  <c r="AC208" i="13"/>
  <c r="AB208" i="13"/>
  <c r="AE207" i="13"/>
  <c r="AD207" i="13"/>
  <c r="AC207" i="13"/>
  <c r="AB207" i="13"/>
  <c r="AE206" i="13"/>
  <c r="AD206" i="13"/>
  <c r="AC206" i="13"/>
  <c r="AB206" i="13"/>
  <c r="AE205" i="13"/>
  <c r="AD205" i="13"/>
  <c r="AC205" i="13"/>
  <c r="AB205" i="13"/>
  <c r="AE204" i="13"/>
  <c r="AD204" i="13"/>
  <c r="AC204" i="13"/>
  <c r="AB204" i="13"/>
  <c r="AE203" i="13"/>
  <c r="AD203" i="13"/>
  <c r="AC203" i="13"/>
  <c r="AB203" i="13"/>
  <c r="AE202" i="13"/>
  <c r="AD202" i="13"/>
  <c r="AC202" i="13"/>
  <c r="AB202" i="13"/>
  <c r="AE201" i="13"/>
  <c r="AD201" i="13"/>
  <c r="AC201" i="13"/>
  <c r="AB201" i="13"/>
  <c r="AE200" i="13"/>
  <c r="AD200" i="13"/>
  <c r="AC200" i="13"/>
  <c r="AB200" i="13"/>
  <c r="AE199" i="13"/>
  <c r="AD199" i="13"/>
  <c r="AC199" i="13"/>
  <c r="AB199" i="13"/>
  <c r="AE198" i="13"/>
  <c r="AD198" i="13"/>
  <c r="AC198" i="13"/>
  <c r="AB198" i="13"/>
  <c r="AE197" i="13"/>
  <c r="AD197" i="13"/>
  <c r="AC197" i="13"/>
  <c r="AB197" i="13"/>
  <c r="AE196" i="13"/>
  <c r="AD196" i="13"/>
  <c r="AC196" i="13"/>
  <c r="AB196" i="13"/>
  <c r="AE195" i="13"/>
  <c r="AD195" i="13"/>
  <c r="AC195" i="13"/>
  <c r="AB195" i="13"/>
  <c r="AE194" i="13"/>
  <c r="AD194" i="13"/>
  <c r="AC194" i="13"/>
  <c r="AB194" i="13"/>
  <c r="AE193" i="13"/>
  <c r="AD193" i="13"/>
  <c r="AC193" i="13"/>
  <c r="AB193" i="13"/>
  <c r="AE192" i="13"/>
  <c r="AD192" i="13"/>
  <c r="AC192" i="13"/>
  <c r="AB192" i="13"/>
  <c r="AE191" i="13"/>
  <c r="AD191" i="13"/>
  <c r="AC191" i="13"/>
  <c r="AB191" i="13"/>
  <c r="AE190" i="13"/>
  <c r="AD190" i="13"/>
  <c r="AC190" i="13"/>
  <c r="AB190" i="13"/>
  <c r="AE189" i="13"/>
  <c r="AD189" i="13"/>
  <c r="AC189" i="13"/>
  <c r="AB189" i="13"/>
  <c r="AE188" i="13"/>
  <c r="AD188" i="13"/>
  <c r="AC188" i="13"/>
  <c r="AB188" i="13"/>
  <c r="AE187" i="13"/>
  <c r="AD187" i="13"/>
  <c r="AC187" i="13"/>
  <c r="AB187" i="13"/>
  <c r="AE186" i="13"/>
  <c r="AD186" i="13"/>
  <c r="AC186" i="13"/>
  <c r="AB186" i="13"/>
  <c r="AE185" i="13"/>
  <c r="AD185" i="13"/>
  <c r="AC185" i="13"/>
  <c r="AB185" i="13"/>
  <c r="AE184" i="13"/>
  <c r="AD184" i="13"/>
  <c r="AC184" i="13"/>
  <c r="AB184" i="13"/>
  <c r="AE183" i="13"/>
  <c r="AD183" i="13"/>
  <c r="AC183" i="13"/>
  <c r="AB183" i="13"/>
  <c r="AE182" i="13"/>
  <c r="AD182" i="13"/>
  <c r="AC182" i="13"/>
  <c r="AB182" i="13"/>
  <c r="AE181" i="13"/>
  <c r="AD181" i="13"/>
  <c r="AC181" i="13"/>
  <c r="AB181" i="13"/>
  <c r="AE180" i="13"/>
  <c r="AD180" i="13"/>
  <c r="AC180" i="13"/>
  <c r="AB180" i="13"/>
  <c r="AE179" i="13"/>
  <c r="AD179" i="13"/>
  <c r="AC179" i="13"/>
  <c r="AB179" i="13"/>
  <c r="AE173" i="13"/>
  <c r="AD173" i="13"/>
  <c r="AC173" i="13"/>
  <c r="AB173" i="13"/>
  <c r="AE172" i="13"/>
  <c r="AD172" i="13"/>
  <c r="AC172" i="13"/>
  <c r="AB172" i="13"/>
  <c r="AE171" i="13"/>
  <c r="AD171" i="13"/>
  <c r="AC171" i="13"/>
  <c r="AB171" i="13"/>
  <c r="AE170" i="13"/>
  <c r="AD170" i="13"/>
  <c r="AC170" i="13"/>
  <c r="AB170" i="13"/>
  <c r="AE169" i="13"/>
  <c r="AD169" i="13"/>
  <c r="AC169" i="13"/>
  <c r="AB169" i="13"/>
  <c r="AE168" i="13"/>
  <c r="AD168" i="13"/>
  <c r="AC168" i="13"/>
  <c r="AB168" i="13"/>
  <c r="AE167" i="13"/>
  <c r="AD167" i="13"/>
  <c r="AC167" i="13"/>
  <c r="AB167" i="13"/>
  <c r="AE166" i="13"/>
  <c r="AD166" i="13"/>
  <c r="AC166" i="13"/>
  <c r="AB166" i="13"/>
  <c r="AE165" i="13"/>
  <c r="AD165" i="13"/>
  <c r="AC165" i="13"/>
  <c r="AB165" i="13"/>
  <c r="AE164" i="13"/>
  <c r="AD164" i="13"/>
  <c r="AC164" i="13"/>
  <c r="AB164" i="13"/>
  <c r="AE163" i="13"/>
  <c r="AD163" i="13"/>
  <c r="AC163" i="13"/>
  <c r="AB163" i="13"/>
  <c r="AE162" i="13"/>
  <c r="AD162" i="13"/>
  <c r="AC162" i="13"/>
  <c r="AB162" i="13"/>
  <c r="AE161" i="13"/>
  <c r="AD161" i="13"/>
  <c r="AC161" i="13"/>
  <c r="AB161" i="13"/>
  <c r="AE160" i="13"/>
  <c r="AD160" i="13"/>
  <c r="AC160" i="13"/>
  <c r="AB160" i="13"/>
  <c r="AE159" i="13"/>
  <c r="AD159" i="13"/>
  <c r="AC159" i="13"/>
  <c r="AB159" i="13"/>
  <c r="AE158" i="13"/>
  <c r="AD158" i="13"/>
  <c r="AC158" i="13"/>
  <c r="AB158" i="13"/>
  <c r="AE157" i="13"/>
  <c r="AD157" i="13"/>
  <c r="AC157" i="13"/>
  <c r="AB157" i="13"/>
  <c r="AE156" i="13"/>
  <c r="AD156" i="13"/>
  <c r="AC156" i="13"/>
  <c r="AB156" i="13"/>
  <c r="AE155" i="13"/>
  <c r="AD155" i="13"/>
  <c r="AC155" i="13"/>
  <c r="AB155" i="13"/>
  <c r="AE154" i="13"/>
  <c r="AD154" i="13"/>
  <c r="AC154" i="13"/>
  <c r="AB154" i="13"/>
  <c r="AE153" i="13"/>
  <c r="AD153" i="13"/>
  <c r="AC153" i="13"/>
  <c r="AB153" i="13"/>
  <c r="AE152" i="13"/>
  <c r="AD152" i="13"/>
  <c r="AC152" i="13"/>
  <c r="AB152" i="13"/>
  <c r="AE151" i="13"/>
  <c r="AD151" i="13"/>
  <c r="AC151" i="13"/>
  <c r="AB151" i="13"/>
  <c r="AE150" i="13"/>
  <c r="AD150" i="13"/>
  <c r="AC150" i="13"/>
  <c r="AB150" i="13"/>
  <c r="AE149" i="13"/>
  <c r="AD149" i="13"/>
  <c r="AC149" i="13"/>
  <c r="AB149" i="13"/>
  <c r="AE148" i="13"/>
  <c r="AD148" i="13"/>
  <c r="AC148" i="13"/>
  <c r="AB148" i="13"/>
  <c r="AE147" i="13"/>
  <c r="AD147" i="13"/>
  <c r="AC147" i="13"/>
  <c r="AB147" i="13"/>
  <c r="AE146" i="13"/>
  <c r="AD146" i="13"/>
  <c r="AC146" i="13"/>
  <c r="AB146" i="13"/>
  <c r="AE145" i="13"/>
  <c r="AD145" i="13"/>
  <c r="AC145" i="13"/>
  <c r="AB145" i="13"/>
  <c r="AE144" i="13"/>
  <c r="AD144" i="13"/>
  <c r="AC144" i="13"/>
  <c r="AB144" i="13"/>
  <c r="AE143" i="13"/>
  <c r="AD143" i="13"/>
  <c r="AC143" i="13"/>
  <c r="AB143" i="13"/>
  <c r="AE142" i="13"/>
  <c r="AD142" i="13"/>
  <c r="AC142" i="13"/>
  <c r="AB142" i="13"/>
  <c r="AE141" i="13"/>
  <c r="AD141" i="13"/>
  <c r="AC141" i="13"/>
  <c r="AB141" i="13"/>
  <c r="AE140" i="13"/>
  <c r="AD140" i="13"/>
  <c r="AC140" i="13"/>
  <c r="AB140" i="13"/>
  <c r="AE139" i="13"/>
  <c r="AD139" i="13"/>
  <c r="AC139" i="13"/>
  <c r="AB139" i="13"/>
  <c r="AE138" i="13"/>
  <c r="AD138" i="13"/>
  <c r="AC138" i="13"/>
  <c r="AB138" i="13"/>
  <c r="G73" i="13"/>
  <c r="B33" i="13"/>
  <c r="G61" i="13"/>
  <c r="G62" i="13"/>
  <c r="J341" i="17"/>
  <c r="I341" i="17"/>
  <c r="J343" i="17"/>
  <c r="I343" i="17"/>
  <c r="J433" i="17"/>
  <c r="I433" i="17"/>
  <c r="J415" i="17"/>
  <c r="I415" i="17"/>
  <c r="J397" i="17"/>
  <c r="I397" i="17"/>
  <c r="J379" i="17"/>
  <c r="I379" i="17"/>
  <c r="J361" i="17"/>
  <c r="I361" i="17"/>
  <c r="J340" i="17"/>
  <c r="I340" i="17"/>
  <c r="J342" i="17"/>
  <c r="I342" i="17"/>
  <c r="J432" i="17"/>
  <c r="I432" i="17"/>
  <c r="J414" i="17"/>
  <c r="I414" i="17"/>
  <c r="J396" i="17"/>
  <c r="I396" i="17"/>
  <c r="J378" i="17"/>
  <c r="I378" i="17"/>
  <c r="J360" i="17"/>
  <c r="I360" i="17"/>
  <c r="J431" i="17"/>
  <c r="I431" i="17"/>
  <c r="J413" i="17"/>
  <c r="I413" i="17"/>
  <c r="J395" i="17"/>
  <c r="I395" i="17"/>
  <c r="J377" i="17"/>
  <c r="I377" i="17"/>
  <c r="J359" i="17"/>
  <c r="I359" i="17"/>
  <c r="J430" i="17"/>
  <c r="I430" i="17"/>
  <c r="J412" i="17"/>
  <c r="I412" i="17"/>
  <c r="J394" i="17"/>
  <c r="I394" i="17"/>
  <c r="J376" i="17"/>
  <c r="I376" i="17"/>
  <c r="J358" i="17"/>
  <c r="I358" i="17"/>
  <c r="J339" i="17"/>
  <c r="I339" i="17"/>
  <c r="J429" i="17"/>
  <c r="I429" i="17"/>
  <c r="J411" i="17"/>
  <c r="I411" i="17"/>
  <c r="J393" i="17"/>
  <c r="I393" i="17"/>
  <c r="J375" i="17"/>
  <c r="I375" i="17"/>
  <c r="J357" i="17"/>
  <c r="I357" i="17"/>
  <c r="J338" i="17"/>
  <c r="I338" i="17"/>
  <c r="J428" i="17"/>
  <c r="I428" i="17"/>
  <c r="J410" i="17"/>
  <c r="I410" i="17"/>
  <c r="J392" i="17"/>
  <c r="I392" i="17"/>
  <c r="J374" i="17"/>
  <c r="I374" i="17"/>
  <c r="J356" i="17"/>
  <c r="I356" i="17"/>
  <c r="J335" i="17"/>
  <c r="I335" i="17"/>
  <c r="J337" i="17"/>
  <c r="I337" i="17"/>
  <c r="J427" i="17"/>
  <c r="I427" i="17"/>
  <c r="J409" i="17"/>
  <c r="I409" i="17"/>
  <c r="J391" i="17"/>
  <c r="I391" i="17"/>
  <c r="J373" i="17"/>
  <c r="I373" i="17"/>
  <c r="J355" i="17"/>
  <c r="I355" i="17"/>
  <c r="J334" i="17"/>
  <c r="I334" i="17"/>
  <c r="J336" i="17"/>
  <c r="I336" i="17"/>
  <c r="J426" i="17"/>
  <c r="I426" i="17"/>
  <c r="J408" i="17"/>
  <c r="I408" i="17"/>
  <c r="J390" i="17"/>
  <c r="I390" i="17"/>
  <c r="J372" i="17"/>
  <c r="I372" i="17"/>
  <c r="J354" i="17"/>
  <c r="I354" i="17"/>
  <c r="J425" i="17"/>
  <c r="I425" i="17"/>
  <c r="J407" i="17"/>
  <c r="I407" i="17"/>
  <c r="J389" i="17"/>
  <c r="I389" i="17"/>
  <c r="J371" i="17"/>
  <c r="I371" i="17"/>
  <c r="J353" i="17"/>
  <c r="I353" i="17"/>
  <c r="J424" i="17"/>
  <c r="I424" i="17"/>
  <c r="J406" i="17"/>
  <c r="I406" i="17"/>
  <c r="J388" i="17"/>
  <c r="I388" i="17"/>
  <c r="J370" i="17"/>
  <c r="I370" i="17"/>
  <c r="J352" i="17"/>
  <c r="I352" i="17"/>
  <c r="J333" i="17"/>
  <c r="I333" i="17"/>
  <c r="J423" i="17"/>
  <c r="I423" i="17"/>
  <c r="J405" i="17"/>
  <c r="I405" i="17"/>
  <c r="J387" i="17"/>
  <c r="I387" i="17"/>
  <c r="J369" i="17"/>
  <c r="I369" i="17"/>
  <c r="J351" i="17"/>
  <c r="I351" i="17"/>
  <c r="J332" i="17"/>
  <c r="I332" i="17"/>
  <c r="J422" i="17"/>
  <c r="I422" i="17"/>
  <c r="J404" i="17"/>
  <c r="I404" i="17"/>
  <c r="J386" i="17"/>
  <c r="I386" i="17"/>
  <c r="J368" i="17"/>
  <c r="I368" i="17"/>
  <c r="J350" i="17"/>
  <c r="I350" i="17"/>
  <c r="J329" i="17"/>
  <c r="I329" i="17"/>
  <c r="J331" i="17"/>
  <c r="I331" i="17"/>
  <c r="J421" i="17"/>
  <c r="I421" i="17"/>
  <c r="J403" i="17"/>
  <c r="I403" i="17"/>
  <c r="J385" i="17"/>
  <c r="I385" i="17"/>
  <c r="J367" i="17"/>
  <c r="I367" i="17"/>
  <c r="J349" i="17"/>
  <c r="I349" i="17"/>
  <c r="J328" i="17"/>
  <c r="I328" i="17"/>
  <c r="J330" i="17"/>
  <c r="I330" i="17"/>
  <c r="J420" i="17"/>
  <c r="I420" i="17"/>
  <c r="J402" i="17"/>
  <c r="I402" i="17"/>
  <c r="J384" i="17"/>
  <c r="I384" i="17"/>
  <c r="J366" i="17"/>
  <c r="I366" i="17"/>
  <c r="J348" i="17"/>
  <c r="I348" i="17"/>
  <c r="J419" i="17"/>
  <c r="I419" i="17"/>
  <c r="J401" i="17"/>
  <c r="I401" i="17"/>
  <c r="J383" i="17"/>
  <c r="I383" i="17"/>
  <c r="J365" i="17"/>
  <c r="I365" i="17"/>
  <c r="J347" i="17"/>
  <c r="I347" i="17"/>
  <c r="J418" i="17"/>
  <c r="I418" i="17"/>
  <c r="J400" i="17"/>
  <c r="I400" i="17"/>
  <c r="J382" i="17"/>
  <c r="I382" i="17"/>
  <c r="J364" i="17"/>
  <c r="I364" i="17"/>
  <c r="J346" i="17"/>
  <c r="I346" i="17"/>
  <c r="J327" i="17"/>
  <c r="I327" i="17"/>
  <c r="J417" i="17"/>
  <c r="I417" i="17"/>
  <c r="J399" i="17"/>
  <c r="I399" i="17"/>
  <c r="J381" i="17"/>
  <c r="I381" i="17"/>
  <c r="J363" i="17"/>
  <c r="I363" i="17"/>
  <c r="J345" i="17"/>
  <c r="I345" i="17"/>
  <c r="J326" i="17"/>
  <c r="I326" i="17"/>
  <c r="J416" i="17"/>
  <c r="I416" i="17"/>
  <c r="J398" i="17"/>
  <c r="I398" i="17"/>
  <c r="J380" i="17"/>
  <c r="I380" i="17"/>
  <c r="J362" i="17"/>
  <c r="I362" i="17"/>
  <c r="J344" i="17"/>
  <c r="I344" i="17"/>
  <c r="J233" i="17"/>
  <c r="I233" i="17"/>
  <c r="J235" i="17"/>
  <c r="I235" i="17"/>
  <c r="J325" i="17"/>
  <c r="I325" i="17"/>
  <c r="J307" i="17"/>
  <c r="I307" i="17"/>
  <c r="J289" i="17"/>
  <c r="I289" i="17"/>
  <c r="J271" i="17"/>
  <c r="I271" i="17"/>
  <c r="J253" i="17"/>
  <c r="I253" i="17"/>
  <c r="J232" i="17"/>
  <c r="I232" i="17"/>
  <c r="J234" i="17"/>
  <c r="I234" i="17"/>
  <c r="J324" i="17"/>
  <c r="I324" i="17"/>
  <c r="J306" i="17"/>
  <c r="I306" i="17"/>
  <c r="J288" i="17"/>
  <c r="I288" i="17"/>
  <c r="J270" i="17"/>
  <c r="I270" i="17"/>
  <c r="J252" i="17"/>
  <c r="I252" i="17"/>
  <c r="J323" i="17"/>
  <c r="I323" i="17"/>
  <c r="J305" i="17"/>
  <c r="I305" i="17"/>
  <c r="J287" i="17"/>
  <c r="I287" i="17"/>
  <c r="J269" i="17"/>
  <c r="I269" i="17"/>
  <c r="J251" i="17"/>
  <c r="I251" i="17"/>
  <c r="J322" i="17"/>
  <c r="I322" i="17"/>
  <c r="J304" i="17"/>
  <c r="I304" i="17"/>
  <c r="J286" i="17"/>
  <c r="I286" i="17"/>
  <c r="J268" i="17"/>
  <c r="I268" i="17"/>
  <c r="J250" i="17"/>
  <c r="I250" i="17"/>
  <c r="J231" i="17"/>
  <c r="I231" i="17"/>
  <c r="J321" i="17"/>
  <c r="I321" i="17"/>
  <c r="J303" i="17"/>
  <c r="I303" i="17"/>
  <c r="J285" i="17"/>
  <c r="I285" i="17"/>
  <c r="J267" i="17"/>
  <c r="I267" i="17"/>
  <c r="J249" i="17"/>
  <c r="I249" i="17"/>
  <c r="J230" i="17"/>
  <c r="I230" i="17"/>
  <c r="J320" i="17"/>
  <c r="I320" i="17"/>
  <c r="J302" i="17"/>
  <c r="I302" i="17"/>
  <c r="J284" i="17"/>
  <c r="I284" i="17"/>
  <c r="J266" i="17"/>
  <c r="I266" i="17"/>
  <c r="J248" i="17"/>
  <c r="I248" i="17"/>
  <c r="J227" i="17"/>
  <c r="I227" i="17"/>
  <c r="J229" i="17"/>
  <c r="I229" i="17"/>
  <c r="J319" i="17"/>
  <c r="I319" i="17"/>
  <c r="J301" i="17"/>
  <c r="I301" i="17"/>
  <c r="J283" i="17"/>
  <c r="I283" i="17"/>
  <c r="J265" i="17"/>
  <c r="I265" i="17"/>
  <c r="J247" i="17"/>
  <c r="I247" i="17"/>
  <c r="J226" i="17"/>
  <c r="I226" i="17"/>
  <c r="J228" i="17"/>
  <c r="I228" i="17"/>
  <c r="J318" i="17"/>
  <c r="I318" i="17"/>
  <c r="J300" i="17"/>
  <c r="I300" i="17"/>
  <c r="J282" i="17"/>
  <c r="I282" i="17"/>
  <c r="J264" i="17"/>
  <c r="I264" i="17"/>
  <c r="J246" i="17"/>
  <c r="I246" i="17"/>
  <c r="J317" i="17"/>
  <c r="I317" i="17"/>
  <c r="J299" i="17"/>
  <c r="I299" i="17"/>
  <c r="J281" i="17"/>
  <c r="I281" i="17"/>
  <c r="J263" i="17"/>
  <c r="I263" i="17"/>
  <c r="J245" i="17"/>
  <c r="I245" i="17"/>
  <c r="J316" i="17"/>
  <c r="I316" i="17"/>
  <c r="J298" i="17"/>
  <c r="I298" i="17"/>
  <c r="J280" i="17"/>
  <c r="I280" i="17"/>
  <c r="J262" i="17"/>
  <c r="I262" i="17"/>
  <c r="J244" i="17"/>
  <c r="I244" i="17"/>
  <c r="J225" i="17"/>
  <c r="I225" i="17"/>
  <c r="J315" i="17"/>
  <c r="I315" i="17"/>
  <c r="J297" i="17"/>
  <c r="I297" i="17"/>
  <c r="J279" i="17"/>
  <c r="I279" i="17"/>
  <c r="J261" i="17"/>
  <c r="I261" i="17"/>
  <c r="J243" i="17"/>
  <c r="I243" i="17"/>
  <c r="J224" i="17"/>
  <c r="I224" i="17"/>
  <c r="J314" i="17"/>
  <c r="I314" i="17"/>
  <c r="J296" i="17"/>
  <c r="I296" i="17"/>
  <c r="J278" i="17"/>
  <c r="I278" i="17"/>
  <c r="J260" i="17"/>
  <c r="I260" i="17"/>
  <c r="J242" i="17"/>
  <c r="I242" i="17"/>
  <c r="J221" i="17"/>
  <c r="I221" i="17"/>
  <c r="J223" i="17"/>
  <c r="I223" i="17"/>
  <c r="J313" i="17"/>
  <c r="I313" i="17"/>
  <c r="J295" i="17"/>
  <c r="I295" i="17"/>
  <c r="J277" i="17"/>
  <c r="I277" i="17"/>
  <c r="J259" i="17"/>
  <c r="I259" i="17"/>
  <c r="J241" i="17"/>
  <c r="I241" i="17"/>
  <c r="J220" i="17"/>
  <c r="I220" i="17"/>
  <c r="J222" i="17"/>
  <c r="I222" i="17"/>
  <c r="J312" i="17"/>
  <c r="I312" i="17"/>
  <c r="J294" i="17"/>
  <c r="I294" i="17"/>
  <c r="J276" i="17"/>
  <c r="I276" i="17"/>
  <c r="J258" i="17"/>
  <c r="I258" i="17"/>
  <c r="J240" i="17"/>
  <c r="I240" i="17"/>
  <c r="J311" i="17"/>
  <c r="I311" i="17"/>
  <c r="J293" i="17"/>
  <c r="I293" i="17"/>
  <c r="J275" i="17"/>
  <c r="I275" i="17"/>
  <c r="J257" i="17"/>
  <c r="I257" i="17"/>
  <c r="J239" i="17"/>
  <c r="I239" i="17"/>
  <c r="J310" i="17"/>
  <c r="I310" i="17"/>
  <c r="J292" i="17"/>
  <c r="I292" i="17"/>
  <c r="J274" i="17"/>
  <c r="I274" i="17"/>
  <c r="J256" i="17"/>
  <c r="I256" i="17"/>
  <c r="J238" i="17"/>
  <c r="I238" i="17"/>
  <c r="J219" i="17"/>
  <c r="I219" i="17"/>
  <c r="J309" i="17"/>
  <c r="I309" i="17"/>
  <c r="J291" i="17"/>
  <c r="I291" i="17"/>
  <c r="J273" i="17"/>
  <c r="I273" i="17"/>
  <c r="J255" i="17"/>
  <c r="I255" i="17"/>
  <c r="J237" i="17"/>
  <c r="I237" i="17"/>
  <c r="J218" i="17"/>
  <c r="I218" i="17"/>
  <c r="J308" i="17"/>
  <c r="I308" i="17"/>
  <c r="J290" i="17"/>
  <c r="I290" i="17"/>
  <c r="J272" i="17"/>
  <c r="I272" i="17"/>
  <c r="J254" i="17"/>
  <c r="I254" i="17"/>
  <c r="J236" i="17"/>
  <c r="I236" i="17"/>
  <c r="J125" i="17"/>
  <c r="I125" i="17"/>
  <c r="J127" i="17"/>
  <c r="I127" i="17"/>
  <c r="J217" i="17"/>
  <c r="I217" i="17"/>
  <c r="J199" i="17"/>
  <c r="I199" i="17"/>
  <c r="J181" i="17"/>
  <c r="I181" i="17"/>
  <c r="J163" i="17"/>
  <c r="I163" i="17"/>
  <c r="J145" i="17"/>
  <c r="I145" i="17"/>
  <c r="J124" i="17"/>
  <c r="I124" i="17"/>
  <c r="J126" i="17"/>
  <c r="I126" i="17"/>
  <c r="J216" i="17"/>
  <c r="I216" i="17"/>
  <c r="J198" i="17"/>
  <c r="I198" i="17"/>
  <c r="J180" i="17"/>
  <c r="I180" i="17"/>
  <c r="J162" i="17"/>
  <c r="I162" i="17"/>
  <c r="J144" i="17"/>
  <c r="I144" i="17"/>
  <c r="J215" i="17"/>
  <c r="I215" i="17"/>
  <c r="J197" i="17"/>
  <c r="I197" i="17"/>
  <c r="J179" i="17"/>
  <c r="I179" i="17"/>
  <c r="J161" i="17"/>
  <c r="I161" i="17"/>
  <c r="J143" i="17"/>
  <c r="I143" i="17"/>
  <c r="J214" i="17"/>
  <c r="I214" i="17"/>
  <c r="J196" i="17"/>
  <c r="I196" i="17"/>
  <c r="J178" i="17"/>
  <c r="I178" i="17"/>
  <c r="J160" i="17"/>
  <c r="I160" i="17"/>
  <c r="J142" i="17"/>
  <c r="I142" i="17"/>
  <c r="J123" i="17"/>
  <c r="I123" i="17"/>
  <c r="J213" i="17"/>
  <c r="I213" i="17"/>
  <c r="J195" i="17"/>
  <c r="I195" i="17"/>
  <c r="J177" i="17"/>
  <c r="I177" i="17"/>
  <c r="J159" i="17"/>
  <c r="I159" i="17"/>
  <c r="J141" i="17"/>
  <c r="I141" i="17"/>
  <c r="J122" i="17"/>
  <c r="I122" i="17"/>
  <c r="J212" i="17"/>
  <c r="I212" i="17"/>
  <c r="J194" i="17"/>
  <c r="I194" i="17"/>
  <c r="J176" i="17"/>
  <c r="I176" i="17"/>
  <c r="J158" i="17"/>
  <c r="I158" i="17"/>
  <c r="J140" i="17"/>
  <c r="I140" i="17"/>
  <c r="J119" i="17"/>
  <c r="I119" i="17"/>
  <c r="J121" i="17"/>
  <c r="I121" i="17"/>
  <c r="J211" i="17"/>
  <c r="I211" i="17"/>
  <c r="J193" i="17"/>
  <c r="I193" i="17"/>
  <c r="J175" i="17"/>
  <c r="I175" i="17"/>
  <c r="J157" i="17"/>
  <c r="I157" i="17"/>
  <c r="J139" i="17"/>
  <c r="I139" i="17"/>
  <c r="J118" i="17"/>
  <c r="I118" i="17"/>
  <c r="J120" i="17"/>
  <c r="I120" i="17"/>
  <c r="J210" i="17"/>
  <c r="I210" i="17"/>
  <c r="J192" i="17"/>
  <c r="I192" i="17"/>
  <c r="J174" i="17"/>
  <c r="I174" i="17"/>
  <c r="J156" i="17"/>
  <c r="I156" i="17"/>
  <c r="J138" i="17"/>
  <c r="I138" i="17"/>
  <c r="J209" i="17"/>
  <c r="I209" i="17"/>
  <c r="J191" i="17"/>
  <c r="I191" i="17"/>
  <c r="J173" i="17"/>
  <c r="I173" i="17"/>
  <c r="J155" i="17"/>
  <c r="I155" i="17"/>
  <c r="J137" i="17"/>
  <c r="I137" i="17"/>
  <c r="J208" i="17"/>
  <c r="I208" i="17"/>
  <c r="J190" i="17"/>
  <c r="I190" i="17"/>
  <c r="J172" i="17"/>
  <c r="I172" i="17"/>
  <c r="J154" i="17"/>
  <c r="I154" i="17"/>
  <c r="J136" i="17"/>
  <c r="I136" i="17"/>
  <c r="J117" i="17"/>
  <c r="I117" i="17"/>
  <c r="J207" i="17"/>
  <c r="I207" i="17"/>
  <c r="J189" i="17"/>
  <c r="I189" i="17"/>
  <c r="J171" i="17"/>
  <c r="I171" i="17"/>
  <c r="J153" i="17"/>
  <c r="I153" i="17"/>
  <c r="J135" i="17"/>
  <c r="I135" i="17"/>
  <c r="J116" i="17"/>
  <c r="I116" i="17"/>
  <c r="J206" i="17"/>
  <c r="I206" i="17"/>
  <c r="J188" i="17"/>
  <c r="I188" i="17"/>
  <c r="J170" i="17"/>
  <c r="I170" i="17"/>
  <c r="J152" i="17"/>
  <c r="I152" i="17"/>
  <c r="J134" i="17"/>
  <c r="I134" i="17"/>
  <c r="J113" i="17"/>
  <c r="I113" i="17"/>
  <c r="J115" i="17"/>
  <c r="I115" i="17"/>
  <c r="J205" i="17"/>
  <c r="I205" i="17"/>
  <c r="J187" i="17"/>
  <c r="I187" i="17"/>
  <c r="J169" i="17"/>
  <c r="I169" i="17"/>
  <c r="J151" i="17"/>
  <c r="I151" i="17"/>
  <c r="J133" i="17"/>
  <c r="I133" i="17"/>
  <c r="J112" i="17"/>
  <c r="I112" i="17"/>
  <c r="J114" i="17"/>
  <c r="I114" i="17"/>
  <c r="J204" i="17"/>
  <c r="I204" i="17"/>
  <c r="J186" i="17"/>
  <c r="I186" i="17"/>
  <c r="J168" i="17"/>
  <c r="I168" i="17"/>
  <c r="J150" i="17"/>
  <c r="I150" i="17"/>
  <c r="J132" i="17"/>
  <c r="I132" i="17"/>
  <c r="J203" i="17"/>
  <c r="I203" i="17"/>
  <c r="J185" i="17"/>
  <c r="I185" i="17"/>
  <c r="J167" i="17"/>
  <c r="I167" i="17"/>
  <c r="J149" i="17"/>
  <c r="I149" i="17"/>
  <c r="J131" i="17"/>
  <c r="I131" i="17"/>
  <c r="J202" i="17"/>
  <c r="I202" i="17"/>
  <c r="J184" i="17"/>
  <c r="I184" i="17"/>
  <c r="J166" i="17"/>
  <c r="I166" i="17"/>
  <c r="J148" i="17"/>
  <c r="I148" i="17"/>
  <c r="J130" i="17"/>
  <c r="I130" i="17"/>
  <c r="J111" i="17"/>
  <c r="I111" i="17"/>
  <c r="J201" i="17"/>
  <c r="I201" i="17"/>
  <c r="J183" i="17"/>
  <c r="I183" i="17"/>
  <c r="J165" i="17"/>
  <c r="I165" i="17"/>
  <c r="J147" i="17"/>
  <c r="I147" i="17"/>
  <c r="J129" i="17"/>
  <c r="I129" i="17"/>
  <c r="J110" i="17"/>
  <c r="I110" i="17"/>
  <c r="J200" i="17"/>
  <c r="I200" i="17"/>
  <c r="J182" i="17"/>
  <c r="I182" i="17"/>
  <c r="J164" i="17"/>
  <c r="I164" i="17"/>
  <c r="J146" i="17"/>
  <c r="I146" i="17"/>
  <c r="J128" i="17"/>
  <c r="I128" i="17"/>
  <c r="J17" i="17"/>
  <c r="I17" i="17"/>
  <c r="J19" i="17"/>
  <c r="I19" i="17"/>
  <c r="J109" i="17"/>
  <c r="I109" i="17"/>
  <c r="J91" i="17"/>
  <c r="I91" i="17"/>
  <c r="J73" i="17"/>
  <c r="I73" i="17"/>
  <c r="J55" i="17"/>
  <c r="I55" i="17"/>
  <c r="J37" i="17"/>
  <c r="I37" i="17"/>
  <c r="J16" i="17"/>
  <c r="I16" i="17"/>
  <c r="J18" i="17"/>
  <c r="I18" i="17"/>
  <c r="J108" i="17"/>
  <c r="I108" i="17"/>
  <c r="J90" i="17"/>
  <c r="I90" i="17"/>
  <c r="J72" i="17"/>
  <c r="I72" i="17"/>
  <c r="J54" i="17"/>
  <c r="I54" i="17"/>
  <c r="J36" i="17"/>
  <c r="I36" i="17"/>
  <c r="J107" i="17"/>
  <c r="I107" i="17"/>
  <c r="J89" i="17"/>
  <c r="I89" i="17"/>
  <c r="J71" i="17"/>
  <c r="I71" i="17"/>
  <c r="J53" i="17"/>
  <c r="I53" i="17"/>
  <c r="J35" i="17"/>
  <c r="I35" i="17"/>
  <c r="J106" i="17"/>
  <c r="I106" i="17"/>
  <c r="J88" i="17"/>
  <c r="I88" i="17"/>
  <c r="J70" i="17"/>
  <c r="I70" i="17"/>
  <c r="J52" i="17"/>
  <c r="I52" i="17"/>
  <c r="J34" i="17"/>
  <c r="I34" i="17"/>
  <c r="J15" i="17"/>
  <c r="I15" i="17"/>
  <c r="J105" i="17"/>
  <c r="I105" i="17"/>
  <c r="J87" i="17"/>
  <c r="I87" i="17"/>
  <c r="J69" i="17"/>
  <c r="I69" i="17"/>
  <c r="J51" i="17"/>
  <c r="I51" i="17"/>
  <c r="J33" i="17"/>
  <c r="I33" i="17"/>
  <c r="J14" i="17"/>
  <c r="I14" i="17"/>
  <c r="J104" i="17"/>
  <c r="I104" i="17"/>
  <c r="J86" i="17"/>
  <c r="I86" i="17"/>
  <c r="J68" i="17"/>
  <c r="I68" i="17"/>
  <c r="J50" i="17"/>
  <c r="I50" i="17"/>
  <c r="J32" i="17"/>
  <c r="I32" i="17"/>
  <c r="J11" i="17"/>
  <c r="I11" i="17"/>
  <c r="J13" i="17"/>
  <c r="I13" i="17"/>
  <c r="J103" i="17"/>
  <c r="I103" i="17"/>
  <c r="J85" i="17"/>
  <c r="I85" i="17"/>
  <c r="J67" i="17"/>
  <c r="I67" i="17"/>
  <c r="J49" i="17"/>
  <c r="I49" i="17"/>
  <c r="J31" i="17"/>
  <c r="I31" i="17"/>
  <c r="J10" i="17"/>
  <c r="I10" i="17"/>
  <c r="J12" i="17"/>
  <c r="I12" i="17"/>
  <c r="J102" i="17"/>
  <c r="I102" i="17"/>
  <c r="J84" i="17"/>
  <c r="I84" i="17"/>
  <c r="J66" i="17"/>
  <c r="I66" i="17"/>
  <c r="J48" i="17"/>
  <c r="I48" i="17"/>
  <c r="J30" i="17"/>
  <c r="I30" i="17"/>
  <c r="J101" i="17"/>
  <c r="I101" i="17"/>
  <c r="J83" i="17"/>
  <c r="I83" i="17"/>
  <c r="J65" i="17"/>
  <c r="I65" i="17"/>
  <c r="J47" i="17"/>
  <c r="I47" i="17"/>
  <c r="J29" i="17"/>
  <c r="I29" i="17"/>
  <c r="J100" i="17"/>
  <c r="I100" i="17"/>
  <c r="J82" i="17"/>
  <c r="I82" i="17"/>
  <c r="J64" i="17"/>
  <c r="I64" i="17"/>
  <c r="J46" i="17"/>
  <c r="I46" i="17"/>
  <c r="J9" i="17"/>
  <c r="I9" i="17"/>
  <c r="J99" i="17"/>
  <c r="I99" i="17"/>
  <c r="J81" i="17"/>
  <c r="I81" i="17"/>
  <c r="J63" i="17"/>
  <c r="I63" i="17"/>
  <c r="J45" i="17"/>
  <c r="I45" i="17"/>
  <c r="J27" i="17"/>
  <c r="I27" i="17"/>
  <c r="J8" i="17"/>
  <c r="I8" i="17"/>
  <c r="J98" i="17"/>
  <c r="I98" i="17"/>
  <c r="J80" i="17"/>
  <c r="I80" i="17"/>
  <c r="J62" i="17"/>
  <c r="I62" i="17"/>
  <c r="J44" i="17"/>
  <c r="I44" i="17"/>
  <c r="J26" i="17"/>
  <c r="I26" i="17"/>
  <c r="J5" i="17"/>
  <c r="I5" i="17"/>
  <c r="J7" i="17"/>
  <c r="I7" i="17"/>
  <c r="J97" i="17"/>
  <c r="I97" i="17"/>
  <c r="J79" i="17"/>
  <c r="I79" i="17"/>
  <c r="J61" i="17"/>
  <c r="I61" i="17"/>
  <c r="J43" i="17"/>
  <c r="I43" i="17"/>
  <c r="J25" i="17"/>
  <c r="I25" i="17"/>
  <c r="J4" i="17"/>
  <c r="I4" i="17"/>
  <c r="J6" i="17"/>
  <c r="I6" i="17"/>
  <c r="J96" i="17"/>
  <c r="I96" i="17"/>
  <c r="J78" i="17"/>
  <c r="I78" i="17"/>
  <c r="J60" i="17"/>
  <c r="I60" i="17"/>
  <c r="J42" i="17"/>
  <c r="I42" i="17"/>
  <c r="J24" i="17"/>
  <c r="I24" i="17"/>
  <c r="J95" i="17"/>
  <c r="I95" i="17"/>
  <c r="J77" i="17"/>
  <c r="I77" i="17"/>
  <c r="J59" i="17"/>
  <c r="I59" i="17"/>
  <c r="J41" i="17"/>
  <c r="I41" i="17"/>
  <c r="J23" i="17"/>
  <c r="I23" i="17"/>
  <c r="J94" i="17"/>
  <c r="I94" i="17"/>
  <c r="J76" i="17"/>
  <c r="I76" i="17"/>
  <c r="J58" i="17"/>
  <c r="I58" i="17"/>
  <c r="J40" i="17"/>
  <c r="I40" i="17"/>
  <c r="J22" i="17"/>
  <c r="I22" i="17"/>
  <c r="J3" i="17"/>
  <c r="I3" i="17"/>
  <c r="J93" i="17"/>
  <c r="I93" i="17"/>
  <c r="J75" i="17"/>
  <c r="I75" i="17"/>
  <c r="J57" i="17"/>
  <c r="I57" i="17"/>
  <c r="J39" i="17"/>
  <c r="I39" i="17"/>
  <c r="J21" i="17"/>
  <c r="I21" i="17"/>
  <c r="J2" i="17"/>
  <c r="I2" i="17"/>
  <c r="J92" i="17"/>
  <c r="I92" i="17"/>
  <c r="J74" i="17"/>
  <c r="I74" i="17"/>
  <c r="J56" i="17"/>
  <c r="I56" i="17"/>
  <c r="J38" i="17"/>
  <c r="I38" i="17"/>
  <c r="J20" i="17"/>
  <c r="I20" i="17"/>
  <c r="I80" i="13" l="1"/>
  <c r="L80" i="13"/>
  <c r="K80" i="13"/>
  <c r="J80" i="13"/>
  <c r="M80" i="13"/>
  <c r="L89" i="13"/>
  <c r="V89" i="13" s="1"/>
  <c r="W52" i="13" s="1"/>
  <c r="V99" i="13"/>
  <c r="U94" i="13"/>
  <c r="J99" i="13"/>
  <c r="L97" i="13"/>
  <c r="M42" i="13" s="1"/>
  <c r="J96" i="13"/>
  <c r="K41" i="13" s="1"/>
  <c r="L94" i="13"/>
  <c r="I97" i="13"/>
  <c r="I99" i="13"/>
  <c r="J44" i="13" s="1"/>
  <c r="S99" i="13"/>
  <c r="T44" i="13" s="1"/>
  <c r="M96" i="13"/>
  <c r="N41" i="13" s="1"/>
  <c r="W99" i="13"/>
  <c r="X44" i="13" s="1"/>
  <c r="K96" i="13"/>
  <c r="L41" i="13" s="1"/>
  <c r="U99" i="13"/>
  <c r="V44" i="13" s="1"/>
  <c r="T94" i="13"/>
  <c r="M98" i="13"/>
  <c r="N43" i="13" s="1"/>
  <c r="K97" i="13"/>
  <c r="L42" i="13" s="1"/>
  <c r="M95" i="13"/>
  <c r="K94" i="13"/>
  <c r="I98" i="13"/>
  <c r="J43" i="13" s="1"/>
  <c r="K98" i="13"/>
  <c r="L43" i="13" s="1"/>
  <c r="I94" i="13"/>
  <c r="M97" i="13"/>
  <c r="N42" i="13" s="1"/>
  <c r="T99" i="13"/>
  <c r="U44" i="13" s="1"/>
  <c r="S94" i="13"/>
  <c r="L98" i="13"/>
  <c r="M43" i="13" s="1"/>
  <c r="J97" i="13"/>
  <c r="L95" i="13"/>
  <c r="M40" i="13" s="1"/>
  <c r="J94" i="13"/>
  <c r="M99" i="13"/>
  <c r="N44" i="13" s="1"/>
  <c r="K95" i="13"/>
  <c r="L40" i="13" s="1"/>
  <c r="K99" i="13"/>
  <c r="L44" i="13" s="1"/>
  <c r="I96" i="13"/>
  <c r="W94" i="13"/>
  <c r="L99" i="13"/>
  <c r="M44" i="13" s="1"/>
  <c r="J98" i="13"/>
  <c r="K43" i="13" s="1"/>
  <c r="L96" i="13"/>
  <c r="M41" i="13" s="1"/>
  <c r="J95" i="13"/>
  <c r="K40" i="13" s="1"/>
  <c r="I95" i="13"/>
  <c r="V94" i="13"/>
  <c r="M94" i="13"/>
  <c r="N39" i="13" s="1"/>
  <c r="M71" i="13"/>
  <c r="W96" i="13"/>
  <c r="X41" i="13" s="1"/>
  <c r="M86" i="13"/>
  <c r="W86" i="13" s="1"/>
  <c r="M70" i="13"/>
  <c r="M79" i="13"/>
  <c r="W95" i="13"/>
  <c r="X40" i="13" s="1"/>
  <c r="N40" i="13"/>
  <c r="M85" i="13"/>
  <c r="W85" i="13" s="1"/>
  <c r="M69" i="13"/>
  <c r="M78" i="13"/>
  <c r="X39" i="13"/>
  <c r="M84" i="13"/>
  <c r="W84" i="13" s="1"/>
  <c r="M68" i="13"/>
  <c r="M77" i="13"/>
  <c r="M89" i="13"/>
  <c r="W89" i="13" s="1"/>
  <c r="M67" i="13"/>
  <c r="N32" i="13" s="1"/>
  <c r="M76" i="13"/>
  <c r="W98" i="13"/>
  <c r="X43" i="13" s="1"/>
  <c r="M88" i="13"/>
  <c r="W88" i="13" s="1"/>
  <c r="M66" i="13"/>
  <c r="M75" i="13"/>
  <c r="W97" i="13"/>
  <c r="X42" i="13" s="1"/>
  <c r="M87" i="13"/>
  <c r="W87" i="13" s="1"/>
  <c r="P64" i="13"/>
  <c r="Y64" i="13" s="1"/>
  <c r="J78" i="13"/>
  <c r="J40" i="13"/>
  <c r="T96" i="13"/>
  <c r="T98" i="13"/>
  <c r="U43" i="13" s="1"/>
  <c r="J71" i="13"/>
  <c r="K36" i="13" s="1"/>
  <c r="I85" i="13"/>
  <c r="J41" i="13"/>
  <c r="S95" i="13"/>
  <c r="U96" i="13"/>
  <c r="U98" i="13"/>
  <c r="V43" i="13" s="1"/>
  <c r="I68" i="13"/>
  <c r="K86" i="13"/>
  <c r="S97" i="13"/>
  <c r="T95" i="13"/>
  <c r="T97" i="13"/>
  <c r="K84" i="13"/>
  <c r="K44" i="13"/>
  <c r="V98" i="13"/>
  <c r="W43" i="13" s="1"/>
  <c r="I78" i="13"/>
  <c r="K88" i="13"/>
  <c r="S98" i="13"/>
  <c r="T43" i="13" s="1"/>
  <c r="U95" i="13"/>
  <c r="U97" i="13"/>
  <c r="J42" i="13"/>
  <c r="K42" i="13"/>
  <c r="S96" i="13"/>
  <c r="V96" i="13"/>
  <c r="K68" i="13"/>
  <c r="J76" i="13"/>
  <c r="V95" i="13"/>
  <c r="V97" i="13"/>
  <c r="W44" i="13"/>
  <c r="G64" i="13"/>
  <c r="I67" i="13"/>
  <c r="L66" i="13"/>
  <c r="J68" i="13"/>
  <c r="L69" i="13"/>
  <c r="I71" i="13"/>
  <c r="G108" i="13" s="1"/>
  <c r="I77" i="13"/>
  <c r="L75" i="13"/>
  <c r="L77" i="13"/>
  <c r="L79" i="13"/>
  <c r="I84" i="13"/>
  <c r="J84" i="13"/>
  <c r="J86" i="13"/>
  <c r="J88" i="13"/>
  <c r="I69" i="13"/>
  <c r="J67" i="13"/>
  <c r="L68" i="13"/>
  <c r="J70" i="13"/>
  <c r="K71" i="13"/>
  <c r="L36" i="13" s="1"/>
  <c r="I79" i="13"/>
  <c r="K76" i="13"/>
  <c r="K78" i="13"/>
  <c r="I86" i="13"/>
  <c r="L84" i="13"/>
  <c r="L86" i="13"/>
  <c r="L88" i="13"/>
  <c r="I70" i="13"/>
  <c r="K67" i="13"/>
  <c r="K70" i="13"/>
  <c r="L71" i="13"/>
  <c r="H108" i="13" s="1"/>
  <c r="L76" i="13"/>
  <c r="L78" i="13"/>
  <c r="I87" i="13"/>
  <c r="J85" i="13"/>
  <c r="J87" i="13"/>
  <c r="J89" i="13"/>
  <c r="J66" i="13"/>
  <c r="L67" i="13"/>
  <c r="J69" i="13"/>
  <c r="L70" i="13"/>
  <c r="I75" i="13"/>
  <c r="J75" i="13"/>
  <c r="J77" i="13"/>
  <c r="J79" i="13"/>
  <c r="I88" i="13"/>
  <c r="K85" i="13"/>
  <c r="K87" i="13"/>
  <c r="K89" i="13"/>
  <c r="I66" i="13"/>
  <c r="K66" i="13"/>
  <c r="K69" i="13"/>
  <c r="I76" i="13"/>
  <c r="K75" i="13"/>
  <c r="K77" i="13"/>
  <c r="K79" i="13"/>
  <c r="I89" i="13"/>
  <c r="L85" i="13"/>
  <c r="L87" i="13"/>
  <c r="M52" i="13" l="1"/>
  <c r="S71" i="13"/>
  <c r="AE70" i="13"/>
  <c r="AD35" i="13" s="1"/>
  <c r="S66" i="13"/>
  <c r="Q103" i="13" s="1"/>
  <c r="I108" i="13"/>
  <c r="J108" i="13" s="1"/>
  <c r="AC68" i="13"/>
  <c r="AB33" i="13" s="1"/>
  <c r="AF70" i="13"/>
  <c r="AE35" i="13" s="1"/>
  <c r="N35" i="13"/>
  <c r="W70" i="13"/>
  <c r="X35" i="13" s="1"/>
  <c r="V66" i="13"/>
  <c r="W67" i="13"/>
  <c r="X32" i="13" s="1"/>
  <c r="W68" i="13"/>
  <c r="X33" i="13" s="1"/>
  <c r="N33" i="13"/>
  <c r="AF68" i="13"/>
  <c r="AE33" i="13" s="1"/>
  <c r="W69" i="13"/>
  <c r="X34" i="13" s="1"/>
  <c r="N34" i="13"/>
  <c r="AF69" i="13"/>
  <c r="AE34" i="13" s="1"/>
  <c r="AF66" i="13"/>
  <c r="AE31" i="13" s="1"/>
  <c r="N31" i="13"/>
  <c r="W66" i="13"/>
  <c r="X31" i="13" s="1"/>
  <c r="AF67" i="13"/>
  <c r="AE32" i="13" s="1"/>
  <c r="W71" i="13"/>
  <c r="X36" i="13" s="1"/>
  <c r="N36" i="13"/>
  <c r="AD67" i="13"/>
  <c r="AC32" i="13" s="1"/>
  <c r="AB66" i="13"/>
  <c r="AA31" i="13" s="1"/>
  <c r="V87" i="13"/>
  <c r="M50" i="13"/>
  <c r="U87" i="13"/>
  <c r="L50" i="13"/>
  <c r="U89" i="13"/>
  <c r="V52" i="13" s="1"/>
  <c r="L52" i="13"/>
  <c r="T86" i="13"/>
  <c r="U49" i="13" s="1"/>
  <c r="K49" i="13"/>
  <c r="T84" i="13"/>
  <c r="U47" i="13" s="1"/>
  <c r="K47" i="13"/>
  <c r="S89" i="13"/>
  <c r="T52" i="13" s="1"/>
  <c r="J52" i="13"/>
  <c r="T87" i="13"/>
  <c r="K50" i="13"/>
  <c r="V88" i="13"/>
  <c r="W51" i="13" s="1"/>
  <c r="M51" i="13"/>
  <c r="S84" i="13"/>
  <c r="T47" i="13" s="1"/>
  <c r="J47" i="13"/>
  <c r="U84" i="13"/>
  <c r="V47" i="13" s="1"/>
  <c r="L47" i="13"/>
  <c r="S88" i="13"/>
  <c r="T51" i="13" s="1"/>
  <c r="J51" i="13"/>
  <c r="T85" i="13"/>
  <c r="U48" i="13" s="1"/>
  <c r="K48" i="13"/>
  <c r="V86" i="13"/>
  <c r="W49" i="13" s="1"/>
  <c r="M49" i="13"/>
  <c r="S85" i="13"/>
  <c r="T48" i="13" s="1"/>
  <c r="J48" i="13"/>
  <c r="V85" i="13"/>
  <c r="W48" i="13" s="1"/>
  <c r="M48" i="13"/>
  <c r="T89" i="13"/>
  <c r="U52" i="13" s="1"/>
  <c r="K52" i="13"/>
  <c r="U88" i="13"/>
  <c r="V51" i="13" s="1"/>
  <c r="L51" i="13"/>
  <c r="S87" i="13"/>
  <c r="J50" i="13"/>
  <c r="V84" i="13"/>
  <c r="W47" i="13" s="1"/>
  <c r="M47" i="13"/>
  <c r="U85" i="13"/>
  <c r="V48" i="13" s="1"/>
  <c r="L48" i="13"/>
  <c r="S86" i="13"/>
  <c r="T49" i="13" s="1"/>
  <c r="J49" i="13"/>
  <c r="T88" i="13"/>
  <c r="U51" i="13" s="1"/>
  <c r="K51" i="13"/>
  <c r="U86" i="13"/>
  <c r="V49" i="13" s="1"/>
  <c r="L49" i="13"/>
  <c r="AE67" i="13"/>
  <c r="AD32" i="13" s="1"/>
  <c r="AB70" i="13"/>
  <c r="AA35" i="13" s="1"/>
  <c r="AE66" i="13"/>
  <c r="AD31" i="13" s="1"/>
  <c r="AE68" i="13"/>
  <c r="AD33" i="13" s="1"/>
  <c r="AC66" i="13"/>
  <c r="AB31" i="13" s="1"/>
  <c r="AC67" i="13"/>
  <c r="AB32" i="13" s="1"/>
  <c r="AC69" i="13"/>
  <c r="AB34" i="13" s="1"/>
  <c r="AD68" i="13"/>
  <c r="AC33" i="13" s="1"/>
  <c r="AD66" i="13"/>
  <c r="AC31" i="13" s="1"/>
  <c r="L35" i="13"/>
  <c r="AD70" i="13"/>
  <c r="AC35" i="13" s="1"/>
  <c r="G106" i="13"/>
  <c r="AB69" i="13"/>
  <c r="AA34" i="13" s="1"/>
  <c r="M34" i="13"/>
  <c r="AE69" i="13"/>
  <c r="AD34" i="13" s="1"/>
  <c r="K35" i="13"/>
  <c r="AC70" i="13"/>
  <c r="AB35" i="13" s="1"/>
  <c r="G105" i="13"/>
  <c r="AB68" i="13"/>
  <c r="AA33" i="13" s="1"/>
  <c r="AD69" i="13"/>
  <c r="AC34" i="13" s="1"/>
  <c r="V67" i="13"/>
  <c r="G104" i="13"/>
  <c r="AB67" i="13"/>
  <c r="AA32" i="13" s="1"/>
  <c r="S67" i="13"/>
  <c r="Q104" i="13" s="1"/>
  <c r="V69" i="13"/>
  <c r="W34" i="13" s="1"/>
  <c r="T70" i="13"/>
  <c r="U35" i="13" s="1"/>
  <c r="G103" i="13"/>
  <c r="U68" i="13"/>
  <c r="J35" i="13"/>
  <c r="G107" i="13"/>
  <c r="T71" i="13"/>
  <c r="U36" i="13" s="1"/>
  <c r="U67" i="13"/>
  <c r="S68" i="13"/>
  <c r="Q105" i="13" s="1"/>
  <c r="S70" i="13"/>
  <c r="T67" i="13"/>
  <c r="K108" i="13"/>
  <c r="T68" i="13"/>
  <c r="U69" i="13"/>
  <c r="V34" i="13" s="1"/>
  <c r="L34" i="13"/>
  <c r="J36" i="13"/>
  <c r="U66" i="13"/>
  <c r="T69" i="13"/>
  <c r="U34" i="13" s="1"/>
  <c r="K34" i="13"/>
  <c r="S69" i="13"/>
  <c r="J34" i="13"/>
  <c r="V68" i="13"/>
  <c r="V71" i="13"/>
  <c r="M36" i="13"/>
  <c r="V70" i="13"/>
  <c r="W35" i="13" s="1"/>
  <c r="M35" i="13"/>
  <c r="U70" i="13"/>
  <c r="V35" i="13" s="1"/>
  <c r="T66" i="13"/>
  <c r="U71" i="13"/>
  <c r="V36" i="13" s="1"/>
  <c r="L108" i="13" l="1"/>
  <c r="M108" i="13" s="1"/>
  <c r="AE36" i="13"/>
  <c r="T53" i="13"/>
  <c r="T50" i="13"/>
  <c r="V53" i="13"/>
  <c r="V50" i="13"/>
  <c r="U53" i="13"/>
  <c r="U50" i="13"/>
  <c r="W53" i="13"/>
  <c r="W50" i="13"/>
  <c r="AB36" i="13"/>
  <c r="AD36" i="13"/>
  <c r="AA36" i="13"/>
  <c r="AC36" i="13"/>
  <c r="W36" i="13"/>
  <c r="R108" i="13"/>
  <c r="T36" i="13"/>
  <c r="Q108" i="13"/>
  <c r="T35" i="13"/>
  <c r="Q107" i="13"/>
  <c r="T34" i="13"/>
  <c r="Q106" i="13"/>
  <c r="U108" i="13" l="1"/>
  <c r="S108" i="13"/>
  <c r="T108" i="13" l="1"/>
  <c r="V108" i="13"/>
  <c r="W108" i="13" s="1"/>
  <c r="X47" i="13" l="1"/>
  <c r="X53" i="13"/>
  <c r="X49" i="13"/>
  <c r="X48" i="13"/>
  <c r="W42" i="13"/>
  <c r="V42" i="13"/>
  <c r="U42" i="13"/>
  <c r="T42" i="13"/>
  <c r="W41" i="13"/>
  <c r="V41" i="13"/>
  <c r="U41" i="13"/>
  <c r="T41" i="13"/>
  <c r="N123" i="13" l="1"/>
  <c r="M123" i="13"/>
  <c r="B38" i="13"/>
  <c r="J53" i="13" l="1"/>
  <c r="R107" i="13"/>
  <c r="U107" i="13" s="1"/>
  <c r="W31" i="13"/>
  <c r="K33" i="13"/>
  <c r="K32" i="13"/>
  <c r="K31" i="13"/>
  <c r="L33" i="13"/>
  <c r="L32" i="13"/>
  <c r="S32" i="13"/>
  <c r="N48" i="13"/>
  <c r="U31" i="13"/>
  <c r="I32" i="13"/>
  <c r="I42" i="13"/>
  <c r="I41" i="13"/>
  <c r="I40" i="13"/>
  <c r="I39" i="13"/>
  <c r="K53" i="13"/>
  <c r="L31" i="13"/>
  <c r="S33" i="13"/>
  <c r="H107" i="13"/>
  <c r="N49" i="13"/>
  <c r="U33" i="13"/>
  <c r="I31" i="13"/>
  <c r="J39" i="13"/>
  <c r="L53" i="13"/>
  <c r="S36" i="13"/>
  <c r="S31" i="13"/>
  <c r="U32" i="13"/>
  <c r="I33" i="13"/>
  <c r="K39" i="13"/>
  <c r="M53" i="13"/>
  <c r="H53" i="13"/>
  <c r="T33" i="13"/>
  <c r="T32" i="13"/>
  <c r="T31" i="13"/>
  <c r="I36" i="13"/>
  <c r="L39" i="13"/>
  <c r="H41" i="13"/>
  <c r="N53" i="13"/>
  <c r="N47" i="13"/>
  <c r="M39" i="13"/>
  <c r="H42" i="13"/>
  <c r="I53" i="13"/>
  <c r="V33" i="13"/>
  <c r="V32" i="13"/>
  <c r="V31" i="13"/>
  <c r="J33" i="13"/>
  <c r="J32" i="13"/>
  <c r="J31" i="13"/>
  <c r="T40" i="13"/>
  <c r="W40" i="13"/>
  <c r="H40" i="13"/>
  <c r="U39" i="13"/>
  <c r="V39" i="13"/>
  <c r="U40" i="13"/>
  <c r="W39" i="13"/>
  <c r="V40" i="13"/>
  <c r="T39" i="13"/>
  <c r="G82" i="13"/>
  <c r="H39" i="13"/>
  <c r="I107" i="13" l="1"/>
  <c r="J107" i="13" s="1"/>
  <c r="K107" i="13"/>
  <c r="G92" i="13"/>
  <c r="Q82" i="13"/>
  <c r="Q92" i="13" s="1"/>
  <c r="H32" i="13"/>
  <c r="R33" i="13"/>
  <c r="H103" i="13"/>
  <c r="K103" i="13" s="1"/>
  <c r="M31" i="13"/>
  <c r="H106" i="13"/>
  <c r="K106" i="13" s="1"/>
  <c r="R105" i="13"/>
  <c r="U105" i="13" s="1"/>
  <c r="W33" i="13"/>
  <c r="H104" i="13"/>
  <c r="K104" i="13" s="1"/>
  <c r="M32" i="13"/>
  <c r="H36" i="13"/>
  <c r="R36" i="13"/>
  <c r="R106" i="13"/>
  <c r="U106" i="13" s="1"/>
  <c r="R32" i="13"/>
  <c r="H33" i="13"/>
  <c r="R104" i="13"/>
  <c r="W32" i="13"/>
  <c r="H105" i="13"/>
  <c r="K105" i="13" s="1"/>
  <c r="M33" i="13"/>
  <c r="S107" i="13"/>
  <c r="R31" i="13"/>
  <c r="R103" i="13"/>
  <c r="U103" i="13" s="1"/>
  <c r="H31" i="13"/>
  <c r="L107" i="13" l="1"/>
  <c r="M107" i="13" s="1"/>
  <c r="I106" i="13"/>
  <c r="J106" i="13" s="1"/>
  <c r="S104" i="13"/>
  <c r="U104" i="13"/>
  <c r="I104" i="13"/>
  <c r="J104" i="13" s="1"/>
  <c r="S106" i="13"/>
  <c r="T106" i="13" s="1"/>
  <c r="S105" i="13"/>
  <c r="I105" i="13"/>
  <c r="J105" i="13" s="1"/>
  <c r="T107" i="13"/>
  <c r="V107" i="13"/>
  <c r="W107" i="13" s="1"/>
  <c r="I103" i="13"/>
  <c r="J103" i="13" s="1"/>
  <c r="S103" i="13"/>
  <c r="T103" i="13" s="1"/>
  <c r="L106" i="13" l="1"/>
  <c r="M106" i="13" s="1"/>
  <c r="V106" i="13"/>
  <c r="W106" i="13" s="1"/>
  <c r="V105" i="13"/>
  <c r="W105" i="13" s="1"/>
  <c r="T105" i="13"/>
  <c r="L105" i="13"/>
  <c r="M105" i="13" s="1"/>
  <c r="V103" i="13"/>
  <c r="W103" i="13" s="1"/>
  <c r="L103" i="13"/>
  <c r="M103" i="13" s="1"/>
  <c r="L104" i="13"/>
  <c r="M104" i="13" s="1"/>
  <c r="T104" i="13"/>
  <c r="V104" i="13"/>
  <c r="W104" i="13" s="1"/>
</calcChain>
</file>

<file path=xl/sharedStrings.xml><?xml version="1.0" encoding="utf-8"?>
<sst xmlns="http://schemas.openxmlformats.org/spreadsheetml/2006/main" count="4340" uniqueCount="110">
  <si>
    <t>12 to 19</t>
  </si>
  <si>
    <t>Both men and women</t>
  </si>
  <si>
    <t>all ages</t>
  </si>
  <si>
    <t>Cycle 6</t>
  </si>
  <si>
    <t>Cycle 1</t>
  </si>
  <si>
    <t>Cycle 2</t>
  </si>
  <si>
    <t>Cycle 3</t>
  </si>
  <si>
    <t>Cycle 4</t>
  </si>
  <si>
    <t>Cycle 5</t>
  </si>
  <si>
    <t>Cycle 7</t>
  </si>
  <si>
    <t>95% CI</t>
  </si>
  <si>
    <t>Row Labels</t>
  </si>
  <si>
    <t>number of people</t>
  </si>
  <si>
    <t>Coefficient of variation</t>
  </si>
  <si>
    <t>95% Confidence interval (number)</t>
  </si>
  <si>
    <t>Percentage of population with smoking status</t>
  </si>
  <si>
    <t>95% Confidence Interval (percentage). Using CoV for population, which overstates confidence interval</t>
  </si>
  <si>
    <t>DATA</t>
  </si>
  <si>
    <t>Calculations</t>
  </si>
  <si>
    <t>age</t>
  </si>
  <si>
    <t>Number of people</t>
  </si>
  <si>
    <t>Quality flag</t>
  </si>
  <si>
    <t>95% interval</t>
  </si>
  <si>
    <t>∆ Number</t>
  </si>
  <si>
    <t>Percentage difference</t>
  </si>
  <si>
    <t>SE of difference</t>
  </si>
  <si>
    <t>Z-test score*</t>
  </si>
  <si>
    <t>Significant</t>
  </si>
  <si>
    <t>Missing</t>
  </si>
  <si>
    <t>Prevalence (%)</t>
  </si>
  <si>
    <t>Number of missing cases</t>
  </si>
  <si>
    <t>Total Survey Population with answers for all variables</t>
  </si>
  <si>
    <t>Numbers not included ("not stated) - from Data dictionary</t>
  </si>
  <si>
    <t>Prevalence of SB</t>
  </si>
  <si>
    <t>Total</t>
  </si>
  <si>
    <t>Quintile 1</t>
  </si>
  <si>
    <t>Quintile 2</t>
  </si>
  <si>
    <t>Quintile 3</t>
  </si>
  <si>
    <t>Quintile 4</t>
  </si>
  <si>
    <t>Quintile 5</t>
  </si>
  <si>
    <t>or almost every day?</t>
  </si>
  <si>
    <t>quintile 1</t>
  </si>
  <si>
    <t>quintile 2</t>
  </si>
  <si>
    <t>quintile 3</t>
  </si>
  <si>
    <t>quintile 4</t>
  </si>
  <si>
    <t>quintile 5</t>
  </si>
  <si>
    <t>cycle</t>
  </si>
  <si>
    <t>income quintile</t>
  </si>
  <si>
    <t>code</t>
  </si>
  <si>
    <t>condition</t>
  </si>
  <si>
    <t>Number</t>
  </si>
  <si>
    <t>yes</t>
  </si>
  <si>
    <t>all age</t>
  </si>
  <si>
    <t>both</t>
  </si>
  <si>
    <t>No</t>
  </si>
  <si>
    <t xml:space="preserve">Vehicle: Past month daily or near daily exposure to SHS </t>
  </si>
  <si>
    <t>Home: Someone smokes in home (ETSE_10)</t>
  </si>
  <si>
    <t>Public Places: Exposed to SHS on daily or near daily basis</t>
  </si>
  <si>
    <t>Percentage</t>
  </si>
  <si>
    <t>CofV</t>
  </si>
  <si>
    <t>95% CI (#)</t>
  </si>
  <si>
    <t>95% (%)</t>
  </si>
  <si>
    <t>Exposed</t>
  </si>
  <si>
    <t>Not Exposed</t>
  </si>
  <si>
    <t>All quintiles</t>
  </si>
  <si>
    <t>Range 1: someone smokes in home</t>
  </si>
  <si>
    <t>Range 2: exposed to second hand smoke in public places</t>
  </si>
  <si>
    <t>Range 3: exposed to second hand smoke in private vehicles</t>
  </si>
  <si>
    <t>All ages</t>
  </si>
  <si>
    <t>Someone smokes in home</t>
  </si>
  <si>
    <t>exposure</t>
  </si>
  <si>
    <t>Ages</t>
  </si>
  <si>
    <t>Exposure range</t>
  </si>
  <si>
    <t>Income Quintile</t>
  </si>
  <si>
    <t xml:space="preserve">,  </t>
  </si>
  <si>
    <t>Exposed population</t>
  </si>
  <si>
    <t>All groups</t>
  </si>
  <si>
    <t xml:space="preserve">Total Population </t>
  </si>
  <si>
    <t>All Quintiles</t>
  </si>
  <si>
    <t>12 to 19 years old</t>
  </si>
  <si>
    <t>Exposure to SHS in public places</t>
  </si>
  <si>
    <t>Exposure to SHS in private vehicles</t>
  </si>
  <si>
    <t>Exposure to smoke - vehicles</t>
  </si>
  <si>
    <t>Exposure to smoke - public places</t>
  </si>
  <si>
    <t>Someone smokes in home (REF, NS)</t>
  </si>
  <si>
    <t>Concept Someone smokes inside home</t>
  </si>
  <si>
    <t>Question Including both household members and regular visitors, does anyone smoke inside your home, every day</t>
  </si>
  <si>
    <t>Concept Exposed to second-hand smoke in public places</t>
  </si>
  <si>
    <t>Question (In the past month,) were you exposed to second-hand smoke, every day or almost every day, in public</t>
  </si>
  <si>
    <t>places (such as bars, restaurants, shopping malls, arenas, bingo halls, bowling alleys)?</t>
  </si>
  <si>
    <t>Concept Exposed to second-hand smoke in private vehicle</t>
  </si>
  <si>
    <t>Question In the past month, were you exposed to second-hand smoke, every day or almost every day, in a car or</t>
  </si>
  <si>
    <t>other private vehicle?</t>
  </si>
  <si>
    <t>ETSE_20</t>
  </si>
  <si>
    <t>ETSE_20B</t>
  </si>
  <si>
    <t>ETSE_10</t>
  </si>
  <si>
    <t xml:space="preserve">Exposure to Second-hand smoke by Income Quintile. </t>
  </si>
  <si>
    <t>Based on variables and derived variables, ETSE_20B, ETS_20, ETS_61 , ETS_10, INCDRCA</t>
  </si>
  <si>
    <t>Burden</t>
  </si>
  <si>
    <t xml:space="preserve">Burden </t>
  </si>
  <si>
    <t>Number of People</t>
  </si>
  <si>
    <t>Percentage of selected population</t>
  </si>
  <si>
    <t>∆ Percentage point</t>
  </si>
  <si>
    <t>Difference Cycle 3 to Cycle 7</t>
  </si>
  <si>
    <t xml:space="preserve">This excel sheet is part of a report prepared for Health Canada. </t>
  </si>
  <si>
    <t>Tobacco Use 2000-2014:</t>
  </si>
  <si>
    <t>Insights from The Canadian Community Health Survey</t>
  </si>
  <si>
    <t>Physicians for a Smoke-Free Canada</t>
  </si>
  <si>
    <t>Submitted to Health Canada</t>
  </si>
  <si>
    <t>Contract Number: 4500339975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</si>
</sst>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(* #,##0_);_(* \(#,##0\);_(* &quot;-&quot;??_);_(@_)"/>
    <numFmt numFmtId="168" formatCode="_(* #,##0.0_);_(* \(#,##0.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8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6" fillId="0" borderId="0" xfId="2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8" fillId="0" borderId="0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4" borderId="1" xfId="0" applyFont="1" applyFill="1" applyBorder="1"/>
    <xf numFmtId="3" fontId="6" fillId="0" borderId="0" xfId="2" applyNumberFormat="1" applyFont="1" applyBorder="1" applyAlignment="1">
      <alignment horizontal="right" vertical="top"/>
    </xf>
    <xf numFmtId="3" fontId="8" fillId="0" borderId="0" xfId="2" applyNumberFormat="1" applyFont="1" applyBorder="1" applyAlignment="1">
      <alignment horizontal="right" vertical="top"/>
    </xf>
    <xf numFmtId="164" fontId="6" fillId="0" borderId="0" xfId="2" applyNumberFormat="1" applyFont="1" applyBorder="1" applyAlignment="1">
      <alignment horizontal="right" vertical="top"/>
    </xf>
    <xf numFmtId="164" fontId="8" fillId="0" borderId="0" xfId="2" applyNumberFormat="1" applyFont="1" applyBorder="1" applyAlignment="1">
      <alignment horizontal="right" vertical="top"/>
    </xf>
    <xf numFmtId="9" fontId="6" fillId="0" borderId="0" xfId="1" applyFont="1" applyBorder="1" applyAlignment="1">
      <alignment horizontal="right" vertical="top"/>
    </xf>
    <xf numFmtId="9" fontId="0" fillId="0" borderId="0" xfId="1" applyFont="1"/>
    <xf numFmtId="9" fontId="8" fillId="0" borderId="0" xfId="1" applyFont="1" applyBorder="1" applyAlignment="1">
      <alignment horizontal="right" vertical="top"/>
    </xf>
    <xf numFmtId="0" fontId="12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9" fillId="5" borderId="0" xfId="0" applyFont="1" applyFill="1" applyBorder="1" applyAlignment="1">
      <alignment horizontal="right" vertical="center"/>
    </xf>
    <xf numFmtId="3" fontId="14" fillId="5" borderId="0" xfId="2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3" fontId="8" fillId="0" borderId="0" xfId="2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16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right" vertical="center"/>
    </xf>
    <xf numFmtId="0" fontId="16" fillId="6" borderId="1" xfId="0" applyFont="1" applyFill="1" applyBorder="1" applyAlignment="1">
      <alignment horizontal="center" vertical="center"/>
    </xf>
    <xf numFmtId="3" fontId="8" fillId="0" borderId="0" xfId="2" applyNumberFormat="1" applyFont="1" applyBorder="1" applyAlignment="1">
      <alignment horizontal="right" vertical="center"/>
    </xf>
    <xf numFmtId="9" fontId="10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right"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wrapText="1"/>
    </xf>
    <xf numFmtId="3" fontId="17" fillId="0" borderId="0" xfId="0" applyNumberFormat="1" applyFont="1" applyFill="1" applyBorder="1"/>
    <xf numFmtId="9" fontId="17" fillId="0" borderId="0" xfId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9" fontId="17" fillId="0" borderId="0" xfId="1" applyFont="1" applyFill="1" applyBorder="1"/>
    <xf numFmtId="165" fontId="17" fillId="0" borderId="0" xfId="1" applyNumberFormat="1" applyFont="1" applyFill="1" applyBorder="1" applyAlignment="1">
      <alignment horizontal="center"/>
    </xf>
    <xf numFmtId="9" fontId="8" fillId="0" borderId="0" xfId="1" applyFont="1" applyBorder="1" applyAlignment="1">
      <alignment horizontal="right" vertical="center"/>
    </xf>
    <xf numFmtId="9" fontId="8" fillId="0" borderId="0" xfId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3" fontId="6" fillId="2" borderId="12" xfId="2" applyNumberFormat="1" applyFont="1" applyFill="1" applyBorder="1" applyAlignment="1">
      <alignment horizontal="right" vertical="top"/>
    </xf>
    <xf numFmtId="0" fontId="7" fillId="2" borderId="9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11" fillId="7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right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19" fillId="2" borderId="16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3" fillId="5" borderId="0" xfId="0" applyFont="1" applyFill="1"/>
    <xf numFmtId="167" fontId="3" fillId="5" borderId="0" xfId="3" applyNumberFormat="1" applyFont="1" applyFill="1" applyBorder="1"/>
    <xf numFmtId="167" fontId="24" fillId="0" borderId="0" xfId="3" applyNumberFormat="1" applyFont="1" applyBorder="1" applyAlignment="1">
      <alignment horizontal="right" vertical="top"/>
    </xf>
    <xf numFmtId="167" fontId="0" fillId="0" borderId="0" xfId="3" applyNumberFormat="1" applyFont="1" applyBorder="1"/>
    <xf numFmtId="167" fontId="24" fillId="0" borderId="0" xfId="3" applyNumberFormat="1" applyFont="1" applyBorder="1" applyAlignment="1">
      <alignment horizontal="left" vertical="top"/>
    </xf>
    <xf numFmtId="165" fontId="3" fillId="5" borderId="0" xfId="1" applyNumberFormat="1" applyFont="1" applyFill="1"/>
    <xf numFmtId="165" fontId="0" fillId="0" borderId="0" xfId="1" applyNumberFormat="1" applyFont="1"/>
    <xf numFmtId="168" fontId="3" fillId="5" borderId="0" xfId="3" applyNumberFormat="1" applyFont="1" applyFill="1" applyBorder="1"/>
    <xf numFmtId="168" fontId="24" fillId="0" borderId="0" xfId="3" applyNumberFormat="1" applyFont="1" applyBorder="1" applyAlignment="1">
      <alignment horizontal="right" vertical="top"/>
    </xf>
    <xf numFmtId="3" fontId="25" fillId="0" borderId="0" xfId="3" applyNumberFormat="1" applyFont="1" applyBorder="1" applyAlignment="1">
      <alignment horizontal="center" vertical="center"/>
    </xf>
    <xf numFmtId="9" fontId="25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9" fontId="7" fillId="0" borderId="0" xfId="1" applyFont="1" applyBorder="1" applyAlignment="1">
      <alignment horizontal="right" vertical="center"/>
    </xf>
    <xf numFmtId="0" fontId="26" fillId="2" borderId="0" xfId="0" applyFont="1" applyFill="1" applyBorder="1" applyAlignment="1">
      <alignment vertical="center"/>
    </xf>
    <xf numFmtId="3" fontId="27" fillId="0" borderId="0" xfId="2" applyNumberFormat="1" applyFont="1" applyBorder="1" applyAlignment="1">
      <alignment horizontal="right" vertical="top"/>
    </xf>
    <xf numFmtId="3" fontId="25" fillId="0" borderId="0" xfId="2" applyNumberFormat="1" applyFont="1" applyBorder="1" applyAlignment="1">
      <alignment horizontal="right" vertical="top"/>
    </xf>
    <xf numFmtId="164" fontId="27" fillId="0" borderId="0" xfId="2" applyNumberFormat="1" applyFont="1" applyBorder="1" applyAlignment="1">
      <alignment horizontal="center" vertical="top"/>
    </xf>
    <xf numFmtId="164" fontId="25" fillId="0" borderId="0" xfId="2" applyNumberFormat="1" applyFont="1" applyBorder="1" applyAlignment="1">
      <alignment horizontal="center" vertical="top"/>
    </xf>
    <xf numFmtId="9" fontId="25" fillId="0" borderId="0" xfId="1" applyFont="1" applyBorder="1" applyAlignment="1">
      <alignment horizontal="right" vertical="top"/>
    </xf>
    <xf numFmtId="9" fontId="27" fillId="0" borderId="0" xfId="1" applyFont="1" applyBorder="1" applyAlignment="1">
      <alignment horizontal="center" vertical="top"/>
    </xf>
    <xf numFmtId="9" fontId="25" fillId="0" borderId="0" xfId="1" applyFont="1" applyBorder="1" applyAlignment="1">
      <alignment horizontal="center" vertical="top"/>
    </xf>
    <xf numFmtId="165" fontId="27" fillId="0" borderId="0" xfId="1" applyNumberFormat="1" applyFont="1" applyBorder="1" applyAlignment="1">
      <alignment horizontal="center" vertical="top"/>
    </xf>
    <xf numFmtId="165" fontId="25" fillId="0" borderId="0" xfId="1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3" fontId="25" fillId="0" borderId="0" xfId="2" applyNumberFormat="1" applyFont="1" applyBorder="1" applyAlignment="1">
      <alignment horizontal="right" vertical="center"/>
    </xf>
    <xf numFmtId="165" fontId="25" fillId="0" borderId="0" xfId="1" applyNumberFormat="1" applyFont="1" applyBorder="1" applyAlignment="1">
      <alignment horizontal="center" vertical="center"/>
    </xf>
    <xf numFmtId="165" fontId="25" fillId="0" borderId="0" xfId="1" applyNumberFormat="1" applyFont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0" fillId="9" borderId="0" xfId="0" applyFill="1"/>
    <xf numFmtId="0" fontId="29" fillId="0" borderId="0" xfId="0" applyFont="1"/>
    <xf numFmtId="0" fontId="30" fillId="0" borderId="0" xfId="0" applyFont="1"/>
    <xf numFmtId="15" fontId="0" fillId="0" borderId="0" xfId="0" applyNumberFormat="1"/>
  </cellXfs>
  <cellStyles count="4">
    <cellStyle name="Comma" xfId="3" builtinId="3"/>
    <cellStyle name="Normal" xfId="0" builtinId="0"/>
    <cellStyle name="Normal_spss-cycle6" xfId="2"/>
    <cellStyle name="Percent" xfId="1" builtinId="5"/>
  </cellStyles>
  <dxfs count="27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1'!$G$64</c:f>
          <c:strCache>
            <c:ptCount val="1"/>
            <c:pt idx="0">
              <c:v>12 to 19 years old,  Someone smokes in home</c:v>
            </c:pt>
          </c:strCache>
        </c:strRef>
      </c:tx>
      <c:layout>
        <c:manualLayout>
          <c:xMode val="edge"/>
          <c:yMode val="edge"/>
          <c:x val="0.22179208675099127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942749515100181E-2"/>
          <c:y val="0.15939814814814823"/>
          <c:w val="0.87674623444551425"/>
          <c:h val="0.640523840769903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1'!$Q$31</c:f>
              <c:strCache>
                <c:ptCount val="1"/>
                <c:pt idx="0">
                  <c:v>Quintile 1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1'!$T$39:$X$39</c:f>
                <c:numCache>
                  <c:formatCode>General</c:formatCode>
                  <c:ptCount val="5"/>
                  <c:pt idx="0">
                    <c:v>3.4066155313210923E-2</c:v>
                  </c:pt>
                  <c:pt idx="1">
                    <c:v>3.1039127944499558E-2</c:v>
                  </c:pt>
                  <c:pt idx="2">
                    <c:v>3.4677771235069522E-2</c:v>
                  </c:pt>
                  <c:pt idx="3">
                    <c:v>2.3204106560291912E-2</c:v>
                  </c:pt>
                  <c:pt idx="4">
                    <c:v>2.2559472603589391E-2</c:v>
                  </c:pt>
                </c:numCache>
              </c:numRef>
            </c:plus>
            <c:minus>
              <c:numRef>
                <c:f>'Table 1'!$T$40:$X$40</c:f>
                <c:numCache>
                  <c:formatCode>General</c:formatCode>
                  <c:ptCount val="5"/>
                  <c:pt idx="0">
                    <c:v>3.0696203439845023E-2</c:v>
                  </c:pt>
                  <c:pt idx="1">
                    <c:v>3.0505693914101309E-2</c:v>
                  </c:pt>
                  <c:pt idx="2">
                    <c:v>3.0722605699034136E-2</c:v>
                  </c:pt>
                  <c:pt idx="3">
                    <c:v>2.4157775534066395E-2</c:v>
                  </c:pt>
                  <c:pt idx="4">
                    <c:v>2.1830515635417838E-2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1'!$T$30:$X$30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'Table 1'!$T$31:$X$31</c:f>
              <c:numCache>
                <c:formatCode>0%</c:formatCode>
                <c:ptCount val="5"/>
                <c:pt idx="0">
                  <c:v>0.32137882370953702</c:v>
                </c:pt>
                <c:pt idx="1">
                  <c:v>0.26757868917672034</c:v>
                </c:pt>
                <c:pt idx="2">
                  <c:v>0.28424402651696334</c:v>
                </c:pt>
                <c:pt idx="3">
                  <c:v>0.18712989161525737</c:v>
                </c:pt>
                <c:pt idx="4">
                  <c:v>0.16587847502639261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1-421B-AA84-A6E0B5EC4A44}"/>
            </c:ext>
          </c:extLst>
        </c:ser>
        <c:ser>
          <c:idx val="1"/>
          <c:order val="1"/>
          <c:tx>
            <c:strRef>
              <c:f>'Table 1'!$Q$32</c:f>
              <c:strCache>
                <c:ptCount val="1"/>
                <c:pt idx="0">
                  <c:v>Quintile 2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1'!$T$40:$X$40</c:f>
                <c:numCache>
                  <c:formatCode>General</c:formatCode>
                  <c:ptCount val="5"/>
                  <c:pt idx="0">
                    <c:v>3.0696203439845023E-2</c:v>
                  </c:pt>
                  <c:pt idx="1">
                    <c:v>3.0505693914101309E-2</c:v>
                  </c:pt>
                  <c:pt idx="2">
                    <c:v>3.0722605699034136E-2</c:v>
                  </c:pt>
                  <c:pt idx="3">
                    <c:v>2.4157775534066395E-2</c:v>
                  </c:pt>
                  <c:pt idx="4">
                    <c:v>2.1830515635417838E-2</c:v>
                  </c:pt>
                </c:numCache>
              </c:numRef>
            </c:plus>
            <c:minus>
              <c:numRef>
                <c:f>'Table 1'!$T$40:$X$40</c:f>
                <c:numCache>
                  <c:formatCode>General</c:formatCode>
                  <c:ptCount val="5"/>
                  <c:pt idx="0">
                    <c:v>3.0696203439845023E-2</c:v>
                  </c:pt>
                  <c:pt idx="1">
                    <c:v>3.0505693914101309E-2</c:v>
                  </c:pt>
                  <c:pt idx="2">
                    <c:v>3.0722605699034136E-2</c:v>
                  </c:pt>
                  <c:pt idx="3">
                    <c:v>2.4157775534066395E-2</c:v>
                  </c:pt>
                  <c:pt idx="4">
                    <c:v>2.1830515635417838E-2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1'!$T$30:$X$30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'Table 1'!$T$32:$X$32</c:f>
              <c:numCache>
                <c:formatCode>0%</c:formatCode>
                <c:ptCount val="5"/>
                <c:pt idx="0">
                  <c:v>0.28958682490419835</c:v>
                </c:pt>
                <c:pt idx="1">
                  <c:v>0.2421086818579469</c:v>
                </c:pt>
                <c:pt idx="2">
                  <c:v>0.20758517364212253</c:v>
                </c:pt>
                <c:pt idx="3">
                  <c:v>0.15686867229913243</c:v>
                </c:pt>
                <c:pt idx="4">
                  <c:v>0.12403702065578316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1-421B-AA84-A6E0B5EC4A44}"/>
            </c:ext>
          </c:extLst>
        </c:ser>
        <c:ser>
          <c:idx val="2"/>
          <c:order val="2"/>
          <c:tx>
            <c:strRef>
              <c:f>'Table 1'!$Q$33</c:f>
              <c:strCache>
                <c:ptCount val="1"/>
                <c:pt idx="0">
                  <c:v>Quintile 3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1'!$T$41:$W$41</c:f>
                <c:numCache>
                  <c:formatCode>General</c:formatCode>
                  <c:ptCount val="4"/>
                  <c:pt idx="0">
                    <c:v>2.8664994111545994E-2</c:v>
                  </c:pt>
                  <c:pt idx="1">
                    <c:v>2.6842807717677494E-2</c:v>
                  </c:pt>
                  <c:pt idx="2">
                    <c:v>2.7213756759618284E-2</c:v>
                  </c:pt>
                  <c:pt idx="3">
                    <c:v>2.1252191121136889E-2</c:v>
                  </c:pt>
                </c:numCache>
              </c:numRef>
            </c:plus>
            <c:minus>
              <c:numRef>
                <c:f>'Table 1'!$T$41:$W$41</c:f>
                <c:numCache>
                  <c:formatCode>General</c:formatCode>
                  <c:ptCount val="4"/>
                  <c:pt idx="0">
                    <c:v>2.8664994111545994E-2</c:v>
                  </c:pt>
                  <c:pt idx="1">
                    <c:v>2.6842807717677494E-2</c:v>
                  </c:pt>
                  <c:pt idx="2">
                    <c:v>2.7213756759618284E-2</c:v>
                  </c:pt>
                  <c:pt idx="3">
                    <c:v>2.1252191121136889E-2</c:v>
                  </c:pt>
                </c:numCache>
              </c:numRef>
            </c:minus>
          </c:errBars>
          <c:cat>
            <c:strRef>
              <c:f>'Table 1'!$T$30:$X$30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'Table 1'!$T$33:$X$33</c:f>
              <c:numCache>
                <c:formatCode>0%</c:formatCode>
                <c:ptCount val="5"/>
                <c:pt idx="0">
                  <c:v>0.22049995470419995</c:v>
                </c:pt>
                <c:pt idx="1">
                  <c:v>0.18903385716674292</c:v>
                </c:pt>
                <c:pt idx="2">
                  <c:v>0.15821951604429235</c:v>
                </c:pt>
                <c:pt idx="3">
                  <c:v>0.12075108591555049</c:v>
                </c:pt>
                <c:pt idx="4">
                  <c:v>9.6650765180707129E-2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0-4FB3-ACBA-08C41A12A2B1}"/>
            </c:ext>
          </c:extLst>
        </c:ser>
        <c:ser>
          <c:idx val="3"/>
          <c:order val="3"/>
          <c:tx>
            <c:strRef>
              <c:f>'Table 1'!$Q$34</c:f>
              <c:strCache>
                <c:ptCount val="1"/>
                <c:pt idx="0">
                  <c:v>Quintile 4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1'!$T$42:$X$42</c:f>
                <c:numCache>
                  <c:formatCode>General</c:formatCode>
                  <c:ptCount val="5"/>
                  <c:pt idx="0">
                    <c:v>2.4901706568239503E-2</c:v>
                  </c:pt>
                  <c:pt idx="1">
                    <c:v>2.5508974095060619E-2</c:v>
                  </c:pt>
                  <c:pt idx="2">
                    <c:v>2.4169846135404266E-2</c:v>
                  </c:pt>
                  <c:pt idx="3">
                    <c:v>2.2524738656506019E-2</c:v>
                  </c:pt>
                  <c:pt idx="4">
                    <c:v>2.0021647168754139E-2</c:v>
                  </c:pt>
                </c:numCache>
              </c:numRef>
            </c:plus>
            <c:minus>
              <c:numRef>
                <c:f>'Table 1'!$T$42:$X$42</c:f>
                <c:numCache>
                  <c:formatCode>General</c:formatCode>
                  <c:ptCount val="5"/>
                  <c:pt idx="0">
                    <c:v>2.4901706568239503E-2</c:v>
                  </c:pt>
                  <c:pt idx="1">
                    <c:v>2.5508974095060619E-2</c:v>
                  </c:pt>
                  <c:pt idx="2">
                    <c:v>2.4169846135404266E-2</c:v>
                  </c:pt>
                  <c:pt idx="3">
                    <c:v>2.2524738656506019E-2</c:v>
                  </c:pt>
                  <c:pt idx="4">
                    <c:v>2.0021647168754139E-2</c:v>
                  </c:pt>
                </c:numCache>
              </c:numRef>
            </c:minus>
          </c:errBars>
          <c:cat>
            <c:strRef>
              <c:f>'Table 1'!$T$30:$X$30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'Table 1'!$T$34:$X$34</c:f>
              <c:numCache>
                <c:formatCode>0%</c:formatCode>
                <c:ptCount val="5"/>
                <c:pt idx="0">
                  <c:v>0.16601137712159669</c:v>
                </c:pt>
                <c:pt idx="1">
                  <c:v>0.15183913151821796</c:v>
                </c:pt>
                <c:pt idx="2">
                  <c:v>0.11294320624020686</c:v>
                </c:pt>
                <c:pt idx="3">
                  <c:v>0.11262369328253011</c:v>
                </c:pt>
                <c:pt idx="4">
                  <c:v>9.2692810966454334E-2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90-4FB3-ACBA-08C41A12A2B1}"/>
            </c:ext>
          </c:extLst>
        </c:ser>
        <c:ser>
          <c:idx val="4"/>
          <c:order val="4"/>
          <c:tx>
            <c:strRef>
              <c:f>'Table 1'!$Q$35</c:f>
              <c:strCache>
                <c:ptCount val="1"/>
                <c:pt idx="0">
                  <c:v>Quintile 5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1'!$T$43:$X$43</c:f>
                <c:numCache>
                  <c:formatCode>General</c:formatCode>
                  <c:ptCount val="5"/>
                  <c:pt idx="0">
                    <c:v>2.6495313254134244E-2</c:v>
                  </c:pt>
                  <c:pt idx="1">
                    <c:v>2.4956741167988464E-2</c:v>
                  </c:pt>
                  <c:pt idx="2">
                    <c:v>2.4452477651652399E-2</c:v>
                  </c:pt>
                  <c:pt idx="3">
                    <c:v>1.9106198535066017E-2</c:v>
                  </c:pt>
                  <c:pt idx="4">
                    <c:v>1.749265784084442E-2</c:v>
                  </c:pt>
                </c:numCache>
              </c:numRef>
            </c:plus>
            <c:minus>
              <c:numRef>
                <c:f>'Table 1'!$T$43:$X$43</c:f>
                <c:numCache>
                  <c:formatCode>General</c:formatCode>
                  <c:ptCount val="5"/>
                  <c:pt idx="0">
                    <c:v>2.6495313254134244E-2</c:v>
                  </c:pt>
                  <c:pt idx="1">
                    <c:v>2.4956741167988464E-2</c:v>
                  </c:pt>
                  <c:pt idx="2">
                    <c:v>2.4452477651652399E-2</c:v>
                  </c:pt>
                  <c:pt idx="3">
                    <c:v>1.9106198535066017E-2</c:v>
                  </c:pt>
                  <c:pt idx="4">
                    <c:v>1.749265784084442E-2</c:v>
                  </c:pt>
                </c:numCache>
              </c:numRef>
            </c:minus>
          </c:errBars>
          <c:cat>
            <c:strRef>
              <c:f>'Table 1'!$T$30:$X$30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'Table 1'!$T$35:$X$35</c:f>
              <c:numCache>
                <c:formatCode>0%</c:formatCode>
                <c:ptCount val="5"/>
                <c:pt idx="0">
                  <c:v>0.1261681583530202</c:v>
                </c:pt>
                <c:pt idx="1">
                  <c:v>9.4533110484804783E-2</c:v>
                </c:pt>
                <c:pt idx="2">
                  <c:v>9.62695970537496E-2</c:v>
                </c:pt>
                <c:pt idx="3">
                  <c:v>7.2924421889564953E-2</c:v>
                </c:pt>
                <c:pt idx="4">
                  <c:v>6.247377800301579E-2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90-4FB3-ACBA-08C41A12A2B1}"/>
            </c:ext>
          </c:extLst>
        </c:ser>
        <c:ser>
          <c:idx val="5"/>
          <c:order val="5"/>
          <c:tx>
            <c:strRef>
              <c:f>'Table 1'!$Q$36</c:f>
              <c:strCache>
                <c:ptCount val="1"/>
                <c:pt idx="0">
                  <c:v>All Quintiles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1'!$T$44:$X$44</c:f>
                <c:numCache>
                  <c:formatCode>General</c:formatCode>
                  <c:ptCount val="5"/>
                  <c:pt idx="0">
                    <c:v>1.3215759175052959E-2</c:v>
                  </c:pt>
                  <c:pt idx="1">
                    <c:v>1.2315007765611188E-2</c:v>
                  </c:pt>
                  <c:pt idx="2">
                    <c:v>1.2614136852104014E-2</c:v>
                  </c:pt>
                  <c:pt idx="3">
                    <c:v>9.8409836753535623E-3</c:v>
                  </c:pt>
                  <c:pt idx="4">
                    <c:v>8.8454614275920787E-3</c:v>
                  </c:pt>
                </c:numCache>
              </c:numRef>
            </c:plus>
            <c:minus>
              <c:numRef>
                <c:f>'Table 1'!$T$44:$X$44</c:f>
                <c:numCache>
                  <c:formatCode>General</c:formatCode>
                  <c:ptCount val="5"/>
                  <c:pt idx="0">
                    <c:v>1.3215759175052959E-2</c:v>
                  </c:pt>
                  <c:pt idx="1">
                    <c:v>1.2315007765611188E-2</c:v>
                  </c:pt>
                  <c:pt idx="2">
                    <c:v>1.2614136852104014E-2</c:v>
                  </c:pt>
                  <c:pt idx="3">
                    <c:v>9.8409836753535623E-3</c:v>
                  </c:pt>
                  <c:pt idx="4">
                    <c:v>8.8454614275920787E-3</c:v>
                  </c:pt>
                </c:numCache>
              </c:numRef>
            </c:minus>
          </c:errBars>
          <c:cat>
            <c:strRef>
              <c:f>'Table 1'!$T$30:$X$30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'Table 1'!$T$36:$X$36</c:f>
              <c:numCache>
                <c:formatCode>0%</c:formatCode>
                <c:ptCount val="5"/>
                <c:pt idx="0">
                  <c:v>0.23599569955451713</c:v>
                </c:pt>
                <c:pt idx="1">
                  <c:v>0.19862915750985788</c:v>
                </c:pt>
                <c:pt idx="2">
                  <c:v>0.18020195503005734</c:v>
                </c:pt>
                <c:pt idx="3">
                  <c:v>0.13668032882435502</c:v>
                </c:pt>
                <c:pt idx="4">
                  <c:v>0.11340335163579589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5-4B7E-B3C2-7E65A4142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94784"/>
        <c:axId val="95006720"/>
      </c:barChart>
      <c:catAx>
        <c:axId val="9269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9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1'!$G$64</c:f>
          <c:strCache>
            <c:ptCount val="1"/>
            <c:pt idx="0">
              <c:v>12 to 19 years old,  Someone smokes in home</c:v>
            </c:pt>
          </c:strCache>
        </c:strRef>
      </c:tx>
      <c:layout>
        <c:manualLayout>
          <c:xMode val="edge"/>
          <c:yMode val="edge"/>
          <c:x val="0.2279390896097057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1'!$G$31</c:f>
              <c:strCache>
                <c:ptCount val="1"/>
                <c:pt idx="0">
                  <c:v>Quintile 1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1'!$J$39:$N$39</c:f>
                <c:numCache>
                  <c:formatCode>General</c:formatCode>
                  <c:ptCount val="5"/>
                  <c:pt idx="0">
                    <c:v>20469.977999999999</c:v>
                  </c:pt>
                  <c:pt idx="1">
                    <c:v>18804.528000000002</c:v>
                  </c:pt>
                  <c:pt idx="2">
                    <c:v>20081.932000000001</c:v>
                  </c:pt>
                  <c:pt idx="3">
                    <c:v>19510.036</c:v>
                  </c:pt>
                  <c:pt idx="4">
                    <c:v>17821.848000000002</c:v>
                  </c:pt>
                </c:numCache>
              </c:numRef>
            </c:plus>
            <c:minus>
              <c:numRef>
                <c:f>'Table 1'!$J$39:$N$39</c:f>
                <c:numCache>
                  <c:formatCode>General</c:formatCode>
                  <c:ptCount val="5"/>
                  <c:pt idx="0">
                    <c:v>20469.977999999999</c:v>
                  </c:pt>
                  <c:pt idx="1">
                    <c:v>18804.528000000002</c:v>
                  </c:pt>
                  <c:pt idx="2">
                    <c:v>20081.932000000001</c:v>
                  </c:pt>
                  <c:pt idx="3">
                    <c:v>19510.036</c:v>
                  </c:pt>
                  <c:pt idx="4">
                    <c:v>17821.848000000002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1'!$J$30:$N$30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'Table 1'!$J$31:$N$31</c:f>
              <c:numCache>
                <c:formatCode>#,##0</c:formatCode>
                <c:ptCount val="5"/>
                <c:pt idx="0">
                  <c:v>193113</c:v>
                </c:pt>
                <c:pt idx="1">
                  <c:v>162108</c:v>
                </c:pt>
                <c:pt idx="2">
                  <c:v>164606</c:v>
                </c:pt>
                <c:pt idx="3">
                  <c:v>157339</c:v>
                </c:pt>
                <c:pt idx="4">
                  <c:v>131043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C-4C77-8B67-4DF008D4E121}"/>
            </c:ext>
          </c:extLst>
        </c:ser>
        <c:ser>
          <c:idx val="1"/>
          <c:order val="1"/>
          <c:tx>
            <c:strRef>
              <c:f>'Table 1'!$G$32</c:f>
              <c:strCache>
                <c:ptCount val="1"/>
                <c:pt idx="0">
                  <c:v>Quintile 2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1'!$J$40:$N$40</c:f>
                <c:numCache>
                  <c:formatCode>General</c:formatCode>
                  <c:ptCount val="5"/>
                  <c:pt idx="0">
                    <c:v>16685.565999999999</c:v>
                  </c:pt>
                  <c:pt idx="1">
                    <c:v>16249.59</c:v>
                  </c:pt>
                  <c:pt idx="2">
                    <c:v>14825.9</c:v>
                  </c:pt>
                  <c:pt idx="3">
                    <c:v>15743.574000000001</c:v>
                  </c:pt>
                  <c:pt idx="4">
                    <c:v>13227.808000000001</c:v>
                  </c:pt>
                </c:numCache>
              </c:numRef>
            </c:plus>
            <c:minus>
              <c:numRef>
                <c:f>'Table 1'!$J$40:$N$40</c:f>
                <c:numCache>
                  <c:formatCode>General</c:formatCode>
                  <c:ptCount val="5"/>
                  <c:pt idx="0">
                    <c:v>16685.565999999999</c:v>
                  </c:pt>
                  <c:pt idx="1">
                    <c:v>16249.59</c:v>
                  </c:pt>
                  <c:pt idx="2">
                    <c:v>14825.9</c:v>
                  </c:pt>
                  <c:pt idx="3">
                    <c:v>15743.574000000001</c:v>
                  </c:pt>
                  <c:pt idx="4">
                    <c:v>13227.808000000001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'Table 1'!$J$30:$N$30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'Table 1'!$J$32:$N$32</c:f>
              <c:numCache>
                <c:formatCode>#,##0</c:formatCode>
                <c:ptCount val="5"/>
                <c:pt idx="0">
                  <c:v>157411</c:v>
                </c:pt>
                <c:pt idx="1">
                  <c:v>128965</c:v>
                </c:pt>
                <c:pt idx="2">
                  <c:v>100175</c:v>
                </c:pt>
                <c:pt idx="3">
                  <c:v>102231</c:v>
                </c:pt>
                <c:pt idx="4">
                  <c:v>75158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C-4C77-8B67-4DF008D4E121}"/>
            </c:ext>
          </c:extLst>
        </c:ser>
        <c:ser>
          <c:idx val="2"/>
          <c:order val="2"/>
          <c:tx>
            <c:strRef>
              <c:f>'Table 1'!$G$33</c:f>
              <c:strCache>
                <c:ptCount val="1"/>
                <c:pt idx="0">
                  <c:v>Quintile 3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1'!$J$41:$N$41</c:f>
                <c:numCache>
                  <c:formatCode>General</c:formatCode>
                  <c:ptCount val="5"/>
                  <c:pt idx="0">
                    <c:v>15504.58</c:v>
                  </c:pt>
                  <c:pt idx="1">
                    <c:v>14609.385999999999</c:v>
                  </c:pt>
                  <c:pt idx="2">
                    <c:v>13622.743999999999</c:v>
                  </c:pt>
                  <c:pt idx="3">
                    <c:v>14046.912000000002</c:v>
                  </c:pt>
                  <c:pt idx="4">
                    <c:v>12728.628000000001</c:v>
                  </c:pt>
                </c:numCache>
              </c:numRef>
            </c:plus>
            <c:minus>
              <c:numRef>
                <c:f>'Table 1'!$J$41:$N$41</c:f>
                <c:numCache>
                  <c:formatCode>General</c:formatCode>
                  <c:ptCount val="5"/>
                  <c:pt idx="0">
                    <c:v>15504.58</c:v>
                  </c:pt>
                  <c:pt idx="1">
                    <c:v>14609.385999999999</c:v>
                  </c:pt>
                  <c:pt idx="2">
                    <c:v>13622.743999999999</c:v>
                  </c:pt>
                  <c:pt idx="3">
                    <c:v>14046.912000000002</c:v>
                  </c:pt>
                  <c:pt idx="4">
                    <c:v>12728.628000000001</c:v>
                  </c:pt>
                </c:numCache>
              </c:numRef>
            </c:minus>
          </c:errBars>
          <c:cat>
            <c:strRef>
              <c:f>'Table 1'!$J$30:$N$30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'Table 1'!$J$33:$N$33</c:f>
              <c:numCache>
                <c:formatCode>#,##0</c:formatCode>
                <c:ptCount val="5"/>
                <c:pt idx="0">
                  <c:v>119266</c:v>
                </c:pt>
                <c:pt idx="1">
                  <c:v>102883</c:v>
                </c:pt>
                <c:pt idx="2">
                  <c:v>79202</c:v>
                </c:pt>
                <c:pt idx="3">
                  <c:v>79812</c:v>
                </c:pt>
                <c:pt idx="4">
                  <c:v>64286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A-47F8-B5B7-9C78B724996D}"/>
            </c:ext>
          </c:extLst>
        </c:ser>
        <c:ser>
          <c:idx val="3"/>
          <c:order val="3"/>
          <c:tx>
            <c:strRef>
              <c:f>'Table 1'!$G$34</c:f>
              <c:strCache>
                <c:ptCount val="1"/>
                <c:pt idx="0">
                  <c:v>Quintile 4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1'!$J$42:$N$42</c:f>
                <c:numCache>
                  <c:formatCode>General</c:formatCode>
                  <c:ptCount val="5"/>
                  <c:pt idx="0">
                    <c:v>11793</c:v>
                  </c:pt>
                  <c:pt idx="1">
                    <c:v>11772.264000000001</c:v>
                  </c:pt>
                  <c:pt idx="2">
                    <c:v>11291.281999999999</c:v>
                  </c:pt>
                  <c:pt idx="3">
                    <c:v>12911</c:v>
                  </c:pt>
                  <c:pt idx="4">
                    <c:v>11827.728000000001</c:v>
                  </c:pt>
                </c:numCache>
              </c:numRef>
            </c:plus>
            <c:minus>
              <c:numRef>
                <c:f>'Table 1'!$J$42:$N$42</c:f>
                <c:numCache>
                  <c:formatCode>General</c:formatCode>
                  <c:ptCount val="5"/>
                  <c:pt idx="0">
                    <c:v>11793</c:v>
                  </c:pt>
                  <c:pt idx="1">
                    <c:v>11772.264000000001</c:v>
                  </c:pt>
                  <c:pt idx="2">
                    <c:v>11291.281999999999</c:v>
                  </c:pt>
                  <c:pt idx="3">
                    <c:v>12911</c:v>
                  </c:pt>
                  <c:pt idx="4">
                    <c:v>11827.728000000001</c:v>
                  </c:pt>
                </c:numCache>
              </c:numRef>
            </c:minus>
          </c:errBars>
          <c:cat>
            <c:strRef>
              <c:f>'Table 1'!$J$30:$N$30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'Table 1'!$J$34:$N$34</c:f>
              <c:numCache>
                <c:formatCode>#,##0</c:formatCode>
                <c:ptCount val="5"/>
                <c:pt idx="0">
                  <c:v>78620</c:v>
                </c:pt>
                <c:pt idx="1">
                  <c:v>70073</c:v>
                </c:pt>
                <c:pt idx="2">
                  <c:v>52763</c:v>
                </c:pt>
                <c:pt idx="3">
                  <c:v>64555</c:v>
                </c:pt>
                <c:pt idx="4">
                  <c:v>54758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CA-47F8-B5B7-9C78B724996D}"/>
            </c:ext>
          </c:extLst>
        </c:ser>
        <c:ser>
          <c:idx val="4"/>
          <c:order val="4"/>
          <c:tx>
            <c:strRef>
              <c:f>'Table 1'!$G$35</c:f>
              <c:strCache>
                <c:ptCount val="1"/>
                <c:pt idx="0">
                  <c:v>Quintile 5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1'!$J$43:$N$43</c:f>
                <c:numCache>
                  <c:formatCode>General</c:formatCode>
                  <c:ptCount val="5"/>
                  <c:pt idx="0">
                    <c:v>9387.2099999999991</c:v>
                  </c:pt>
                  <c:pt idx="1">
                    <c:v>9138.36</c:v>
                  </c:pt>
                  <c:pt idx="2">
                    <c:v>9043.1620000000003</c:v>
                  </c:pt>
                  <c:pt idx="3">
                    <c:v>9367.0239999999994</c:v>
                  </c:pt>
                  <c:pt idx="4">
                    <c:v>8422.1200000000008</c:v>
                  </c:pt>
                </c:numCache>
              </c:numRef>
            </c:plus>
            <c:minus>
              <c:numRef>
                <c:f>'Table 1'!$J$43:$N$43</c:f>
                <c:numCache>
                  <c:formatCode>General</c:formatCode>
                  <c:ptCount val="5"/>
                  <c:pt idx="0">
                    <c:v>9387.2099999999991</c:v>
                  </c:pt>
                  <c:pt idx="1">
                    <c:v>9138.36</c:v>
                  </c:pt>
                  <c:pt idx="2">
                    <c:v>9043.1620000000003</c:v>
                  </c:pt>
                  <c:pt idx="3">
                    <c:v>9367.0239999999994</c:v>
                  </c:pt>
                  <c:pt idx="4">
                    <c:v>8422.1200000000008</c:v>
                  </c:pt>
                </c:numCache>
              </c:numRef>
            </c:minus>
          </c:errBars>
          <c:cat>
            <c:strRef>
              <c:f>'Table 1'!$J$30:$N$30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'Table 1'!$J$35:$N$35</c:f>
              <c:numCache>
                <c:formatCode>#,##0</c:formatCode>
                <c:ptCount val="5"/>
                <c:pt idx="0">
                  <c:v>44701</c:v>
                </c:pt>
                <c:pt idx="1">
                  <c:v>34615</c:v>
                </c:pt>
                <c:pt idx="2">
                  <c:v>35603</c:v>
                </c:pt>
                <c:pt idx="3">
                  <c:v>35752</c:v>
                </c:pt>
                <c:pt idx="4">
                  <c:v>30079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CA-47F8-B5B7-9C78B7249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77344"/>
        <c:axId val="107999616"/>
      </c:barChart>
      <c:catAx>
        <c:axId val="10797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99616"/>
        <c:crosses val="autoZero"/>
        <c:auto val="1"/>
        <c:lblAlgn val="ctr"/>
        <c:lblOffset val="100"/>
        <c:noMultiLvlLbl val="0"/>
      </c:catAx>
      <c:valAx>
        <c:axId val="10799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7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'Table 1'!$G$64</c:f>
          <c:strCache>
            <c:ptCount val="1"/>
            <c:pt idx="0">
              <c:v>12 to 19 years old,  Someone smokes in home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'Table 1'!$Z$31</c:f>
              <c:strCache>
                <c:ptCount val="1"/>
                <c:pt idx="0">
                  <c:v>Quintile 1</c:v>
                </c:pt>
              </c:strCache>
            </c:strRef>
          </c:tx>
          <c:spPr>
            <a:solidFill>
              <a:schemeClr val="accent2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1'!$AA$30:$AE$30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'Table 1'!$AA$31:$AE$31</c:f>
              <c:numCache>
                <c:formatCode>0%</c:formatCode>
                <c:ptCount val="5"/>
                <c:pt idx="0">
                  <c:v>0.32559335436368569</c:v>
                </c:pt>
                <c:pt idx="1">
                  <c:v>0.32509766486711961</c:v>
                </c:pt>
                <c:pt idx="2">
                  <c:v>0.38072483109709981</c:v>
                </c:pt>
                <c:pt idx="3">
                  <c:v>0.35784156528819233</c:v>
                </c:pt>
                <c:pt idx="4">
                  <c:v>0.36879861759971183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7A-4FEE-B0EF-5E4F87CC0898}"/>
            </c:ext>
          </c:extLst>
        </c:ser>
        <c:ser>
          <c:idx val="1"/>
          <c:order val="1"/>
          <c:tx>
            <c:strRef>
              <c:f>'Table 1'!$Z$32</c:f>
              <c:strCache>
                <c:ptCount val="1"/>
                <c:pt idx="0">
                  <c:v>Quintile 2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1'!$AA$30:$AE$30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'Table 1'!$AA$32:$AE$32</c:f>
              <c:numCache>
                <c:formatCode>0%</c:formatCode>
                <c:ptCount val="5"/>
                <c:pt idx="0">
                  <c:v>0.26539888823508584</c:v>
                </c:pt>
                <c:pt idx="1">
                  <c:v>0.25863140837952525</c:v>
                </c:pt>
                <c:pt idx="2">
                  <c:v>0.23169939100125131</c:v>
                </c:pt>
                <c:pt idx="3">
                  <c:v>0.23250752236239705</c:v>
                </c:pt>
                <c:pt idx="4">
                  <c:v>0.21151962715718611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7A-4FEE-B0EF-5E4F87CC0898}"/>
            </c:ext>
          </c:extLst>
        </c:ser>
        <c:ser>
          <c:idx val="2"/>
          <c:order val="2"/>
          <c:tx>
            <c:strRef>
              <c:f>'Table 1'!$Z$33</c:f>
              <c:strCache>
                <c:ptCount val="1"/>
                <c:pt idx="0">
                  <c:v>Quintile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1'!$AA$30:$AE$30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'Table 1'!$AA$33:$AE$33</c:f>
              <c:numCache>
                <c:formatCode>0%</c:formatCode>
                <c:ptCount val="5"/>
                <c:pt idx="0">
                  <c:v>0.20108546292346627</c:v>
                </c:pt>
                <c:pt idx="1">
                  <c:v>0.20632555490490209</c:v>
                </c:pt>
                <c:pt idx="2">
                  <c:v>0.18318996921468536</c:v>
                </c:pt>
                <c:pt idx="3">
                  <c:v>0.18151921016900582</c:v>
                </c:pt>
                <c:pt idx="4">
                  <c:v>0.18092220058312977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7A-4FEE-B0EF-5E4F87CC0898}"/>
            </c:ext>
          </c:extLst>
        </c:ser>
        <c:ser>
          <c:idx val="3"/>
          <c:order val="3"/>
          <c:tx>
            <c:strRef>
              <c:f>'Table 1'!$Z$34</c:f>
              <c:strCache>
                <c:ptCount val="1"/>
                <c:pt idx="0">
                  <c:v>Quintile 4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1'!$AA$30:$AE$30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'Table 1'!$AA$34:$AE$34</c:f>
              <c:numCache>
                <c:formatCode>0%</c:formatCode>
                <c:ptCount val="5"/>
                <c:pt idx="0">
                  <c:v>0.13255528897626245</c:v>
                </c:pt>
                <c:pt idx="1">
                  <c:v>0.14052710952102102</c:v>
                </c:pt>
                <c:pt idx="2">
                  <c:v>0.1220379832033843</c:v>
                </c:pt>
                <c:pt idx="3">
                  <c:v>0.14681968391294756</c:v>
                </c:pt>
                <c:pt idx="4">
                  <c:v>0.15410723733831658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7A-4FEE-B0EF-5E4F87CC0898}"/>
            </c:ext>
          </c:extLst>
        </c:ser>
        <c:ser>
          <c:idx val="4"/>
          <c:order val="4"/>
          <c:tx>
            <c:strRef>
              <c:f>'Table 1'!$Z$35</c:f>
              <c:strCache>
                <c:ptCount val="1"/>
                <c:pt idx="0">
                  <c:v>Quintile 5</c:v>
                </c:pt>
              </c:strCache>
            </c:strRef>
          </c:tx>
          <c:spPr>
            <a:solidFill>
              <a:schemeClr val="accent2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1'!$AA$30:$AE$30</c:f>
              <c:strCache>
                <c:ptCount val="5"/>
                <c:pt idx="0">
                  <c:v>Cycle 3</c:v>
                </c:pt>
                <c:pt idx="1">
                  <c:v>Cycle 4</c:v>
                </c:pt>
                <c:pt idx="2">
                  <c:v>Cycle 5</c:v>
                </c:pt>
                <c:pt idx="3">
                  <c:v>Cycle 6</c:v>
                </c:pt>
                <c:pt idx="4">
                  <c:v>Cycle 7</c:v>
                </c:pt>
              </c:strCache>
            </c:strRef>
          </c:cat>
          <c:val>
            <c:numRef>
              <c:f>'Table 1'!$AA$35:$AE$35</c:f>
              <c:numCache>
                <c:formatCode>0%</c:formatCode>
                <c:ptCount val="5"/>
                <c:pt idx="0">
                  <c:v>7.5367005501499718E-2</c:v>
                </c:pt>
                <c:pt idx="1">
                  <c:v>6.9418262327431993E-2</c:v>
                </c:pt>
                <c:pt idx="2">
                  <c:v>8.2347825483579232E-2</c:v>
                </c:pt>
                <c:pt idx="3">
                  <c:v>8.1312018267457223E-2</c:v>
                </c:pt>
                <c:pt idx="4">
                  <c:v>8.4652317321655735E-2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7A-4FEE-B0EF-5E4F87CC0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408736"/>
        <c:axId val="509406440"/>
      </c:barChart>
      <c:catAx>
        <c:axId val="50940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406440"/>
        <c:crosses val="autoZero"/>
        <c:auto val="1"/>
        <c:lblAlgn val="ctr"/>
        <c:lblOffset val="100"/>
        <c:noMultiLvlLbl val="0"/>
      </c:catAx>
      <c:valAx>
        <c:axId val="50940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40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$B$11" fmlaRange="$B$9:$B$10" noThreeD="1" sel="1" val="0"/>
</file>

<file path=xl/ctrlProps/ctrlProp2.xml><?xml version="1.0" encoding="utf-8"?>
<formControlPr xmlns="http://schemas.microsoft.com/office/spreadsheetml/2009/9/main" objectType="Drop" dropStyle="combo" dx="16" fmlaLink="$B$17" fmlaRange="$B$14:$B$16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181841</xdr:colOff>
      <xdr:row>14</xdr:row>
      <xdr:rowOff>18050</xdr:rowOff>
    </xdr:from>
    <xdr:to>
      <xdr:col>23</xdr:col>
      <xdr:colOff>602534</xdr:colOff>
      <xdr:row>28</xdr:row>
      <xdr:rowOff>94250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199160</xdr:colOff>
      <xdr:row>14</xdr:row>
      <xdr:rowOff>8658</xdr:rowOff>
    </xdr:from>
    <xdr:to>
      <xdr:col>14</xdr:col>
      <xdr:colOff>29205</xdr:colOff>
      <xdr:row>28</xdr:row>
      <xdr:rowOff>84858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180975</xdr:rowOff>
        </xdr:from>
        <xdr:to>
          <xdr:col>9</xdr:col>
          <xdr:colOff>314325</xdr:colOff>
          <xdr:row>5</xdr:row>
          <xdr:rowOff>209550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6</xdr:row>
          <xdr:rowOff>95250</xdr:rowOff>
        </xdr:from>
        <xdr:to>
          <xdr:col>9</xdr:col>
          <xdr:colOff>314325</xdr:colOff>
          <xdr:row>7</xdr:row>
          <xdr:rowOff>123825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580159</xdr:colOff>
      <xdr:row>14</xdr:row>
      <xdr:rowOff>31172</xdr:rowOff>
    </xdr:from>
    <xdr:to>
      <xdr:col>30</xdr:col>
      <xdr:colOff>571500</xdr:colOff>
      <xdr:row>28</xdr:row>
      <xdr:rowOff>107372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showGridLines="0" tabSelected="1" workbookViewId="0">
      <selection activeCell="E29" sqref="E29"/>
    </sheetView>
  </sheetViews>
  <sheetFormatPr defaultRowHeight="15" x14ac:dyDescent="0.25"/>
  <sheetData>
    <row r="2" spans="2:7" x14ac:dyDescent="0.25">
      <c r="B2" s="133" t="s">
        <v>104</v>
      </c>
      <c r="C2" s="133"/>
      <c r="D2" s="133"/>
      <c r="E2" s="133"/>
      <c r="F2" s="133"/>
      <c r="G2" s="133"/>
    </row>
    <row r="5" spans="2:7" ht="28.5" x14ac:dyDescent="0.45">
      <c r="B5" s="134" t="s">
        <v>105</v>
      </c>
    </row>
    <row r="6" spans="2:7" ht="21" x14ac:dyDescent="0.35">
      <c r="B6" s="135" t="s">
        <v>106</v>
      </c>
    </row>
    <row r="9" spans="2:7" x14ac:dyDescent="0.25">
      <c r="B9" t="s">
        <v>107</v>
      </c>
    </row>
    <row r="10" spans="2:7" x14ac:dyDescent="0.25">
      <c r="B10" s="136">
        <v>42541</v>
      </c>
    </row>
    <row r="13" spans="2:7" x14ac:dyDescent="0.25">
      <c r="B13" t="s">
        <v>108</v>
      </c>
    </row>
    <row r="14" spans="2:7" x14ac:dyDescent="0.25">
      <c r="B14" t="s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3:AZ260"/>
  <sheetViews>
    <sheetView showZeros="0" topLeftCell="D1" zoomScale="80" zoomScaleNormal="80" workbookViewId="0">
      <selection activeCell="G39" sqref="G39:G44"/>
    </sheetView>
  </sheetViews>
  <sheetFormatPr defaultRowHeight="15" x14ac:dyDescent="0.25"/>
  <cols>
    <col min="1" max="1" width="0" hidden="1" customWidth="1"/>
    <col min="2" max="2" width="19.42578125" hidden="1" customWidth="1"/>
    <col min="3" max="3" width="0" hidden="1" customWidth="1"/>
  </cols>
  <sheetData>
    <row r="3" spans="2:36" s="8" customFormat="1" ht="15.75" thickBot="1" x14ac:dyDescent="0.3">
      <c r="B3"/>
      <c r="C3" s="6"/>
      <c r="D3" s="7"/>
      <c r="F3" s="6"/>
    </row>
    <row r="4" spans="2:36" s="8" customFormat="1" x14ac:dyDescent="0.25">
      <c r="B4" s="30"/>
      <c r="C4" s="6"/>
      <c r="D4" s="7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3"/>
    </row>
    <row r="5" spans="2:36" s="8" customFormat="1" x14ac:dyDescent="0.25">
      <c r="B5" s="30"/>
      <c r="C5" s="6"/>
      <c r="D5" s="7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6"/>
    </row>
    <row r="6" spans="2:36" s="8" customFormat="1" ht="28.5" x14ac:dyDescent="0.25">
      <c r="B6" s="30"/>
      <c r="C6" s="6"/>
      <c r="D6" s="7"/>
      <c r="E6" s="34"/>
      <c r="F6" s="35"/>
      <c r="G6" s="35"/>
      <c r="H6" s="35"/>
      <c r="I6" s="35"/>
      <c r="J6" s="35"/>
      <c r="K6" s="35"/>
      <c r="L6" s="37" t="s">
        <v>96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6"/>
      <c r="AJ6" s="27"/>
    </row>
    <row r="7" spans="2:36" s="8" customFormat="1" x14ac:dyDescent="0.25">
      <c r="B7" s="30"/>
      <c r="C7" s="6"/>
      <c r="D7" s="7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6"/>
      <c r="AJ7" s="35"/>
    </row>
    <row r="8" spans="2:36" s="8" customFormat="1" x14ac:dyDescent="0.25">
      <c r="B8" s="30"/>
      <c r="C8" s="6"/>
      <c r="D8" s="7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  <c r="AJ8" s="35"/>
    </row>
    <row r="9" spans="2:36" s="8" customFormat="1" x14ac:dyDescent="0.25">
      <c r="B9" s="30" t="s">
        <v>79</v>
      </c>
      <c r="C9" s="6"/>
      <c r="D9" s="7"/>
      <c r="E9" s="34"/>
      <c r="F9" s="35"/>
      <c r="G9" s="35"/>
      <c r="H9" s="35"/>
      <c r="I9" s="35"/>
      <c r="J9" s="35"/>
      <c r="K9" s="35"/>
      <c r="L9" s="35" t="s">
        <v>97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/>
      <c r="AJ9" s="35"/>
    </row>
    <row r="10" spans="2:36" s="8" customFormat="1" x14ac:dyDescent="0.25">
      <c r="B10" s="30" t="s">
        <v>68</v>
      </c>
      <c r="C10" s="6"/>
      <c r="D10" s="7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  <c r="AJ10" s="35"/>
    </row>
    <row r="11" spans="2:36" s="8" customFormat="1" x14ac:dyDescent="0.25">
      <c r="B11" s="110">
        <v>1</v>
      </c>
      <c r="C11" s="6"/>
      <c r="D11" s="7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6"/>
    </row>
    <row r="12" spans="2:36" s="8" customFormat="1" x14ac:dyDescent="0.25">
      <c r="B12" s="30"/>
      <c r="C12" s="6"/>
      <c r="D12" s="7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6"/>
    </row>
    <row r="13" spans="2:36" s="8" customFormat="1" x14ac:dyDescent="0.25">
      <c r="B13" s="30"/>
      <c r="C13" s="6"/>
      <c r="D13" s="7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6"/>
    </row>
    <row r="14" spans="2:36" s="8" customFormat="1" ht="18.75" x14ac:dyDescent="0.25">
      <c r="B14" s="30" t="s">
        <v>69</v>
      </c>
      <c r="C14" s="6"/>
      <c r="D14" s="7"/>
      <c r="E14" s="34"/>
      <c r="F14" s="35"/>
      <c r="G14" s="35"/>
      <c r="H14" s="114" t="s">
        <v>100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 t="s">
        <v>101</v>
      </c>
      <c r="S14" s="114"/>
      <c r="T14" s="114"/>
      <c r="U14" s="114"/>
      <c r="V14" s="114"/>
      <c r="W14" s="114"/>
      <c r="X14" s="114"/>
      <c r="Y14" s="114"/>
      <c r="Z14" s="114"/>
      <c r="AA14" s="114" t="s">
        <v>98</v>
      </c>
      <c r="AB14" s="35"/>
      <c r="AC14" s="35"/>
      <c r="AD14" s="35"/>
      <c r="AE14" s="35"/>
      <c r="AF14" s="36"/>
    </row>
    <row r="15" spans="2:36" s="8" customFormat="1" ht="18.75" x14ac:dyDescent="0.25">
      <c r="B15" s="30" t="s">
        <v>80</v>
      </c>
      <c r="C15" s="6"/>
      <c r="D15" s="7"/>
      <c r="E15" s="34"/>
      <c r="F15" s="35"/>
      <c r="G15" s="35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35"/>
      <c r="AC15" s="35"/>
      <c r="AD15" s="35"/>
      <c r="AE15" s="35"/>
      <c r="AF15" s="36"/>
    </row>
    <row r="16" spans="2:36" s="8" customFormat="1" x14ac:dyDescent="0.25">
      <c r="B16" s="30" t="s">
        <v>81</v>
      </c>
      <c r="C16" s="6"/>
      <c r="D16" s="7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6"/>
    </row>
    <row r="17" spans="2:32" s="8" customFormat="1" x14ac:dyDescent="0.25">
      <c r="B17" s="111">
        <v>1</v>
      </c>
      <c r="C17" s="6"/>
      <c r="D17" s="7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6"/>
    </row>
    <row r="18" spans="2:32" s="8" customFormat="1" x14ac:dyDescent="0.25">
      <c r="B18" s="38"/>
      <c r="C18" s="6"/>
      <c r="D18" s="7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</row>
    <row r="19" spans="2:32" s="8" customFormat="1" x14ac:dyDescent="0.25">
      <c r="C19" s="6"/>
      <c r="D19" s="7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6"/>
    </row>
    <row r="20" spans="2:32" s="8" customFormat="1" x14ac:dyDescent="0.25">
      <c r="C20" s="6"/>
      <c r="D20" s="7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6"/>
    </row>
    <row r="21" spans="2:32" s="8" customFormat="1" x14ac:dyDescent="0.25">
      <c r="B21" s="38" t="s">
        <v>35</v>
      </c>
      <c r="C21" s="6"/>
      <c r="D21" s="7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</row>
    <row r="22" spans="2:32" s="8" customFormat="1" x14ac:dyDescent="0.25">
      <c r="B22" s="38" t="s">
        <v>36</v>
      </c>
      <c r="C22" s="6"/>
      <c r="D22" s="7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</row>
    <row r="23" spans="2:32" s="8" customFormat="1" x14ac:dyDescent="0.25">
      <c r="B23" s="38" t="s">
        <v>37</v>
      </c>
      <c r="C23" s="6"/>
      <c r="D23" s="7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2:32" s="8" customFormat="1" x14ac:dyDescent="0.25">
      <c r="B24" s="38" t="s">
        <v>38</v>
      </c>
      <c r="C24" s="6"/>
      <c r="D24" s="7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</row>
    <row r="25" spans="2:32" s="8" customFormat="1" x14ac:dyDescent="0.25">
      <c r="B25" s="38" t="s">
        <v>39</v>
      </c>
      <c r="C25" s="6"/>
      <c r="D25" s="7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</row>
    <row r="26" spans="2:32" s="8" customFormat="1" x14ac:dyDescent="0.25">
      <c r="B26" s="38" t="s">
        <v>64</v>
      </c>
      <c r="C26" s="6"/>
      <c r="D26" s="7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6"/>
    </row>
    <row r="27" spans="2:32" s="8" customFormat="1" x14ac:dyDescent="0.2">
      <c r="B27" s="40">
        <v>6</v>
      </c>
      <c r="C27" s="6"/>
      <c r="D27" s="7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</row>
    <row r="28" spans="2:32" s="8" customFormat="1" x14ac:dyDescent="0.25">
      <c r="B28" s="30"/>
      <c r="C28" s="6"/>
      <c r="D28" s="7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6"/>
    </row>
    <row r="29" spans="2:32" s="8" customFormat="1" x14ac:dyDescent="0.2">
      <c r="B29" s="39" t="s">
        <v>19</v>
      </c>
      <c r="C29" s="6"/>
      <c r="D29" s="7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6"/>
    </row>
    <row r="30" spans="2:32" s="8" customFormat="1" x14ac:dyDescent="0.2">
      <c r="B30" s="40">
        <f>IF(B11=1,19,(IF(B11=2,1)))</f>
        <v>19</v>
      </c>
      <c r="C30" s="6"/>
      <c r="D30" s="7"/>
      <c r="E30" s="34"/>
      <c r="F30" s="41"/>
      <c r="G30" s="42" t="s">
        <v>20</v>
      </c>
      <c r="H30" s="43" t="s">
        <v>4</v>
      </c>
      <c r="I30" s="43" t="s">
        <v>5</v>
      </c>
      <c r="J30" s="43" t="s">
        <v>6</v>
      </c>
      <c r="K30" s="43" t="s">
        <v>7</v>
      </c>
      <c r="L30" s="43" t="s">
        <v>8</v>
      </c>
      <c r="M30" s="43" t="s">
        <v>3</v>
      </c>
      <c r="N30" s="43" t="s">
        <v>9</v>
      </c>
      <c r="O30" s="35"/>
      <c r="P30" s="41"/>
      <c r="Q30" s="42" t="s">
        <v>33</v>
      </c>
      <c r="R30" s="43" t="s">
        <v>4</v>
      </c>
      <c r="S30" s="43" t="s">
        <v>5</v>
      </c>
      <c r="T30" s="43" t="s">
        <v>6</v>
      </c>
      <c r="U30" s="43" t="s">
        <v>7</v>
      </c>
      <c r="V30" s="43" t="s">
        <v>8</v>
      </c>
      <c r="W30" s="43" t="s">
        <v>3</v>
      </c>
      <c r="X30" s="43" t="s">
        <v>9</v>
      </c>
      <c r="Y30" s="35"/>
      <c r="Z30" s="42" t="s">
        <v>98</v>
      </c>
      <c r="AA30" s="43" t="s">
        <v>6</v>
      </c>
      <c r="AB30" s="43" t="s">
        <v>7</v>
      </c>
      <c r="AC30" s="43" t="s">
        <v>8</v>
      </c>
      <c r="AD30" s="43" t="s">
        <v>3</v>
      </c>
      <c r="AE30" s="43" t="s">
        <v>9</v>
      </c>
      <c r="AF30" s="36"/>
    </row>
    <row r="31" spans="2:32" s="8" customFormat="1" x14ac:dyDescent="0.25">
      <c r="C31" s="6"/>
      <c r="D31" s="7"/>
      <c r="E31" s="34"/>
      <c r="G31" s="6" t="s">
        <v>35</v>
      </c>
      <c r="H31" s="44">
        <f>G66</f>
        <v>0</v>
      </c>
      <c r="I31" s="44">
        <f t="shared" ref="I31:N31" si="0">H66</f>
        <v>0</v>
      </c>
      <c r="J31" s="129">
        <f t="shared" si="0"/>
        <v>193113</v>
      </c>
      <c r="K31" s="129">
        <f t="shared" si="0"/>
        <v>162108</v>
      </c>
      <c r="L31" s="129">
        <f t="shared" si="0"/>
        <v>164606</v>
      </c>
      <c r="M31" s="129">
        <f t="shared" si="0"/>
        <v>157339</v>
      </c>
      <c r="N31" s="129">
        <f t="shared" si="0"/>
        <v>131043</v>
      </c>
      <c r="O31" s="35"/>
      <c r="P31" s="6"/>
      <c r="Q31" s="6" t="s">
        <v>35</v>
      </c>
      <c r="R31" s="74">
        <f>Q66</f>
        <v>0</v>
      </c>
      <c r="S31" s="74">
        <f t="shared" ref="S31:X31" si="1">R66</f>
        <v>0</v>
      </c>
      <c r="T31" s="108">
        <f t="shared" si="1"/>
        <v>0.32137882370953702</v>
      </c>
      <c r="U31" s="108">
        <f t="shared" si="1"/>
        <v>0.26757868917672034</v>
      </c>
      <c r="V31" s="108">
        <f t="shared" si="1"/>
        <v>0.28424402651696334</v>
      </c>
      <c r="W31" s="108">
        <f t="shared" si="1"/>
        <v>0.18712989161525737</v>
      </c>
      <c r="X31" s="108">
        <f t="shared" si="1"/>
        <v>0.16587847502639261</v>
      </c>
      <c r="Y31" s="35"/>
      <c r="Z31" s="6" t="s">
        <v>35</v>
      </c>
      <c r="AA31" s="108">
        <f>AB66</f>
        <v>0.32559335436368569</v>
      </c>
      <c r="AB31" s="108">
        <f t="shared" ref="AB31:AE31" si="2">AC66</f>
        <v>0.32509766486711961</v>
      </c>
      <c r="AC31" s="108">
        <f t="shared" si="2"/>
        <v>0.38072483109709981</v>
      </c>
      <c r="AD31" s="108">
        <f t="shared" si="2"/>
        <v>0.35784156528819233</v>
      </c>
      <c r="AE31" s="108">
        <f t="shared" si="2"/>
        <v>0.36879861759971183</v>
      </c>
      <c r="AF31" s="36"/>
    </row>
    <row r="32" spans="2:32" s="8" customFormat="1" x14ac:dyDescent="0.2">
      <c r="B32" s="39" t="s">
        <v>70</v>
      </c>
      <c r="C32" s="6"/>
      <c r="D32" s="7"/>
      <c r="E32" s="34"/>
      <c r="G32" s="6" t="s">
        <v>36</v>
      </c>
      <c r="H32" s="44">
        <f t="shared" ref="H32:N32" si="3">G67</f>
        <v>0</v>
      </c>
      <c r="I32" s="44">
        <f t="shared" si="3"/>
        <v>0</v>
      </c>
      <c r="J32" s="129">
        <f t="shared" si="3"/>
        <v>157411</v>
      </c>
      <c r="K32" s="129">
        <f t="shared" si="3"/>
        <v>128965</v>
      </c>
      <c r="L32" s="129">
        <f t="shared" si="3"/>
        <v>100175</v>
      </c>
      <c r="M32" s="129">
        <f t="shared" si="3"/>
        <v>102231</v>
      </c>
      <c r="N32" s="129">
        <f t="shared" si="3"/>
        <v>75158</v>
      </c>
      <c r="O32" s="35"/>
      <c r="P32" s="6"/>
      <c r="Q32" s="6" t="s">
        <v>36</v>
      </c>
      <c r="R32" s="74">
        <f>Q67</f>
        <v>0</v>
      </c>
      <c r="S32" s="74">
        <f t="shared" ref="S32:X33" si="4">R67</f>
        <v>0</v>
      </c>
      <c r="T32" s="108">
        <f t="shared" si="4"/>
        <v>0.28958682490419835</v>
      </c>
      <c r="U32" s="108">
        <f t="shared" si="4"/>
        <v>0.2421086818579469</v>
      </c>
      <c r="V32" s="108">
        <f t="shared" si="4"/>
        <v>0.20758517364212253</v>
      </c>
      <c r="W32" s="108">
        <f t="shared" si="4"/>
        <v>0.15686867229913243</v>
      </c>
      <c r="X32" s="108">
        <f t="shared" si="4"/>
        <v>0.12403702065578316</v>
      </c>
      <c r="Y32" s="35"/>
      <c r="Z32" s="6" t="s">
        <v>36</v>
      </c>
      <c r="AA32" s="108">
        <f t="shared" ref="AA32:AE35" si="5">AB67</f>
        <v>0.26539888823508584</v>
      </c>
      <c r="AB32" s="108">
        <f t="shared" si="5"/>
        <v>0.25863140837952525</v>
      </c>
      <c r="AC32" s="108">
        <f t="shared" si="5"/>
        <v>0.23169939100125131</v>
      </c>
      <c r="AD32" s="108">
        <f t="shared" si="5"/>
        <v>0.23250752236239705</v>
      </c>
      <c r="AE32" s="108">
        <f t="shared" si="5"/>
        <v>0.21151962715718611</v>
      </c>
      <c r="AF32" s="36"/>
    </row>
    <row r="33" spans="2:32" s="8" customFormat="1" x14ac:dyDescent="0.2">
      <c r="B33" s="40">
        <f>IF(B17=1,1,(IF(B17=2,13,(IF(B17=3,25,(IF(B17=4,37,IF(B17=5,49,IF(B17=6,61)))))))))</f>
        <v>1</v>
      </c>
      <c r="C33" s="6"/>
      <c r="D33" s="7"/>
      <c r="E33" s="34"/>
      <c r="G33" s="6" t="s">
        <v>37</v>
      </c>
      <c r="H33" s="44">
        <f t="shared" ref="H33:N33" si="6">G68</f>
        <v>0</v>
      </c>
      <c r="I33" s="44">
        <f t="shared" si="6"/>
        <v>0</v>
      </c>
      <c r="J33" s="129">
        <f t="shared" si="6"/>
        <v>119266</v>
      </c>
      <c r="K33" s="129">
        <f t="shared" si="6"/>
        <v>102883</v>
      </c>
      <c r="L33" s="129">
        <f t="shared" si="6"/>
        <v>79202</v>
      </c>
      <c r="M33" s="129">
        <f t="shared" si="6"/>
        <v>79812</v>
      </c>
      <c r="N33" s="129">
        <f t="shared" si="6"/>
        <v>64286</v>
      </c>
      <c r="O33" s="35"/>
      <c r="P33" s="6"/>
      <c r="Q33" s="6" t="s">
        <v>37</v>
      </c>
      <c r="R33" s="74">
        <f>Q68</f>
        <v>0</v>
      </c>
      <c r="S33" s="74">
        <f t="shared" si="4"/>
        <v>0</v>
      </c>
      <c r="T33" s="108">
        <f t="shared" si="4"/>
        <v>0.22049995470419995</v>
      </c>
      <c r="U33" s="108">
        <f t="shared" si="4"/>
        <v>0.18903385716674292</v>
      </c>
      <c r="V33" s="108">
        <f t="shared" si="4"/>
        <v>0.15821951604429235</v>
      </c>
      <c r="W33" s="108">
        <f t="shared" si="4"/>
        <v>0.12075108591555049</v>
      </c>
      <c r="X33" s="108">
        <f t="shared" si="4"/>
        <v>9.6650765180707129E-2</v>
      </c>
      <c r="Y33" s="35"/>
      <c r="Z33" s="6" t="s">
        <v>37</v>
      </c>
      <c r="AA33" s="108">
        <f t="shared" si="5"/>
        <v>0.20108546292346627</v>
      </c>
      <c r="AB33" s="108">
        <f t="shared" si="5"/>
        <v>0.20632555490490209</v>
      </c>
      <c r="AC33" s="108">
        <f t="shared" si="5"/>
        <v>0.18318996921468536</v>
      </c>
      <c r="AD33" s="108">
        <f t="shared" si="5"/>
        <v>0.18151921016900582</v>
      </c>
      <c r="AE33" s="108">
        <f t="shared" si="5"/>
        <v>0.18092220058312977</v>
      </c>
      <c r="AF33" s="36"/>
    </row>
    <row r="34" spans="2:32" s="8" customFormat="1" x14ac:dyDescent="0.2">
      <c r="B34" s="40"/>
      <c r="C34" s="6"/>
      <c r="D34" s="7"/>
      <c r="E34" s="34"/>
      <c r="G34" s="6" t="s">
        <v>38</v>
      </c>
      <c r="H34" s="44"/>
      <c r="I34" s="44"/>
      <c r="J34" s="129">
        <f t="shared" ref="J34:J36" si="7">I69</f>
        <v>78620</v>
      </c>
      <c r="K34" s="129">
        <f t="shared" ref="K34:K36" si="8">J69</f>
        <v>70073</v>
      </c>
      <c r="L34" s="129">
        <f t="shared" ref="L34:L36" si="9">K69</f>
        <v>52763</v>
      </c>
      <c r="M34" s="129">
        <f t="shared" ref="M34:N36" si="10">L69</f>
        <v>64555</v>
      </c>
      <c r="N34" s="129">
        <f t="shared" si="10"/>
        <v>54758</v>
      </c>
      <c r="O34" s="35"/>
      <c r="P34" s="6"/>
      <c r="Q34" s="6" t="s">
        <v>38</v>
      </c>
      <c r="R34" s="74"/>
      <c r="S34" s="74"/>
      <c r="T34" s="108">
        <f t="shared" ref="T34:X34" si="11">S69</f>
        <v>0.16601137712159669</v>
      </c>
      <c r="U34" s="108">
        <f t="shared" si="11"/>
        <v>0.15183913151821796</v>
      </c>
      <c r="V34" s="108">
        <f t="shared" si="11"/>
        <v>0.11294320624020686</v>
      </c>
      <c r="W34" s="108">
        <f t="shared" si="11"/>
        <v>0.11262369328253011</v>
      </c>
      <c r="X34" s="108">
        <f t="shared" si="11"/>
        <v>9.2692810966454334E-2</v>
      </c>
      <c r="Y34" s="35"/>
      <c r="Z34" s="6" t="s">
        <v>38</v>
      </c>
      <c r="AA34" s="108">
        <f t="shared" si="5"/>
        <v>0.13255528897626245</v>
      </c>
      <c r="AB34" s="108">
        <f t="shared" si="5"/>
        <v>0.14052710952102102</v>
      </c>
      <c r="AC34" s="108">
        <f t="shared" si="5"/>
        <v>0.1220379832033843</v>
      </c>
      <c r="AD34" s="108">
        <f t="shared" si="5"/>
        <v>0.14681968391294756</v>
      </c>
      <c r="AE34" s="108">
        <f t="shared" si="5"/>
        <v>0.15410723733831658</v>
      </c>
      <c r="AF34" s="36"/>
    </row>
    <row r="35" spans="2:32" s="8" customFormat="1" x14ac:dyDescent="0.2">
      <c r="B35" s="40"/>
      <c r="C35" s="6"/>
      <c r="D35" s="7"/>
      <c r="E35" s="34"/>
      <c r="G35" s="6" t="s">
        <v>39</v>
      </c>
      <c r="H35" s="44"/>
      <c r="I35" s="44"/>
      <c r="J35" s="129">
        <f t="shared" si="7"/>
        <v>44701</v>
      </c>
      <c r="K35" s="129">
        <f t="shared" si="8"/>
        <v>34615</v>
      </c>
      <c r="L35" s="129">
        <f t="shared" si="9"/>
        <v>35603</v>
      </c>
      <c r="M35" s="129">
        <f t="shared" si="10"/>
        <v>35752</v>
      </c>
      <c r="N35" s="129">
        <f t="shared" si="10"/>
        <v>30079</v>
      </c>
      <c r="O35" s="35"/>
      <c r="P35" s="6"/>
      <c r="Q35" s="6" t="s">
        <v>39</v>
      </c>
      <c r="R35" s="74"/>
      <c r="S35" s="74"/>
      <c r="T35" s="108">
        <f t="shared" ref="T35:X35" si="12">S70</f>
        <v>0.1261681583530202</v>
      </c>
      <c r="U35" s="108">
        <f t="shared" si="12"/>
        <v>9.4533110484804783E-2</v>
      </c>
      <c r="V35" s="108">
        <f t="shared" si="12"/>
        <v>9.62695970537496E-2</v>
      </c>
      <c r="W35" s="108">
        <f t="shared" si="12"/>
        <v>7.2924421889564953E-2</v>
      </c>
      <c r="X35" s="108">
        <f t="shared" si="12"/>
        <v>6.247377800301579E-2</v>
      </c>
      <c r="Y35" s="35"/>
      <c r="Z35" s="6" t="s">
        <v>39</v>
      </c>
      <c r="AA35" s="108">
        <f t="shared" si="5"/>
        <v>7.5367005501499718E-2</v>
      </c>
      <c r="AB35" s="108">
        <f t="shared" si="5"/>
        <v>6.9418262327431993E-2</v>
      </c>
      <c r="AC35" s="108">
        <f t="shared" si="5"/>
        <v>8.2347825483579232E-2</v>
      </c>
      <c r="AD35" s="108">
        <f t="shared" si="5"/>
        <v>8.1312018267457223E-2</v>
      </c>
      <c r="AE35" s="108">
        <f t="shared" si="5"/>
        <v>8.4652317321655735E-2</v>
      </c>
      <c r="AF35" s="36"/>
    </row>
    <row r="36" spans="2:32" s="8" customFormat="1" x14ac:dyDescent="0.25">
      <c r="C36" s="6"/>
      <c r="D36" s="7"/>
      <c r="E36" s="34"/>
      <c r="G36" s="6" t="s">
        <v>78</v>
      </c>
      <c r="H36" s="44">
        <f>G69</f>
        <v>0</v>
      </c>
      <c r="I36" s="44">
        <f>H69</f>
        <v>0</v>
      </c>
      <c r="J36" s="129">
        <f t="shared" si="7"/>
        <v>593111</v>
      </c>
      <c r="K36" s="129">
        <f t="shared" si="8"/>
        <v>498644</v>
      </c>
      <c r="L36" s="129">
        <f t="shared" si="9"/>
        <v>432349</v>
      </c>
      <c r="M36" s="129">
        <f t="shared" si="10"/>
        <v>439689</v>
      </c>
      <c r="N36" s="129">
        <f t="shared" si="10"/>
        <v>355324</v>
      </c>
      <c r="O36" s="35"/>
      <c r="P36" s="6"/>
      <c r="Q36" s="6" t="s">
        <v>78</v>
      </c>
      <c r="R36" s="74">
        <f t="shared" ref="R36:S36" si="13">Q69</f>
        <v>0</v>
      </c>
      <c r="S36" s="74">
        <f t="shared" si="13"/>
        <v>0</v>
      </c>
      <c r="T36" s="108">
        <f t="shared" ref="T36:X36" si="14">S71</f>
        <v>0.23599569955451713</v>
      </c>
      <c r="U36" s="108">
        <f t="shared" si="14"/>
        <v>0.19862915750985788</v>
      </c>
      <c r="V36" s="108">
        <f t="shared" si="14"/>
        <v>0.18020195503005734</v>
      </c>
      <c r="W36" s="108">
        <f t="shared" si="14"/>
        <v>0.13668032882435502</v>
      </c>
      <c r="X36" s="108">
        <f t="shared" si="14"/>
        <v>0.11340335163579589</v>
      </c>
      <c r="Y36" s="35"/>
      <c r="Z36" s="6" t="s">
        <v>78</v>
      </c>
      <c r="AA36" s="108">
        <f>SUM(AA31:AA35)</f>
        <v>1</v>
      </c>
      <c r="AB36" s="108">
        <f t="shared" ref="AB36:AE36" si="15">SUM(AB31:AB35)</f>
        <v>1</v>
      </c>
      <c r="AC36" s="108">
        <f t="shared" si="15"/>
        <v>1</v>
      </c>
      <c r="AD36" s="108">
        <f t="shared" si="15"/>
        <v>1</v>
      </c>
      <c r="AE36" s="108">
        <f t="shared" si="15"/>
        <v>1</v>
      </c>
      <c r="AF36" s="36"/>
    </row>
    <row r="37" spans="2:32" s="8" customFormat="1" x14ac:dyDescent="0.25">
      <c r="B37" s="30" t="s">
        <v>73</v>
      </c>
      <c r="C37" s="6"/>
      <c r="D37" s="7"/>
      <c r="E37" s="34"/>
      <c r="F37" s="45"/>
      <c r="G37" s="45"/>
      <c r="H37" s="45"/>
      <c r="I37" s="45"/>
      <c r="J37" s="45"/>
      <c r="K37" s="45"/>
      <c r="L37" s="45"/>
      <c r="M37" s="45"/>
      <c r="N37" s="45"/>
      <c r="O37" s="35"/>
      <c r="P37" s="45"/>
      <c r="Q37" s="45"/>
      <c r="R37" s="45"/>
      <c r="S37" s="45"/>
      <c r="T37" s="45"/>
      <c r="U37" s="45"/>
      <c r="V37" s="45"/>
      <c r="W37" s="45"/>
      <c r="X37" s="45"/>
      <c r="Y37" s="35"/>
      <c r="Z37" s="35"/>
      <c r="AA37" s="35"/>
      <c r="AB37" s="35"/>
      <c r="AC37" s="35"/>
      <c r="AD37" s="35"/>
      <c r="AE37" s="35"/>
      <c r="AF37" s="36"/>
    </row>
    <row r="38" spans="2:32" s="8" customFormat="1" x14ac:dyDescent="0.2">
      <c r="B38" s="40">
        <f>IF(B27=1,0,(IF(B27=2,1,(IF(B27=3,2,(IF(B27=4,3,4)))))))</f>
        <v>4</v>
      </c>
      <c r="C38" s="6"/>
      <c r="D38" s="7"/>
      <c r="E38" s="34"/>
      <c r="F38" s="41"/>
      <c r="G38" s="42" t="s">
        <v>10</v>
      </c>
      <c r="H38" s="43" t="s">
        <v>4</v>
      </c>
      <c r="I38" s="43" t="s">
        <v>5</v>
      </c>
      <c r="J38" s="43" t="s">
        <v>6</v>
      </c>
      <c r="K38" s="43" t="s">
        <v>7</v>
      </c>
      <c r="L38" s="43" t="s">
        <v>8</v>
      </c>
      <c r="M38" s="43" t="s">
        <v>3</v>
      </c>
      <c r="N38" s="43" t="s">
        <v>9</v>
      </c>
      <c r="O38" s="35"/>
      <c r="P38" s="41"/>
      <c r="Q38" s="42" t="s">
        <v>10</v>
      </c>
      <c r="R38" s="43" t="s">
        <v>4</v>
      </c>
      <c r="S38" s="43" t="s">
        <v>5</v>
      </c>
      <c r="T38" s="43" t="s">
        <v>6</v>
      </c>
      <c r="U38" s="43" t="s">
        <v>7</v>
      </c>
      <c r="V38" s="43" t="s">
        <v>8</v>
      </c>
      <c r="W38" s="43" t="s">
        <v>3</v>
      </c>
      <c r="X38" s="43" t="s">
        <v>9</v>
      </c>
      <c r="Y38" s="35"/>
      <c r="Z38" s="35"/>
      <c r="AA38" s="35"/>
      <c r="AB38" s="35"/>
      <c r="AC38" s="35"/>
      <c r="AD38" s="35"/>
      <c r="AE38" s="35"/>
      <c r="AF38" s="36"/>
    </row>
    <row r="39" spans="2:32" s="8" customFormat="1" x14ac:dyDescent="0.25">
      <c r="B39" s="30"/>
      <c r="C39" s="6"/>
      <c r="D39" s="7"/>
      <c r="E39" s="34"/>
      <c r="F39" s="6"/>
      <c r="G39" s="6" t="s">
        <v>35</v>
      </c>
      <c r="H39" s="44">
        <f>G94</f>
        <v>0</v>
      </c>
      <c r="I39" s="44">
        <f t="shared" ref="I39:N39" si="16">H94</f>
        <v>0</v>
      </c>
      <c r="J39" s="129">
        <f t="shared" si="16"/>
        <v>20469.977999999999</v>
      </c>
      <c r="K39" s="129">
        <f t="shared" si="16"/>
        <v>18804.528000000002</v>
      </c>
      <c r="L39" s="129">
        <f t="shared" si="16"/>
        <v>20081.932000000001</v>
      </c>
      <c r="M39" s="129">
        <f t="shared" si="16"/>
        <v>19510.036</v>
      </c>
      <c r="N39" s="129">
        <f t="shared" si="16"/>
        <v>17821.848000000002</v>
      </c>
      <c r="O39" s="35"/>
      <c r="P39" s="6"/>
      <c r="Q39" s="6" t="s">
        <v>35</v>
      </c>
      <c r="R39" s="73"/>
      <c r="S39" s="73"/>
      <c r="T39" s="130">
        <f t="shared" ref="T39:X39" si="17">S94</f>
        <v>3.4066155313210923E-2</v>
      </c>
      <c r="U39" s="130">
        <f t="shared" si="17"/>
        <v>3.1039127944499558E-2</v>
      </c>
      <c r="V39" s="130">
        <f t="shared" si="17"/>
        <v>3.4677771235069522E-2</v>
      </c>
      <c r="W39" s="130">
        <f t="shared" si="17"/>
        <v>2.3204106560291912E-2</v>
      </c>
      <c r="X39" s="130">
        <f t="shared" si="17"/>
        <v>2.2559472603589391E-2</v>
      </c>
      <c r="Y39" s="35"/>
      <c r="Z39" s="35"/>
      <c r="AA39" s="35"/>
      <c r="AB39" s="35"/>
      <c r="AC39" s="35"/>
      <c r="AD39" s="35"/>
      <c r="AE39" s="35"/>
      <c r="AF39" s="36"/>
    </row>
    <row r="40" spans="2:32" s="8" customFormat="1" x14ac:dyDescent="0.25">
      <c r="B40" s="30"/>
      <c r="C40" s="6"/>
      <c r="D40" s="7"/>
      <c r="E40" s="34"/>
      <c r="F40" s="6"/>
      <c r="G40" s="6" t="s">
        <v>36</v>
      </c>
      <c r="H40" s="44">
        <f t="shared" ref="H40:I42" si="18">G95</f>
        <v>0</v>
      </c>
      <c r="I40" s="44">
        <f t="shared" si="18"/>
        <v>0</v>
      </c>
      <c r="J40" s="129">
        <f t="shared" ref="J40:J44" si="19">I95</f>
        <v>16685.565999999999</v>
      </c>
      <c r="K40" s="129">
        <f t="shared" ref="K40:K44" si="20">J95</f>
        <v>16249.59</v>
      </c>
      <c r="L40" s="129">
        <f t="shared" ref="L40:L44" si="21">K95</f>
        <v>14825.9</v>
      </c>
      <c r="M40" s="129">
        <f t="shared" ref="M40:N44" si="22">L95</f>
        <v>15743.574000000001</v>
      </c>
      <c r="N40" s="129">
        <f t="shared" si="22"/>
        <v>13227.808000000001</v>
      </c>
      <c r="O40" s="35"/>
      <c r="P40" s="6"/>
      <c r="Q40" s="6" t="s">
        <v>36</v>
      </c>
      <c r="R40" s="73"/>
      <c r="S40" s="73"/>
      <c r="T40" s="130">
        <f t="shared" ref="T40:X42" si="23">S95</f>
        <v>3.0696203439845023E-2</v>
      </c>
      <c r="U40" s="130">
        <f t="shared" si="23"/>
        <v>3.0505693914101309E-2</v>
      </c>
      <c r="V40" s="130">
        <f t="shared" si="23"/>
        <v>3.0722605699034136E-2</v>
      </c>
      <c r="W40" s="130">
        <f t="shared" si="23"/>
        <v>2.4157775534066395E-2</v>
      </c>
      <c r="X40" s="130">
        <f t="shared" si="23"/>
        <v>2.1830515635417838E-2</v>
      </c>
      <c r="Y40" s="35"/>
      <c r="Z40" s="35"/>
      <c r="AA40" s="35"/>
      <c r="AB40" s="35"/>
      <c r="AC40" s="35"/>
      <c r="AD40" s="35"/>
      <c r="AE40" s="35"/>
      <c r="AF40" s="36"/>
    </row>
    <row r="41" spans="2:32" s="8" customFormat="1" x14ac:dyDescent="0.25">
      <c r="B41" s="30"/>
      <c r="C41" s="6"/>
      <c r="D41" s="7"/>
      <c r="E41" s="34"/>
      <c r="F41" s="6"/>
      <c r="G41" s="6" t="s">
        <v>37</v>
      </c>
      <c r="H41" s="44">
        <f t="shared" si="18"/>
        <v>0</v>
      </c>
      <c r="I41" s="44">
        <f t="shared" si="18"/>
        <v>0</v>
      </c>
      <c r="J41" s="129">
        <f t="shared" si="19"/>
        <v>15504.58</v>
      </c>
      <c r="K41" s="129">
        <f t="shared" si="20"/>
        <v>14609.385999999999</v>
      </c>
      <c r="L41" s="129">
        <f t="shared" si="21"/>
        <v>13622.743999999999</v>
      </c>
      <c r="M41" s="129">
        <f t="shared" si="22"/>
        <v>14046.912000000002</v>
      </c>
      <c r="N41" s="129">
        <f t="shared" si="22"/>
        <v>12728.628000000001</v>
      </c>
      <c r="O41" s="35"/>
      <c r="P41" s="6"/>
      <c r="Q41" s="6" t="s">
        <v>37</v>
      </c>
      <c r="R41" s="73"/>
      <c r="S41" s="73"/>
      <c r="T41" s="130">
        <f t="shared" si="23"/>
        <v>2.8664994111545994E-2</v>
      </c>
      <c r="U41" s="130">
        <f t="shared" si="23"/>
        <v>2.6842807717677494E-2</v>
      </c>
      <c r="V41" s="130">
        <f t="shared" si="23"/>
        <v>2.7213756759618284E-2</v>
      </c>
      <c r="W41" s="130">
        <f t="shared" si="23"/>
        <v>2.1252191121136889E-2</v>
      </c>
      <c r="X41" s="130">
        <f t="shared" si="23"/>
        <v>1.9136851505780011E-2</v>
      </c>
      <c r="Y41" s="35"/>
      <c r="Z41" s="35"/>
      <c r="AA41" s="35"/>
      <c r="AB41" s="35"/>
      <c r="AC41" s="35"/>
      <c r="AD41" s="35"/>
      <c r="AE41" s="35"/>
      <c r="AF41" s="36"/>
    </row>
    <row r="42" spans="2:32" s="8" customFormat="1" x14ac:dyDescent="0.25">
      <c r="B42" s="30"/>
      <c r="C42" s="6"/>
      <c r="D42" s="7"/>
      <c r="E42" s="34"/>
      <c r="F42" s="6"/>
      <c r="G42" s="6" t="s">
        <v>38</v>
      </c>
      <c r="H42" s="44">
        <f t="shared" si="18"/>
        <v>0</v>
      </c>
      <c r="I42" s="44">
        <f t="shared" si="18"/>
        <v>0</v>
      </c>
      <c r="J42" s="129">
        <f t="shared" si="19"/>
        <v>11793</v>
      </c>
      <c r="K42" s="129">
        <f t="shared" si="20"/>
        <v>11772.264000000001</v>
      </c>
      <c r="L42" s="129">
        <f t="shared" si="21"/>
        <v>11291.281999999999</v>
      </c>
      <c r="M42" s="129">
        <f t="shared" si="22"/>
        <v>12911</v>
      </c>
      <c r="N42" s="129">
        <f t="shared" si="22"/>
        <v>11827.728000000001</v>
      </c>
      <c r="O42" s="35"/>
      <c r="P42" s="6"/>
      <c r="Q42" s="6" t="s">
        <v>38</v>
      </c>
      <c r="R42" s="73"/>
      <c r="S42" s="73"/>
      <c r="T42" s="130">
        <f t="shared" si="23"/>
        <v>2.4901706568239503E-2</v>
      </c>
      <c r="U42" s="130">
        <f t="shared" si="23"/>
        <v>2.5508974095060619E-2</v>
      </c>
      <c r="V42" s="130">
        <f t="shared" si="23"/>
        <v>2.4169846135404266E-2</v>
      </c>
      <c r="W42" s="130">
        <f t="shared" si="23"/>
        <v>2.2524738656506019E-2</v>
      </c>
      <c r="X42" s="130">
        <f t="shared" si="23"/>
        <v>2.0021647168754139E-2</v>
      </c>
      <c r="Y42" s="35"/>
      <c r="Z42" s="35"/>
      <c r="AA42" s="35"/>
      <c r="AB42" s="35"/>
      <c r="AC42" s="35"/>
      <c r="AD42" s="35"/>
      <c r="AE42" s="35"/>
      <c r="AF42" s="36"/>
    </row>
    <row r="43" spans="2:32" s="8" customFormat="1" x14ac:dyDescent="0.25">
      <c r="B43" s="30"/>
      <c r="C43" s="6"/>
      <c r="D43" s="7"/>
      <c r="E43" s="34"/>
      <c r="F43" s="6"/>
      <c r="G43" s="6" t="s">
        <v>39</v>
      </c>
      <c r="H43" s="44"/>
      <c r="I43" s="44"/>
      <c r="J43" s="129">
        <f t="shared" si="19"/>
        <v>9387.2099999999991</v>
      </c>
      <c r="K43" s="129">
        <f t="shared" si="20"/>
        <v>9138.36</v>
      </c>
      <c r="L43" s="129">
        <f t="shared" si="21"/>
        <v>9043.1620000000003</v>
      </c>
      <c r="M43" s="129">
        <f t="shared" si="22"/>
        <v>9367.0239999999994</v>
      </c>
      <c r="N43" s="129">
        <f t="shared" si="22"/>
        <v>8422.1200000000008</v>
      </c>
      <c r="O43" s="35"/>
      <c r="P43" s="6"/>
      <c r="Q43" s="6" t="s">
        <v>39</v>
      </c>
      <c r="R43" s="73"/>
      <c r="S43" s="73"/>
      <c r="T43" s="130">
        <f t="shared" ref="T43:T44" si="24">S98</f>
        <v>2.6495313254134244E-2</v>
      </c>
      <c r="U43" s="130">
        <f t="shared" ref="U43:U44" si="25">T98</f>
        <v>2.4956741167988464E-2</v>
      </c>
      <c r="V43" s="130">
        <f t="shared" ref="V43:V44" si="26">U98</f>
        <v>2.4452477651652399E-2</v>
      </c>
      <c r="W43" s="130">
        <f t="shared" ref="W43:X44" si="27">V98</f>
        <v>1.9106198535066017E-2</v>
      </c>
      <c r="X43" s="130">
        <f t="shared" si="27"/>
        <v>1.749265784084442E-2</v>
      </c>
      <c r="Y43" s="35"/>
      <c r="Z43" s="35"/>
      <c r="AA43" s="35"/>
      <c r="AB43" s="35"/>
      <c r="AC43" s="35"/>
      <c r="AD43" s="35"/>
      <c r="AE43" s="35"/>
      <c r="AF43" s="36"/>
    </row>
    <row r="44" spans="2:32" s="8" customFormat="1" x14ac:dyDescent="0.25">
      <c r="B44" s="30"/>
      <c r="C44" s="6"/>
      <c r="D44" s="7"/>
      <c r="E44" s="34"/>
      <c r="F44" s="6"/>
      <c r="G44" s="6" t="s">
        <v>78</v>
      </c>
      <c r="H44" s="44"/>
      <c r="I44" s="44"/>
      <c r="J44" s="129">
        <f t="shared" si="19"/>
        <v>33214.215999999993</v>
      </c>
      <c r="K44" s="129">
        <f t="shared" si="20"/>
        <v>30915.928000000004</v>
      </c>
      <c r="L44" s="129">
        <f t="shared" si="21"/>
        <v>30264.43</v>
      </c>
      <c r="M44" s="129">
        <f t="shared" si="22"/>
        <v>31657.608000000004</v>
      </c>
      <c r="N44" s="129">
        <f t="shared" si="22"/>
        <v>27715.271999999997</v>
      </c>
      <c r="O44" s="35"/>
      <c r="P44" s="6"/>
      <c r="Q44" s="6" t="s">
        <v>78</v>
      </c>
      <c r="R44" s="73"/>
      <c r="S44" s="73"/>
      <c r="T44" s="130">
        <f t="shared" si="24"/>
        <v>1.3215759175052959E-2</v>
      </c>
      <c r="U44" s="130">
        <f t="shared" si="25"/>
        <v>1.2315007765611188E-2</v>
      </c>
      <c r="V44" s="130">
        <f t="shared" si="26"/>
        <v>1.2614136852104014E-2</v>
      </c>
      <c r="W44" s="130">
        <f t="shared" si="27"/>
        <v>9.8409836753535623E-3</v>
      </c>
      <c r="X44" s="130">
        <f t="shared" si="27"/>
        <v>8.8454614275920787E-3</v>
      </c>
      <c r="Y44" s="35"/>
      <c r="Z44" s="35"/>
      <c r="AA44" s="35"/>
      <c r="AB44" s="35"/>
      <c r="AC44" s="35"/>
      <c r="AD44" s="35"/>
      <c r="AE44" s="35"/>
      <c r="AF44" s="36"/>
    </row>
    <row r="45" spans="2:32" s="8" customFormat="1" x14ac:dyDescent="0.25">
      <c r="B45" s="30"/>
      <c r="C45" s="6"/>
      <c r="D45" s="7"/>
      <c r="E45" s="34"/>
      <c r="F45" s="45"/>
      <c r="G45" s="45"/>
      <c r="H45" s="45"/>
      <c r="I45" s="45"/>
      <c r="J45" s="45"/>
      <c r="K45" s="45"/>
      <c r="L45" s="45"/>
      <c r="M45" s="45"/>
      <c r="N45" s="45"/>
      <c r="O45" s="35"/>
      <c r="P45" s="45"/>
      <c r="Q45" s="45"/>
      <c r="R45" s="45"/>
      <c r="S45" s="45"/>
      <c r="T45" s="45"/>
      <c r="U45" s="45"/>
      <c r="V45" s="45"/>
      <c r="W45" s="45"/>
      <c r="X45" s="45"/>
      <c r="Y45" s="35"/>
      <c r="Z45" s="35"/>
      <c r="AA45" s="35"/>
      <c r="AB45" s="35"/>
      <c r="AC45" s="35"/>
      <c r="AD45" s="35"/>
      <c r="AE45" s="35"/>
      <c r="AF45" s="36"/>
    </row>
    <row r="46" spans="2:32" s="8" customFormat="1" x14ac:dyDescent="0.25">
      <c r="B46" s="30"/>
      <c r="C46" s="6"/>
      <c r="D46" s="7"/>
      <c r="E46" s="34"/>
      <c r="F46" s="89" t="s">
        <v>21</v>
      </c>
      <c r="G46" s="95"/>
      <c r="H46" s="95"/>
      <c r="I46" s="95"/>
      <c r="J46" s="95"/>
      <c r="K46" s="95"/>
      <c r="L46" s="95"/>
      <c r="M46" s="95"/>
      <c r="N46" s="90"/>
      <c r="O46" s="35"/>
      <c r="P46" s="89" t="s">
        <v>21</v>
      </c>
      <c r="Q46" s="95"/>
      <c r="R46" s="95"/>
      <c r="S46" s="95"/>
      <c r="T46" s="95"/>
      <c r="U46" s="95"/>
      <c r="V46" s="95"/>
      <c r="W46" s="95"/>
      <c r="X46" s="90"/>
      <c r="Y46" s="35"/>
      <c r="Z46" s="35"/>
      <c r="AA46" s="35"/>
      <c r="AB46" s="35"/>
      <c r="AC46" s="35"/>
      <c r="AD46" s="35"/>
      <c r="AE46" s="35"/>
      <c r="AF46" s="36"/>
    </row>
    <row r="47" spans="2:32" s="8" customFormat="1" x14ac:dyDescent="0.25">
      <c r="B47" s="30"/>
      <c r="C47" s="6"/>
      <c r="D47" s="7"/>
      <c r="E47" s="34"/>
      <c r="F47" s="96"/>
      <c r="G47" s="87" t="s">
        <v>35</v>
      </c>
      <c r="H47" s="88">
        <f>IF(G84&lt;16.6,0,IF(G84&lt;33.4,"E", "F"))</f>
        <v>0</v>
      </c>
      <c r="I47" s="88">
        <f t="shared" ref="I47:M47" si="28">IF(H84&lt;16.6,0,IF(H84&lt;33.4,"E", "F"))</f>
        <v>0</v>
      </c>
      <c r="J47" s="88">
        <f t="shared" si="28"/>
        <v>0</v>
      </c>
      <c r="K47" s="88">
        <f t="shared" si="28"/>
        <v>0</v>
      </c>
      <c r="L47" s="88">
        <f t="shared" si="28"/>
        <v>0</v>
      </c>
      <c r="M47" s="88">
        <f t="shared" si="28"/>
        <v>0</v>
      </c>
      <c r="N47" s="91">
        <f t="shared" ref="N47" si="29">IF(M84&lt;16.6,0,IF(M84&lt;33.4,"E", "F"))</f>
        <v>0</v>
      </c>
      <c r="O47" s="35"/>
      <c r="P47" s="96"/>
      <c r="Q47" s="87" t="s">
        <v>35</v>
      </c>
      <c r="R47" s="88">
        <f>IF(Q84&lt;16.6,0,IF(Q84&lt;33.4,"E", "F"))</f>
        <v>0</v>
      </c>
      <c r="S47" s="88">
        <f t="shared" ref="S47:W47" si="30">IF(R84&lt;16.6,0,IF(R84&lt;33.4,"E", "F"))</f>
        <v>0</v>
      </c>
      <c r="T47" s="88">
        <f t="shared" si="30"/>
        <v>0</v>
      </c>
      <c r="U47" s="88">
        <f t="shared" si="30"/>
        <v>0</v>
      </c>
      <c r="V47" s="88">
        <f t="shared" si="30"/>
        <v>0</v>
      </c>
      <c r="W47" s="88">
        <f t="shared" si="30"/>
        <v>0</v>
      </c>
      <c r="X47" s="91">
        <f>IF(W84&lt;16.6,0,IF(W84&lt;33.4,"E", "F"))</f>
        <v>0</v>
      </c>
      <c r="Y47" s="35"/>
      <c r="Z47" s="35"/>
      <c r="AA47" s="35"/>
      <c r="AB47" s="35"/>
      <c r="AC47" s="35"/>
      <c r="AD47" s="35"/>
      <c r="AE47" s="35"/>
      <c r="AF47" s="36"/>
    </row>
    <row r="48" spans="2:32" s="8" customFormat="1" x14ac:dyDescent="0.25">
      <c r="B48" s="30"/>
      <c r="C48" s="6"/>
      <c r="D48" s="7"/>
      <c r="E48" s="34"/>
      <c r="F48" s="96"/>
      <c r="G48" s="87" t="s">
        <v>36</v>
      </c>
      <c r="H48" s="88">
        <f t="shared" ref="H48:M48" si="31">IF(G85&lt;16.6,0,IF(G85&lt;33.4,"E", "F"))</f>
        <v>0</v>
      </c>
      <c r="I48" s="88">
        <f t="shared" si="31"/>
        <v>0</v>
      </c>
      <c r="J48" s="88">
        <f t="shared" si="31"/>
        <v>0</v>
      </c>
      <c r="K48" s="88">
        <f t="shared" si="31"/>
        <v>0</v>
      </c>
      <c r="L48" s="88">
        <f t="shared" si="31"/>
        <v>0</v>
      </c>
      <c r="M48" s="88">
        <f t="shared" si="31"/>
        <v>0</v>
      </c>
      <c r="N48" s="91">
        <f t="shared" ref="N48" si="32">IF(M85&lt;16.6,0,IF(M85&lt;33.4,"E", "F"))</f>
        <v>0</v>
      </c>
      <c r="O48" s="35"/>
      <c r="P48" s="96"/>
      <c r="Q48" s="87" t="s">
        <v>36</v>
      </c>
      <c r="R48" s="88">
        <f t="shared" ref="R48:W48" si="33">IF(Q85&lt;16.6,0,IF(Q85&lt;33.4,"E", "F"))</f>
        <v>0</v>
      </c>
      <c r="S48" s="88">
        <f t="shared" si="33"/>
        <v>0</v>
      </c>
      <c r="T48" s="88">
        <f t="shared" si="33"/>
        <v>0</v>
      </c>
      <c r="U48" s="88">
        <f t="shared" si="33"/>
        <v>0</v>
      </c>
      <c r="V48" s="88">
        <f t="shared" si="33"/>
        <v>0</v>
      </c>
      <c r="W48" s="88">
        <f t="shared" si="33"/>
        <v>0</v>
      </c>
      <c r="X48" s="91">
        <f>IF(W85&lt;16.6,0,IF(W85&lt;33.4,"E", "F"))</f>
        <v>0</v>
      </c>
      <c r="Y48" s="35"/>
      <c r="Z48" s="35"/>
      <c r="AA48" s="35"/>
      <c r="AB48" s="35"/>
      <c r="AC48" s="35"/>
      <c r="AD48" s="35"/>
      <c r="AE48" s="35"/>
      <c r="AF48" s="36"/>
    </row>
    <row r="49" spans="2:46" s="8" customFormat="1" x14ac:dyDescent="0.25">
      <c r="B49" s="30"/>
      <c r="C49" s="6"/>
      <c r="D49" s="7"/>
      <c r="E49" s="34"/>
      <c r="F49" s="96"/>
      <c r="G49" s="87" t="s">
        <v>37</v>
      </c>
      <c r="H49" s="88">
        <f t="shared" ref="H49:M49" si="34">IF(G86&lt;16.6,0,IF(G86&lt;33.4,"E", "F"))</f>
        <v>0</v>
      </c>
      <c r="I49" s="88">
        <f t="shared" si="34"/>
        <v>0</v>
      </c>
      <c r="J49" s="88">
        <f t="shared" si="34"/>
        <v>0</v>
      </c>
      <c r="K49" s="88">
        <f t="shared" si="34"/>
        <v>0</v>
      </c>
      <c r="L49" s="88">
        <f t="shared" si="34"/>
        <v>0</v>
      </c>
      <c r="M49" s="88">
        <f t="shared" si="34"/>
        <v>0</v>
      </c>
      <c r="N49" s="91">
        <f t="shared" ref="N49" si="35">IF(M86&lt;16.6,0,IF(M86&lt;33.4,"E", "F"))</f>
        <v>0</v>
      </c>
      <c r="O49" s="35"/>
      <c r="P49" s="96"/>
      <c r="Q49" s="87" t="s">
        <v>37</v>
      </c>
      <c r="R49" s="88">
        <f t="shared" ref="R49:W49" si="36">IF(Q86&lt;16.6,0,IF(Q86&lt;33.4,"E", "F"))</f>
        <v>0</v>
      </c>
      <c r="S49" s="88">
        <f t="shared" si="36"/>
        <v>0</v>
      </c>
      <c r="T49" s="88">
        <f t="shared" si="36"/>
        <v>0</v>
      </c>
      <c r="U49" s="88">
        <f t="shared" si="36"/>
        <v>0</v>
      </c>
      <c r="V49" s="88">
        <f t="shared" si="36"/>
        <v>0</v>
      </c>
      <c r="W49" s="88">
        <f t="shared" si="36"/>
        <v>0</v>
      </c>
      <c r="X49" s="91">
        <f>IF(W86&lt;16.6,0,IF(W86&lt;33.4,"E", "F"))</f>
        <v>0</v>
      </c>
      <c r="Y49" s="35"/>
      <c r="Z49" s="35"/>
      <c r="AA49" s="35"/>
      <c r="AB49" s="35"/>
      <c r="AC49" s="35"/>
      <c r="AD49" s="35"/>
      <c r="AE49" s="35"/>
      <c r="AF49" s="36"/>
    </row>
    <row r="50" spans="2:46" s="8" customFormat="1" x14ac:dyDescent="0.25">
      <c r="B50" s="30"/>
      <c r="C50" s="6"/>
      <c r="D50" s="7"/>
      <c r="E50" s="34"/>
      <c r="F50" s="96"/>
      <c r="G50" s="87" t="s">
        <v>38</v>
      </c>
      <c r="H50" s="88">
        <f t="shared" ref="H50:M50" si="37">IF(G87&lt;16.6,0,IF(G87&lt;33.4,"E", "F"))</f>
        <v>0</v>
      </c>
      <c r="I50" s="88">
        <f t="shared" si="37"/>
        <v>0</v>
      </c>
      <c r="J50" s="88">
        <f t="shared" si="37"/>
        <v>0</v>
      </c>
      <c r="K50" s="88">
        <f t="shared" si="37"/>
        <v>0</v>
      </c>
      <c r="L50" s="88">
        <f t="shared" si="37"/>
        <v>0</v>
      </c>
      <c r="M50" s="88">
        <f t="shared" si="37"/>
        <v>0</v>
      </c>
      <c r="N50" s="91"/>
      <c r="O50" s="35"/>
      <c r="P50" s="96"/>
      <c r="Q50" s="87" t="s">
        <v>38</v>
      </c>
      <c r="R50" s="88">
        <f t="shared" ref="R50:W50" si="38">IF(Q87&lt;16.6,0,IF(Q87&lt;33.4,"E", "F"))</f>
        <v>0</v>
      </c>
      <c r="S50" s="88">
        <f t="shared" si="38"/>
        <v>0</v>
      </c>
      <c r="T50" s="88">
        <f t="shared" si="38"/>
        <v>0</v>
      </c>
      <c r="U50" s="88">
        <f t="shared" si="38"/>
        <v>0</v>
      </c>
      <c r="V50" s="88">
        <f t="shared" si="38"/>
        <v>0</v>
      </c>
      <c r="W50" s="88">
        <f t="shared" si="38"/>
        <v>0</v>
      </c>
      <c r="X50" s="91"/>
      <c r="Y50" s="35"/>
      <c r="Z50" s="35"/>
      <c r="AA50" s="35"/>
      <c r="AB50" s="35"/>
      <c r="AC50" s="35"/>
      <c r="AD50" s="35"/>
      <c r="AE50" s="35"/>
      <c r="AF50" s="36"/>
    </row>
    <row r="51" spans="2:46" s="8" customFormat="1" x14ac:dyDescent="0.25">
      <c r="B51" s="30"/>
      <c r="C51" s="6"/>
      <c r="D51" s="7"/>
      <c r="E51" s="34"/>
      <c r="F51" s="96"/>
      <c r="G51" s="87" t="s">
        <v>39</v>
      </c>
      <c r="H51" s="88">
        <f t="shared" ref="H51:M51" si="39">IF(G88&lt;16.6,0,IF(G88&lt;33.4,"E", "F"))</f>
        <v>0</v>
      </c>
      <c r="I51" s="88">
        <f t="shared" si="39"/>
        <v>0</v>
      </c>
      <c r="J51" s="88">
        <f t="shared" si="39"/>
        <v>0</v>
      </c>
      <c r="K51" s="88">
        <f t="shared" si="39"/>
        <v>0</v>
      </c>
      <c r="L51" s="88">
        <f t="shared" si="39"/>
        <v>0</v>
      </c>
      <c r="M51" s="88">
        <f t="shared" si="39"/>
        <v>0</v>
      </c>
      <c r="N51" s="91"/>
      <c r="O51" s="35"/>
      <c r="P51" s="96"/>
      <c r="Q51" s="87" t="s">
        <v>39</v>
      </c>
      <c r="R51" s="88">
        <f t="shared" ref="R51:W51" si="40">IF(Q88&lt;16.6,0,IF(Q88&lt;33.4,"E", "F"))</f>
        <v>0</v>
      </c>
      <c r="S51" s="88">
        <f t="shared" si="40"/>
        <v>0</v>
      </c>
      <c r="T51" s="88">
        <f t="shared" si="40"/>
        <v>0</v>
      </c>
      <c r="U51" s="88">
        <f t="shared" si="40"/>
        <v>0</v>
      </c>
      <c r="V51" s="88">
        <f t="shared" si="40"/>
        <v>0</v>
      </c>
      <c r="W51" s="88">
        <f t="shared" si="40"/>
        <v>0</v>
      </c>
      <c r="X51" s="91"/>
      <c r="Y51" s="35"/>
      <c r="Z51" s="35"/>
      <c r="AA51" s="35"/>
      <c r="AB51" s="35"/>
      <c r="AC51" s="35"/>
      <c r="AD51" s="35"/>
      <c r="AE51" s="35"/>
      <c r="AF51" s="36"/>
    </row>
    <row r="52" spans="2:46" s="8" customFormat="1" x14ac:dyDescent="0.25">
      <c r="B52" s="30"/>
      <c r="C52" s="6"/>
      <c r="D52" s="7"/>
      <c r="E52" s="34"/>
      <c r="F52" s="96"/>
      <c r="G52" s="87" t="s">
        <v>78</v>
      </c>
      <c r="H52" s="88">
        <f t="shared" ref="H52:L52" si="41">IF(G89&lt;16.6,0,IF(G89&lt;33.4,"E", "F"))</f>
        <v>0</v>
      </c>
      <c r="I52" s="88">
        <f t="shared" si="41"/>
        <v>0</v>
      </c>
      <c r="J52" s="88">
        <f t="shared" si="41"/>
        <v>0</v>
      </c>
      <c r="K52" s="88">
        <f t="shared" si="41"/>
        <v>0</v>
      </c>
      <c r="L52" s="88">
        <f t="shared" si="41"/>
        <v>0</v>
      </c>
      <c r="M52" s="88">
        <f>IF(L89&lt;16.6,0,IF(L89&lt;33.4,"E", "F"))</f>
        <v>0</v>
      </c>
      <c r="N52" s="91"/>
      <c r="O52" s="35"/>
      <c r="P52" s="96"/>
      <c r="Q52" s="87" t="s">
        <v>78</v>
      </c>
      <c r="R52" s="88">
        <f t="shared" ref="R52:V52" si="42">IF(Q89&lt;16.6,0,IF(Q89&lt;33.4,"E", "F"))</f>
        <v>0</v>
      </c>
      <c r="S52" s="88">
        <f t="shared" si="42"/>
        <v>0</v>
      </c>
      <c r="T52" s="88">
        <f t="shared" si="42"/>
        <v>0</v>
      </c>
      <c r="U52" s="88">
        <f t="shared" si="42"/>
        <v>0</v>
      </c>
      <c r="V52" s="88">
        <f t="shared" si="42"/>
        <v>0</v>
      </c>
      <c r="W52" s="88">
        <f>IF(V89&lt;16.6,0,IF(V89&lt;33.4,"E", "F"))</f>
        <v>0</v>
      </c>
      <c r="X52" s="91"/>
      <c r="Y52" s="35"/>
      <c r="Z52" s="35"/>
      <c r="AA52" s="35"/>
      <c r="AB52" s="35"/>
      <c r="AC52" s="35"/>
      <c r="AD52" s="35"/>
      <c r="AE52" s="35"/>
      <c r="AF52" s="36"/>
    </row>
    <row r="53" spans="2:46" s="8" customFormat="1" x14ac:dyDescent="0.25">
      <c r="B53" s="30"/>
      <c r="C53" s="6"/>
      <c r="D53" s="7"/>
      <c r="E53" s="34"/>
      <c r="F53" s="97"/>
      <c r="G53" s="92"/>
      <c r="H53" s="93">
        <f t="shared" ref="H53:N53" si="43">IF(G87&lt;16.6,0,IF(G87&lt;33.4,"E", "F"))</f>
        <v>0</v>
      </c>
      <c r="I53" s="93">
        <f t="shared" si="43"/>
        <v>0</v>
      </c>
      <c r="J53" s="93">
        <f t="shared" si="43"/>
        <v>0</v>
      </c>
      <c r="K53" s="93">
        <f t="shared" si="43"/>
        <v>0</v>
      </c>
      <c r="L53" s="93">
        <f t="shared" si="43"/>
        <v>0</v>
      </c>
      <c r="M53" s="93">
        <f t="shared" si="43"/>
        <v>0</v>
      </c>
      <c r="N53" s="94">
        <f t="shared" si="43"/>
        <v>0</v>
      </c>
      <c r="O53" s="35"/>
      <c r="P53" s="97"/>
      <c r="Q53" s="92"/>
      <c r="R53" s="93">
        <f t="shared" ref="R53:W53" si="44">IF(Q87&lt;16.6,0,IF(Q87&lt;33.4,"E", "F"))</f>
        <v>0</v>
      </c>
      <c r="S53" s="93">
        <f t="shared" si="44"/>
        <v>0</v>
      </c>
      <c r="T53" s="93">
        <f t="shared" si="44"/>
        <v>0</v>
      </c>
      <c r="U53" s="93">
        <f t="shared" si="44"/>
        <v>0</v>
      </c>
      <c r="V53" s="93">
        <f t="shared" si="44"/>
        <v>0</v>
      </c>
      <c r="W53" s="93">
        <f t="shared" si="44"/>
        <v>0</v>
      </c>
      <c r="X53" s="94">
        <f t="shared" ref="X53" si="45">IF(W87&lt;16.6,0,IF(W87&lt;33.4,"E", "F"))</f>
        <v>0</v>
      </c>
      <c r="Y53" s="35"/>
      <c r="Z53" s="35"/>
      <c r="AA53" s="35"/>
      <c r="AB53" s="35"/>
      <c r="AC53" s="35"/>
      <c r="AD53" s="35"/>
      <c r="AE53" s="35"/>
      <c r="AF53" s="36"/>
    </row>
    <row r="54" spans="2:46" s="8" customFormat="1" x14ac:dyDescent="0.25">
      <c r="B54" s="30"/>
      <c r="C54" s="6"/>
      <c r="D54" s="7"/>
      <c r="E54" s="34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6"/>
    </row>
    <row r="55" spans="2:46" s="8" customFormat="1" ht="15.75" thickBot="1" x14ac:dyDescent="0.3">
      <c r="B55" s="30"/>
      <c r="C55" s="6"/>
      <c r="D55" s="7"/>
      <c r="E55" s="47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9"/>
    </row>
    <row r="56" spans="2:46" s="6" customFormat="1" ht="11.25" x14ac:dyDescent="0.25">
      <c r="B56" s="50"/>
    </row>
    <row r="57" spans="2:46" s="6" customFormat="1" ht="11.25" x14ac:dyDescent="0.25">
      <c r="B57" s="50"/>
    </row>
    <row r="58" spans="2:46" s="22" customFormat="1" ht="26.25" x14ac:dyDescent="0.25">
      <c r="B58" s="51"/>
      <c r="C58" s="24"/>
      <c r="D58" s="25" t="s">
        <v>18</v>
      </c>
      <c r="F58" s="26"/>
    </row>
    <row r="59" spans="2:46" s="6" customFormat="1" ht="11.25" x14ac:dyDescent="0.25">
      <c r="B59" s="50"/>
    </row>
    <row r="60" spans="2:46" s="6" customFormat="1" ht="11.25" x14ac:dyDescent="0.25">
      <c r="B60" s="50"/>
    </row>
    <row r="61" spans="2:46" s="6" customFormat="1" ht="12.75" x14ac:dyDescent="0.25">
      <c r="B61" s="50"/>
      <c r="F61" s="2" t="s">
        <v>71</v>
      </c>
      <c r="G61" s="52" t="str">
        <f>INDEX(agerange,Agevalue1)</f>
        <v>12 to 19 years old</v>
      </c>
      <c r="H61" s="6" t="s">
        <v>74</v>
      </c>
      <c r="S61" s="52"/>
    </row>
    <row r="62" spans="2:46" s="6" customFormat="1" ht="12.75" x14ac:dyDescent="0.25">
      <c r="B62" s="50"/>
      <c r="F62" s="2" t="s">
        <v>72</v>
      </c>
      <c r="G62" s="52" t="str">
        <f>INDEX(exposurerange, Exposurevalue1)</f>
        <v>Someone smokes in home</v>
      </c>
      <c r="H62" s="6" t="s">
        <v>74</v>
      </c>
      <c r="S62" s="52"/>
    </row>
    <row r="63" spans="2:46" s="6" customFormat="1" x14ac:dyDescent="0.25">
      <c r="B63" s="50"/>
      <c r="F63" s="2" t="s">
        <v>73</v>
      </c>
      <c r="G63" s="53"/>
      <c r="S63" s="53"/>
    </row>
    <row r="64" spans="2:46" s="6" customFormat="1" ht="12.75" x14ac:dyDescent="0.25">
      <c r="B64" s="50"/>
      <c r="F64" s="54"/>
      <c r="G64" s="54" t="str">
        <f>CONCATENATE(G61, H61, G62)</f>
        <v>12 to 19 years old,  Someone smokes in home</v>
      </c>
      <c r="L64" s="10" t="s">
        <v>75</v>
      </c>
      <c r="P64" s="54" t="str">
        <f>CONCATENATE(G61, H61, G62)</f>
        <v>12 to 19 years old,  Someone smokes in home</v>
      </c>
      <c r="R64" s="54"/>
      <c r="T64" s="54"/>
      <c r="Y64" s="54" t="str">
        <f>P64</f>
        <v>12 to 19 years old,  Someone smokes in home</v>
      </c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</row>
    <row r="65" spans="2:46" s="6" customFormat="1" x14ac:dyDescent="0.25">
      <c r="B65" s="50"/>
      <c r="E65" s="55"/>
      <c r="F65" s="56" t="s">
        <v>20</v>
      </c>
      <c r="G65" s="57" t="s">
        <v>4</v>
      </c>
      <c r="H65" s="57" t="s">
        <v>5</v>
      </c>
      <c r="I65" s="57" t="s">
        <v>6</v>
      </c>
      <c r="J65" s="57" t="s">
        <v>7</v>
      </c>
      <c r="K65" s="57" t="s">
        <v>8</v>
      </c>
      <c r="L65" s="57" t="s">
        <v>3</v>
      </c>
      <c r="M65" s="57" t="s">
        <v>9</v>
      </c>
      <c r="N65" s="57"/>
      <c r="O65" s="57"/>
      <c r="P65" s="55" t="s">
        <v>29</v>
      </c>
      <c r="Q65" s="62" t="s">
        <v>4</v>
      </c>
      <c r="R65" s="62" t="s">
        <v>5</v>
      </c>
      <c r="S65" s="62" t="s">
        <v>6</v>
      </c>
      <c r="T65" s="62" t="s">
        <v>7</v>
      </c>
      <c r="U65" s="62" t="s">
        <v>8</v>
      </c>
      <c r="V65" s="62" t="s">
        <v>3</v>
      </c>
      <c r="W65" s="62" t="s">
        <v>9</v>
      </c>
      <c r="Y65" s="55" t="s">
        <v>99</v>
      </c>
      <c r="Z65" s="62" t="s">
        <v>4</v>
      </c>
      <c r="AA65" s="62" t="s">
        <v>5</v>
      </c>
      <c r="AB65" s="62" t="s">
        <v>6</v>
      </c>
      <c r="AC65" s="62" t="s">
        <v>7</v>
      </c>
      <c r="AD65" s="62" t="s">
        <v>8</v>
      </c>
      <c r="AE65" s="62" t="s">
        <v>3</v>
      </c>
      <c r="AF65" s="62" t="s">
        <v>9</v>
      </c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</row>
    <row r="66" spans="2:46" s="58" customFormat="1" ht="12" x14ac:dyDescent="0.25">
      <c r="B66" s="59"/>
      <c r="E66" s="5"/>
      <c r="F66" s="124" t="s">
        <v>41</v>
      </c>
      <c r="G66" s="116"/>
      <c r="H66" s="116"/>
      <c r="I66" s="116">
        <f>INDEX(IF(Exposurevalue1=1,Range1,(IF(Exposurevalue1=2,Range2,Range3))),agerange2+2,I$133)</f>
        <v>193113</v>
      </c>
      <c r="J66" s="116">
        <f>INDEX(IF(Exposurevalue1=1,Range1,(IF(Exposurevalue1=2,Range2,Range3))),agerange2+2,J$133)</f>
        <v>162108</v>
      </c>
      <c r="K66" s="116">
        <f>INDEX(IF(Exposurevalue1=1,Range1,(IF(Exposurevalue1=2,Range2,Range3))),agerange2+2,K$133)</f>
        <v>164606</v>
      </c>
      <c r="L66" s="116">
        <f>INDEX(IF(Exposurevalue1=1,Range1,(IF(Exposurevalue1=2,Range2,Range3))),agerange2+2,L$133)</f>
        <v>157339</v>
      </c>
      <c r="M66" s="116">
        <f>INDEX(IF(Exposurevalue1=1,Range1,(IF(Exposurevalue1=2,Range2,Range3))),agerange2+2,M$133)</f>
        <v>131043</v>
      </c>
      <c r="N66" s="125"/>
      <c r="O66" s="125"/>
      <c r="P66" s="124" t="s">
        <v>41</v>
      </c>
      <c r="Q66" s="119"/>
      <c r="R66" s="119"/>
      <c r="S66" s="119">
        <f>I66/I75</f>
        <v>0.32137882370953702</v>
      </c>
      <c r="T66" s="119">
        <f t="shared" ref="T66:W66" si="46">J66/J75</f>
        <v>0.26757868917672034</v>
      </c>
      <c r="U66" s="119">
        <f t="shared" si="46"/>
        <v>0.28424402651696334</v>
      </c>
      <c r="V66" s="119">
        <f>L66/L75</f>
        <v>0.18712989161525737</v>
      </c>
      <c r="W66" s="119">
        <f t="shared" si="46"/>
        <v>0.16587847502639261</v>
      </c>
      <c r="X66" s="6"/>
      <c r="Y66" s="2" t="s">
        <v>41</v>
      </c>
      <c r="AA66" s="6"/>
      <c r="AB66" s="113">
        <f>I66/I71</f>
        <v>0.32559335436368569</v>
      </c>
      <c r="AC66" s="113">
        <f t="shared" ref="AC66:AF66" si="47">J66/J71</f>
        <v>0.32509766486711961</v>
      </c>
      <c r="AD66" s="113">
        <f t="shared" si="47"/>
        <v>0.38072483109709981</v>
      </c>
      <c r="AE66" s="113">
        <f t="shared" si="47"/>
        <v>0.35784156528819233</v>
      </c>
      <c r="AF66" s="113">
        <f t="shared" si="47"/>
        <v>0.36879861759971183</v>
      </c>
    </row>
    <row r="67" spans="2:46" s="58" customFormat="1" ht="12" x14ac:dyDescent="0.25">
      <c r="B67" s="59"/>
      <c r="E67" s="2"/>
      <c r="F67" s="124" t="s">
        <v>42</v>
      </c>
      <c r="G67" s="116"/>
      <c r="H67" s="116"/>
      <c r="I67" s="116">
        <f>INDEX(IF(Exposurevalue1=1,Range1,(IF(Exposurevalue1=2,Range2,Range3))),agerange2+5,I$133)</f>
        <v>157411</v>
      </c>
      <c r="J67" s="116">
        <f>INDEX(IF(Exposurevalue1=1,Range1,(IF(Exposurevalue1=2,Range2,Range3))),agerange2+5,J$133)</f>
        <v>128965</v>
      </c>
      <c r="K67" s="116">
        <f>INDEX(IF(Exposurevalue1=1,Range1,(IF(Exposurevalue1=2,Range2,Range3))),agerange2+5,K$133)</f>
        <v>100175</v>
      </c>
      <c r="L67" s="116">
        <f>INDEX(IF(Exposurevalue1=1,Range1,(IF(Exposurevalue1=2,Range2,Range3))),agerange2+5,L$133)</f>
        <v>102231</v>
      </c>
      <c r="M67" s="116">
        <f>INDEX(IF(Exposurevalue1=1,Range1,(IF(Exposurevalue1=2,Range2,Range3))),agerange2+5,M$133)</f>
        <v>75158</v>
      </c>
      <c r="N67" s="125"/>
      <c r="O67" s="125"/>
      <c r="P67" s="124" t="s">
        <v>42</v>
      </c>
      <c r="Q67" s="119"/>
      <c r="R67" s="119"/>
      <c r="S67" s="119">
        <f t="shared" ref="S67:S70" si="48">I67/I76</f>
        <v>0.28958682490419835</v>
      </c>
      <c r="T67" s="119">
        <f t="shared" ref="T67:T70" si="49">J67/J76</f>
        <v>0.2421086818579469</v>
      </c>
      <c r="U67" s="119">
        <f t="shared" ref="U67:U70" si="50">K67/K76</f>
        <v>0.20758517364212253</v>
      </c>
      <c r="V67" s="119">
        <f t="shared" ref="V67:W70" si="51">L67/L76</f>
        <v>0.15686867229913243</v>
      </c>
      <c r="W67" s="119">
        <f t="shared" si="51"/>
        <v>0.12403702065578316</v>
      </c>
      <c r="X67" s="6"/>
      <c r="Y67" s="2" t="s">
        <v>42</v>
      </c>
      <c r="AA67" s="6"/>
      <c r="AB67" s="113">
        <f>I67/I71</f>
        <v>0.26539888823508584</v>
      </c>
      <c r="AC67" s="113">
        <f t="shared" ref="AC67:AF67" si="52">J67/J71</f>
        <v>0.25863140837952525</v>
      </c>
      <c r="AD67" s="113">
        <f t="shared" si="52"/>
        <v>0.23169939100125131</v>
      </c>
      <c r="AE67" s="113">
        <f t="shared" si="52"/>
        <v>0.23250752236239705</v>
      </c>
      <c r="AF67" s="113">
        <f t="shared" si="52"/>
        <v>0.21151962715718611</v>
      </c>
    </row>
    <row r="68" spans="2:46" s="58" customFormat="1" ht="12" x14ac:dyDescent="0.25">
      <c r="B68" s="59"/>
      <c r="E68" s="2"/>
      <c r="F68" s="124" t="s">
        <v>43</v>
      </c>
      <c r="G68" s="116"/>
      <c r="H68" s="116"/>
      <c r="I68" s="116">
        <f>INDEX(IF(Exposurevalue1=1,Range1,(IF(Exposurevalue1=2,Range2,Range3))),agerange2+8,I$133)</f>
        <v>119266</v>
      </c>
      <c r="J68" s="116">
        <f>INDEX(IF(Exposurevalue1=1,Range1,(IF(Exposurevalue1=2,Range2,Range3))),agerange2+8,J$133)</f>
        <v>102883</v>
      </c>
      <c r="K68" s="116">
        <f>INDEX(IF(Exposurevalue1=1,Range1,(IF(Exposurevalue1=2,Range2,Range3))),agerange2+8,K$133)</f>
        <v>79202</v>
      </c>
      <c r="L68" s="116">
        <f>INDEX(IF(Exposurevalue1=1,Range1,(IF(Exposurevalue1=2,Range2,Range3))),agerange2+8,L$133)</f>
        <v>79812</v>
      </c>
      <c r="M68" s="116">
        <f>INDEX(IF(Exposurevalue1=1,Range1,(IF(Exposurevalue1=2,Range2,Range3))),agerange2+8,M$133)</f>
        <v>64286</v>
      </c>
      <c r="N68" s="125"/>
      <c r="O68" s="125"/>
      <c r="P68" s="124" t="s">
        <v>43</v>
      </c>
      <c r="Q68" s="119"/>
      <c r="R68" s="119"/>
      <c r="S68" s="119">
        <f t="shared" si="48"/>
        <v>0.22049995470419995</v>
      </c>
      <c r="T68" s="119">
        <f t="shared" si="49"/>
        <v>0.18903385716674292</v>
      </c>
      <c r="U68" s="119">
        <f t="shared" si="50"/>
        <v>0.15821951604429235</v>
      </c>
      <c r="V68" s="119">
        <f t="shared" si="51"/>
        <v>0.12075108591555049</v>
      </c>
      <c r="W68" s="119">
        <f t="shared" si="51"/>
        <v>9.6650765180707129E-2</v>
      </c>
      <c r="X68" s="6"/>
      <c r="Y68" s="2" t="s">
        <v>43</v>
      </c>
      <c r="Z68" s="6"/>
      <c r="AA68" s="6"/>
      <c r="AB68" s="113">
        <f>I68/I71</f>
        <v>0.20108546292346627</v>
      </c>
      <c r="AC68" s="113">
        <f t="shared" ref="AC68:AF68" si="53">J68/J71</f>
        <v>0.20632555490490209</v>
      </c>
      <c r="AD68" s="113">
        <f t="shared" si="53"/>
        <v>0.18318996921468536</v>
      </c>
      <c r="AE68" s="113">
        <f t="shared" si="53"/>
        <v>0.18151921016900582</v>
      </c>
      <c r="AF68" s="113">
        <f t="shared" si="53"/>
        <v>0.18092220058312977</v>
      </c>
    </row>
    <row r="69" spans="2:46" s="58" customFormat="1" x14ac:dyDescent="0.25">
      <c r="B69" s="59"/>
      <c r="E69" s="60"/>
      <c r="F69" s="124" t="s">
        <v>44</v>
      </c>
      <c r="G69" s="116"/>
      <c r="H69" s="116"/>
      <c r="I69" s="116">
        <f>INDEX(IF(Exposurevalue1=1,Range1,(IF(Exposurevalue1=2,Range2,Range3))),agerange2+11,I$133)</f>
        <v>78620</v>
      </c>
      <c r="J69" s="116">
        <f>INDEX(IF(Exposurevalue1=1,Range1,(IF(Exposurevalue1=2,Range2,Range3))),agerange2+11,J$133)</f>
        <v>70073</v>
      </c>
      <c r="K69" s="116">
        <f>INDEX(IF(Exposurevalue1=1,Range1,(IF(Exposurevalue1=2,Range2,Range3))),agerange2+11,K$133)</f>
        <v>52763</v>
      </c>
      <c r="L69" s="116">
        <f>INDEX(IF(Exposurevalue1=1,Range1,(IF(Exposurevalue1=2,Range2,Range3))),agerange2+11,L$133)</f>
        <v>64555</v>
      </c>
      <c r="M69" s="116">
        <f>INDEX(IF(Exposurevalue1=1,Range1,(IF(Exposurevalue1=2,Range2,Range3))),agerange2+11,M$133)</f>
        <v>54758</v>
      </c>
      <c r="N69" s="125"/>
      <c r="O69" s="125"/>
      <c r="P69" s="124" t="s">
        <v>44</v>
      </c>
      <c r="Q69" s="119"/>
      <c r="R69" s="119"/>
      <c r="S69" s="119">
        <f t="shared" si="48"/>
        <v>0.16601137712159669</v>
      </c>
      <c r="T69" s="119">
        <f t="shared" si="49"/>
        <v>0.15183913151821796</v>
      </c>
      <c r="U69" s="119">
        <f t="shared" si="50"/>
        <v>0.11294320624020686</v>
      </c>
      <c r="V69" s="119">
        <f t="shared" si="51"/>
        <v>0.11262369328253011</v>
      </c>
      <c r="W69" s="119">
        <f t="shared" si="51"/>
        <v>9.2692810966454334E-2</v>
      </c>
      <c r="X69" s="6"/>
      <c r="Y69" s="2" t="s">
        <v>44</v>
      </c>
      <c r="Z69" s="6"/>
      <c r="AA69" s="6"/>
      <c r="AB69" s="113">
        <f>I69/I71</f>
        <v>0.13255528897626245</v>
      </c>
      <c r="AC69" s="113">
        <f t="shared" ref="AC69:AF69" si="54">J69/J71</f>
        <v>0.14052710952102102</v>
      </c>
      <c r="AD69" s="113">
        <f t="shared" si="54"/>
        <v>0.1220379832033843</v>
      </c>
      <c r="AE69" s="113">
        <f t="shared" si="54"/>
        <v>0.14681968391294756</v>
      </c>
      <c r="AF69" s="113">
        <f t="shared" si="54"/>
        <v>0.15410723733831658</v>
      </c>
    </row>
    <row r="70" spans="2:46" s="58" customFormat="1" x14ac:dyDescent="0.25">
      <c r="B70" s="59"/>
      <c r="E70" s="60"/>
      <c r="F70" s="124" t="s">
        <v>45</v>
      </c>
      <c r="G70" s="116"/>
      <c r="H70" s="116"/>
      <c r="I70" s="116">
        <f>INDEX(IF(Exposurevalue1=1,Range1,(IF(Exposurevalue1=2,Range2,Range3))),agerange2+14,I$133)</f>
        <v>44701</v>
      </c>
      <c r="J70" s="116">
        <f>INDEX(IF(Exposurevalue1=1,Range1,(IF(Exposurevalue1=2,Range2,Range3))),agerange2+14,J$133)</f>
        <v>34615</v>
      </c>
      <c r="K70" s="116">
        <f>INDEX(IF(Exposurevalue1=1,Range1,(IF(Exposurevalue1=2,Range2,Range3))),agerange2+14,K$133)</f>
        <v>35603</v>
      </c>
      <c r="L70" s="116">
        <f>INDEX(IF(Exposurevalue1=1,Range1,(IF(Exposurevalue1=2,Range2,Range3))),agerange2+14,L$133)</f>
        <v>35752</v>
      </c>
      <c r="M70" s="116">
        <f>INDEX(IF(Exposurevalue1=1,Range1,(IF(Exposurevalue1=2,Range2,Range3))),agerange2+14,M$133)</f>
        <v>30079</v>
      </c>
      <c r="N70" s="125"/>
      <c r="O70" s="125"/>
      <c r="P70" s="124" t="s">
        <v>45</v>
      </c>
      <c r="Q70" s="119"/>
      <c r="R70" s="119"/>
      <c r="S70" s="119">
        <f t="shared" si="48"/>
        <v>0.1261681583530202</v>
      </c>
      <c r="T70" s="119">
        <f t="shared" si="49"/>
        <v>9.4533110484804783E-2</v>
      </c>
      <c r="U70" s="119">
        <f t="shared" si="50"/>
        <v>9.62695970537496E-2</v>
      </c>
      <c r="V70" s="119">
        <f t="shared" si="51"/>
        <v>7.2924421889564953E-2</v>
      </c>
      <c r="W70" s="119">
        <f t="shared" si="51"/>
        <v>6.247377800301579E-2</v>
      </c>
      <c r="X70" s="6"/>
      <c r="Y70" s="2" t="s">
        <v>45</v>
      </c>
      <c r="Z70" s="6"/>
      <c r="AA70" s="6"/>
      <c r="AB70" s="113">
        <f>I70/I71</f>
        <v>7.5367005501499718E-2</v>
      </c>
      <c r="AC70" s="113">
        <f t="shared" ref="AC70:AF70" si="55">J70/J71</f>
        <v>6.9418262327431993E-2</v>
      </c>
      <c r="AD70" s="113">
        <f t="shared" si="55"/>
        <v>8.2347825483579232E-2</v>
      </c>
      <c r="AE70" s="113">
        <f t="shared" si="55"/>
        <v>8.1312018267457223E-2</v>
      </c>
      <c r="AF70" s="113">
        <f t="shared" si="55"/>
        <v>8.4652317321655735E-2</v>
      </c>
    </row>
    <row r="71" spans="2:46" s="58" customFormat="1" x14ac:dyDescent="0.25">
      <c r="B71" s="59"/>
      <c r="E71" s="60"/>
      <c r="F71" s="124" t="s">
        <v>76</v>
      </c>
      <c r="G71" s="116"/>
      <c r="H71" s="116"/>
      <c r="I71" s="116">
        <f>INDEX(IF(Exposurevalue1=1,Range1,(IF(Exposurevalue1=2,Range2,Range3))),agerange2+17,I$133)</f>
        <v>593111</v>
      </c>
      <c r="J71" s="116">
        <f>INDEX(IF(Exposurevalue1=1,Range1,(IF(Exposurevalue1=2,Range2,Range3))),agerange2+17,J$133)</f>
        <v>498644</v>
      </c>
      <c r="K71" s="116">
        <f>INDEX(IF(Exposurevalue1=1,Range1,(IF(Exposurevalue1=2,Range2,Range3))),agerange2+17,K$133)</f>
        <v>432349</v>
      </c>
      <c r="L71" s="116">
        <f>INDEX(IF(Exposurevalue1=1,Range1,(IF(Exposurevalue1=2,Range2,Range3))),agerange2+17,L$133)</f>
        <v>439689</v>
      </c>
      <c r="M71" s="116">
        <f>INDEX(IF(Exposurevalue1=1,Range1,(IF(Exposurevalue1=2,Range2,Range3))),agerange2+17,M$133)</f>
        <v>355324</v>
      </c>
      <c r="N71" s="125"/>
      <c r="O71" s="125"/>
      <c r="P71" s="124" t="s">
        <v>76</v>
      </c>
      <c r="Q71" s="119"/>
      <c r="R71" s="119"/>
      <c r="S71" s="119">
        <f>I71/I80</f>
        <v>0.23599569955451713</v>
      </c>
      <c r="T71" s="119">
        <f t="shared" ref="T71" si="56">J71/J80</f>
        <v>0.19862915750985788</v>
      </c>
      <c r="U71" s="119">
        <f t="shared" ref="U71" si="57">K71/K80</f>
        <v>0.18020195503005734</v>
      </c>
      <c r="V71" s="119">
        <f t="shared" ref="V71:W71" si="58">L71/L80</f>
        <v>0.13668032882435502</v>
      </c>
      <c r="W71" s="119">
        <f t="shared" si="58"/>
        <v>0.11340335163579589</v>
      </c>
      <c r="X71" s="6"/>
      <c r="Y71" s="2" t="s">
        <v>76</v>
      </c>
      <c r="Z71" s="6"/>
      <c r="AA71" s="6"/>
      <c r="AB71" s="6"/>
      <c r="AC71" s="6"/>
    </row>
    <row r="72" spans="2:46" s="58" customFormat="1" x14ac:dyDescent="0.25">
      <c r="B72" s="59"/>
      <c r="E72" s="60"/>
      <c r="F72" s="2"/>
      <c r="G72" s="14"/>
      <c r="H72" s="14"/>
      <c r="I72" s="14"/>
      <c r="J72" s="14"/>
      <c r="K72" s="14"/>
      <c r="L72" s="14"/>
      <c r="M72" s="14"/>
      <c r="P72" s="2"/>
      <c r="Q72" s="19"/>
      <c r="R72" s="19"/>
      <c r="S72" s="19"/>
      <c r="T72" s="19"/>
      <c r="U72" s="19"/>
      <c r="V72" s="19"/>
      <c r="W72" s="119"/>
      <c r="X72" s="6"/>
      <c r="Y72" s="6"/>
      <c r="Z72" s="6"/>
      <c r="AA72" s="6"/>
      <c r="AB72" s="6"/>
      <c r="AC72" s="6"/>
    </row>
    <row r="73" spans="2:46" s="6" customFormat="1" ht="12.75" x14ac:dyDescent="0.25">
      <c r="B73" s="50"/>
      <c r="F73" s="54"/>
      <c r="G73" s="54" t="str">
        <f>CONCATENATE(G72, H71,G70, H70, G71)</f>
        <v/>
      </c>
      <c r="L73" s="10" t="s">
        <v>77</v>
      </c>
      <c r="P73" s="119"/>
      <c r="Q73" s="119"/>
      <c r="R73" s="119"/>
      <c r="S73" s="119"/>
      <c r="T73" s="119"/>
      <c r="U73" s="119"/>
      <c r="V73" s="119"/>
      <c r="W73" s="119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</row>
    <row r="74" spans="2:46" s="6" customFormat="1" x14ac:dyDescent="0.25">
      <c r="B74" s="50"/>
      <c r="E74" s="55"/>
      <c r="F74" s="56" t="s">
        <v>20</v>
      </c>
      <c r="G74" s="57" t="s">
        <v>4</v>
      </c>
      <c r="H74" s="57" t="s">
        <v>5</v>
      </c>
      <c r="I74" s="57" t="s">
        <v>6</v>
      </c>
      <c r="J74" s="57" t="s">
        <v>7</v>
      </c>
      <c r="K74" s="57" t="s">
        <v>8</v>
      </c>
      <c r="L74" s="57" t="s">
        <v>3</v>
      </c>
      <c r="M74" s="57" t="s">
        <v>9</v>
      </c>
      <c r="N74" s="57"/>
      <c r="O74" s="57"/>
      <c r="P74" s="119"/>
      <c r="Q74" s="119"/>
      <c r="R74" s="119"/>
      <c r="S74" s="119"/>
      <c r="T74" s="119"/>
      <c r="U74" s="119"/>
      <c r="V74" s="119"/>
      <c r="W74" s="119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</row>
    <row r="75" spans="2:46" s="58" customFormat="1" ht="12" x14ac:dyDescent="0.25">
      <c r="B75" s="59"/>
      <c r="E75" s="5"/>
      <c r="F75" s="124" t="s">
        <v>41</v>
      </c>
      <c r="G75" s="116"/>
      <c r="H75" s="116"/>
      <c r="I75" s="116">
        <f>INDEX(IF(Exposurevalue1=1,Range1,(IF(Exposurevalue1=2,Range2,Range3))),agerange2,I$133)</f>
        <v>600889</v>
      </c>
      <c r="J75" s="116">
        <f>INDEX(IF(Exposurevalue1=1,Range1,(IF(Exposurevalue1=2,Range2,Range3))),agerange2,J$133)</f>
        <v>605833</v>
      </c>
      <c r="K75" s="116">
        <f>INDEX(IF(Exposurevalue1=1,Range1,(IF(Exposurevalue1=2,Range2,Range3))),agerange2,K$133)</f>
        <v>579101</v>
      </c>
      <c r="L75" s="116">
        <f>INDEX(IF(Exposurevalue1=1,Range1,(IF(Exposurevalue1=2,Range2,Range3))),agerange2,L$133)</f>
        <v>840801</v>
      </c>
      <c r="M75" s="116">
        <f>INDEX(IF(Exposurevalue1=1,Range1,(IF(Exposurevalue1=2,Range2,Range3))),agerange2,M$133)</f>
        <v>789994</v>
      </c>
      <c r="N75" s="125"/>
      <c r="O75" s="125"/>
      <c r="P75" s="119"/>
      <c r="Q75" s="119"/>
      <c r="R75" s="119"/>
      <c r="S75" s="119"/>
      <c r="T75" s="119"/>
      <c r="U75" s="119"/>
      <c r="V75" s="119"/>
      <c r="W75" s="119"/>
      <c r="X75" s="6"/>
      <c r="Y75" s="6"/>
      <c r="Z75" s="6"/>
      <c r="AA75" s="6"/>
      <c r="AB75" s="6"/>
      <c r="AC75" s="6"/>
    </row>
    <row r="76" spans="2:46" s="58" customFormat="1" ht="12" x14ac:dyDescent="0.25">
      <c r="B76" s="59"/>
      <c r="E76" s="2"/>
      <c r="F76" s="124" t="s">
        <v>42</v>
      </c>
      <c r="G76" s="116"/>
      <c r="H76" s="116"/>
      <c r="I76" s="116">
        <f>INDEX(IF(Exposurevalue1=1,Range1,(IF(Exposurevalue1=2,Range2,Range3))),agerange2+3,I$133)</f>
        <v>543571</v>
      </c>
      <c r="J76" s="116">
        <f>INDEX(IF(Exposurevalue1=1,Range1,(IF(Exposurevalue1=2,Range2,Range3))),agerange2+3,J$133)</f>
        <v>532674</v>
      </c>
      <c r="K76" s="116">
        <f>INDEX(IF(Exposurevalue1=1,Range1,(IF(Exposurevalue1=2,Range2,Range3))),agerange2+3,K$133)</f>
        <v>482573</v>
      </c>
      <c r="L76" s="116">
        <f>INDEX(IF(Exposurevalue1=1,Range1,(IF(Exposurevalue1=2,Range2,Range3))),agerange2+3,L$133)</f>
        <v>651698</v>
      </c>
      <c r="M76" s="116">
        <f>INDEX(IF(Exposurevalue1=1,Range1,(IF(Exposurevalue1=2,Range2,Range3))),agerange2+3,M$133)</f>
        <v>605932</v>
      </c>
      <c r="N76" s="125"/>
      <c r="O76" s="125"/>
      <c r="P76" s="119"/>
      <c r="Q76" s="119"/>
      <c r="R76" s="119"/>
      <c r="S76" s="119"/>
      <c r="T76" s="119"/>
      <c r="U76" s="119"/>
      <c r="V76" s="119"/>
      <c r="W76" s="119"/>
      <c r="X76" s="6"/>
      <c r="Y76" s="6"/>
      <c r="Z76" s="6"/>
      <c r="AA76" s="6"/>
      <c r="AB76" s="6"/>
      <c r="AC76" s="6"/>
    </row>
    <row r="77" spans="2:46" s="58" customFormat="1" ht="12" x14ac:dyDescent="0.25">
      <c r="B77" s="59"/>
      <c r="E77" s="2"/>
      <c r="F77" s="124" t="s">
        <v>43</v>
      </c>
      <c r="G77" s="116"/>
      <c r="H77" s="116"/>
      <c r="I77" s="116">
        <f>INDEX(IF(Exposurevalue1=1,Range1,(IF(Exposurevalue1=2,Range2,Range3))),agerange2+6,I$133)</f>
        <v>540889</v>
      </c>
      <c r="J77" s="116">
        <f>INDEX(IF(Exposurevalue1=1,Range1,(IF(Exposurevalue1=2,Range2,Range3))),agerange2+6,J$133)</f>
        <v>544257</v>
      </c>
      <c r="K77" s="116">
        <f>INDEX(IF(Exposurevalue1=1,Range1,(IF(Exposurevalue1=2,Range2,Range3))),agerange2+6,K$133)</f>
        <v>500583</v>
      </c>
      <c r="L77" s="116">
        <f>INDEX(IF(Exposurevalue1=1,Range1,(IF(Exposurevalue1=2,Range2,Range3))),agerange2+6,L$133)</f>
        <v>660963</v>
      </c>
      <c r="M77" s="116">
        <f>INDEX(IF(Exposurevalue1=1,Range1,(IF(Exposurevalue1=2,Range2,Range3))),agerange2+6,M$133)</f>
        <v>665137</v>
      </c>
      <c r="N77" s="125"/>
      <c r="O77" s="125"/>
      <c r="P77" s="119"/>
      <c r="Q77" s="119"/>
      <c r="R77" s="119"/>
      <c r="S77" s="119"/>
      <c r="T77" s="119"/>
      <c r="U77" s="119"/>
      <c r="V77" s="119"/>
      <c r="W77" s="119"/>
      <c r="X77" s="6"/>
      <c r="Y77" s="6"/>
      <c r="Z77" s="6"/>
      <c r="AA77" s="6"/>
      <c r="AB77" s="6"/>
      <c r="AC77" s="6"/>
    </row>
    <row r="78" spans="2:46" s="58" customFormat="1" x14ac:dyDescent="0.25">
      <c r="B78" s="59"/>
      <c r="E78" s="60"/>
      <c r="F78" s="124" t="s">
        <v>44</v>
      </c>
      <c r="G78" s="116"/>
      <c r="H78" s="116"/>
      <c r="I78" s="116">
        <f>INDEX(IF(Exposurevalue1=1,Range1,(IF(Exposurevalue1=2,Range2,Range3))),agerange2+9,I$133)</f>
        <v>473582</v>
      </c>
      <c r="J78" s="116">
        <f>INDEX(IF(Exposurevalue1=1,Range1,(IF(Exposurevalue1=2,Range2,Range3))),agerange2+9,J$133)</f>
        <v>461495</v>
      </c>
      <c r="K78" s="116">
        <f>INDEX(IF(Exposurevalue1=1,Range1,(IF(Exposurevalue1=2,Range2,Range3))),agerange2+9,K$133)</f>
        <v>467164</v>
      </c>
      <c r="L78" s="116">
        <f>INDEX(IF(Exposurevalue1=1,Range1,(IF(Exposurevalue1=2,Range2,Range3))),agerange2+9,L$133)</f>
        <v>573192</v>
      </c>
      <c r="M78" s="116">
        <f>INDEX(IF(Exposurevalue1=1,Range1,(IF(Exposurevalue1=2,Range2,Range3))),agerange2+9,M$133)</f>
        <v>590747</v>
      </c>
      <c r="N78" s="125"/>
      <c r="O78" s="125"/>
      <c r="P78" s="119"/>
      <c r="Q78" s="119"/>
      <c r="R78" s="119"/>
      <c r="S78" s="119"/>
      <c r="T78" s="119"/>
      <c r="U78" s="119"/>
      <c r="V78" s="119"/>
      <c r="W78" s="119"/>
      <c r="X78" s="6"/>
      <c r="Y78" s="6"/>
      <c r="Z78" s="6"/>
      <c r="AA78" s="6"/>
      <c r="AB78" s="6"/>
      <c r="AC78" s="6"/>
    </row>
    <row r="79" spans="2:46" s="58" customFormat="1" x14ac:dyDescent="0.25">
      <c r="B79" s="59"/>
      <c r="E79" s="60"/>
      <c r="F79" s="124" t="s">
        <v>45</v>
      </c>
      <c r="G79" s="116"/>
      <c r="H79" s="116"/>
      <c r="I79" s="116">
        <f>INDEX(IF(Exposurevalue1=1,Range1,(IF(Exposurevalue1=2,Range2,Range3))),agerange2+12,I$133)</f>
        <v>354297</v>
      </c>
      <c r="J79" s="116">
        <f>INDEX(IF(Exposurevalue1=1,Range1,(IF(Exposurevalue1=2,Range2,Range3))),agerange2+12,J$133)</f>
        <v>366168</v>
      </c>
      <c r="K79" s="116">
        <f>INDEX(IF(Exposurevalue1=1,Range1,(IF(Exposurevalue1=2,Range2,Range3))),agerange2+12,K$133)</f>
        <v>369826</v>
      </c>
      <c r="L79" s="116">
        <f>INDEX(IF(Exposurevalue1=1,Range1,(IF(Exposurevalue1=2,Range2,Range3))),agerange2+12,L$133)</f>
        <v>490261</v>
      </c>
      <c r="M79" s="116">
        <f>INDEX(IF(Exposurevalue1=1,Range1,(IF(Exposurevalue1=2,Range2,Range3))),agerange2+12,M$133)</f>
        <v>481466</v>
      </c>
      <c r="N79" s="125"/>
      <c r="O79" s="125"/>
      <c r="P79" s="119"/>
      <c r="Q79" s="119"/>
      <c r="R79" s="119"/>
      <c r="S79" s="119"/>
      <c r="T79" s="119"/>
      <c r="U79" s="119"/>
      <c r="V79" s="119"/>
      <c r="W79" s="119"/>
      <c r="X79" s="6"/>
      <c r="Y79" s="6"/>
      <c r="Z79" s="6"/>
      <c r="AA79" s="6"/>
      <c r="AB79" s="6"/>
      <c r="AC79" s="6"/>
    </row>
    <row r="80" spans="2:46" s="58" customFormat="1" x14ac:dyDescent="0.25">
      <c r="B80" s="59"/>
      <c r="E80" s="60"/>
      <c r="F80" s="124" t="s">
        <v>76</v>
      </c>
      <c r="G80" s="116"/>
      <c r="H80" s="116"/>
      <c r="I80" s="116">
        <f>INDEX(IF(Exposurevalue1=1,Range1,(IF(Exposurevalue1=2,Range2,Range3))),agerange2+15,I$133)</f>
        <v>2513228</v>
      </c>
      <c r="J80" s="116">
        <f>INDEX(IF(Exposurevalue1=1,Range1,(IF(Exposurevalue1=2,Range2,Range3))),agerange2+15,J$133)</f>
        <v>2510427</v>
      </c>
      <c r="K80" s="116">
        <f>INDEX(IF(Exposurevalue1=1,Range1,(IF(Exposurevalue1=2,Range2,Range3))),agerange2+15,K$133)</f>
        <v>2399247</v>
      </c>
      <c r="L80" s="116">
        <f>INDEX(IF(Exposurevalue1=1,Range1,(IF(Exposurevalue1=2,Range2,Range3))),agerange2+15,L$133)</f>
        <v>3216915</v>
      </c>
      <c r="M80" s="116">
        <f>INDEX(IF(Exposurevalue1=1,Range1,(IF(Exposurevalue1=2,Range2,Range3))),agerange2+15,M$133)</f>
        <v>3133276</v>
      </c>
      <c r="N80" s="125"/>
      <c r="O80" s="125"/>
      <c r="P80" s="119"/>
      <c r="Q80" s="119"/>
      <c r="R80" s="119"/>
      <c r="S80" s="119"/>
      <c r="T80" s="119"/>
      <c r="U80" s="119"/>
      <c r="V80" s="119"/>
      <c r="W80" s="119"/>
      <c r="X80" s="6"/>
      <c r="Y80" s="6"/>
      <c r="Z80" s="6"/>
      <c r="AA80" s="6"/>
      <c r="AB80" s="6"/>
      <c r="AC80" s="6"/>
    </row>
    <row r="81" spans="2:29" s="58" customFormat="1" x14ac:dyDescent="0.25">
      <c r="B81" s="59"/>
      <c r="E81" s="60"/>
      <c r="F81" s="6"/>
      <c r="G81" s="14"/>
      <c r="H81" s="14"/>
      <c r="I81" s="14"/>
      <c r="J81" s="14"/>
      <c r="K81" s="14"/>
      <c r="L81" s="14"/>
      <c r="M81" s="61"/>
      <c r="P81" s="6"/>
      <c r="X81" s="6"/>
      <c r="Y81" s="6"/>
      <c r="Z81" s="6"/>
      <c r="AA81" s="6"/>
      <c r="AB81" s="6"/>
      <c r="AC81" s="6"/>
    </row>
    <row r="82" spans="2:29" s="58" customFormat="1" x14ac:dyDescent="0.25">
      <c r="B82" s="59"/>
      <c r="E82" s="60"/>
      <c r="G82" s="53" t="str">
        <f>G64</f>
        <v>12 to 19 years old,  Someone smokes in home</v>
      </c>
      <c r="H82" s="6"/>
      <c r="I82" s="6"/>
      <c r="J82" s="6"/>
      <c r="K82" s="6"/>
      <c r="L82" s="6"/>
      <c r="M82" s="6"/>
      <c r="O82" s="60"/>
      <c r="Q82" s="53" t="str">
        <f>G82</f>
        <v>12 to 19 years old,  Someone smokes in home</v>
      </c>
      <c r="R82" s="6"/>
      <c r="S82" s="6"/>
      <c r="T82" s="6"/>
      <c r="U82" s="6"/>
      <c r="V82" s="6"/>
      <c r="W82" s="6"/>
    </row>
    <row r="83" spans="2:29" s="58" customFormat="1" x14ac:dyDescent="0.25">
      <c r="B83" s="59"/>
      <c r="E83" s="60"/>
      <c r="F83" s="56" t="s">
        <v>13</v>
      </c>
      <c r="G83" s="57" t="s">
        <v>4</v>
      </c>
      <c r="H83" s="57" t="s">
        <v>5</v>
      </c>
      <c r="I83" s="57" t="s">
        <v>6</v>
      </c>
      <c r="J83" s="57" t="s">
        <v>7</v>
      </c>
      <c r="K83" s="57" t="s">
        <v>8</v>
      </c>
      <c r="L83" s="57" t="s">
        <v>3</v>
      </c>
      <c r="M83" s="57" t="s">
        <v>9</v>
      </c>
      <c r="O83" s="60"/>
      <c r="P83" s="55" t="s">
        <v>13</v>
      </c>
      <c r="Q83" s="57" t="s">
        <v>4</v>
      </c>
      <c r="R83" s="57" t="s">
        <v>5</v>
      </c>
      <c r="S83" s="57" t="s">
        <v>6</v>
      </c>
      <c r="T83" s="57" t="s">
        <v>7</v>
      </c>
      <c r="U83" s="57" t="s">
        <v>8</v>
      </c>
      <c r="V83" s="57" t="s">
        <v>3</v>
      </c>
      <c r="W83" s="57" t="s">
        <v>9</v>
      </c>
    </row>
    <row r="84" spans="2:29" s="58" customFormat="1" x14ac:dyDescent="0.25">
      <c r="B84" s="59"/>
      <c r="E84" s="60"/>
      <c r="F84" s="124" t="s">
        <v>41</v>
      </c>
      <c r="G84" s="116"/>
      <c r="H84" s="116"/>
      <c r="I84" s="116">
        <f>INDEX(IF(Exposurevalue1=1,Range1,(IF(Exposurevalue1=2,Range2,Range3))),agerange2+2,R$133)</f>
        <v>5.3</v>
      </c>
      <c r="J84" s="116">
        <f>INDEX(IF(Exposurevalue1=1,Range1,(IF(Exposurevalue1=2,Range2,Range3))),agerange2+2,S$133)</f>
        <v>5.8</v>
      </c>
      <c r="K84" s="116">
        <f>INDEX(IF(Exposurevalue1=1,Range1,(IF(Exposurevalue1=2,Range2,Range3))),agerange2+2,T$133)</f>
        <v>6.1</v>
      </c>
      <c r="L84" s="116">
        <f>INDEX(IF(Exposurevalue1=1,Range1,(IF(Exposurevalue1=2,Range2,Range3))),agerange2+2,U$133)</f>
        <v>6.2</v>
      </c>
      <c r="M84" s="116">
        <f>INDEX(IF(Exposurevalue1=1,Range1,(IF(Exposurevalue1=2,Range2,Range3))),agerange2+2,V$133)</f>
        <v>6.8</v>
      </c>
      <c r="N84" s="125"/>
      <c r="O84" s="125"/>
      <c r="P84" s="124" t="s">
        <v>41</v>
      </c>
      <c r="Q84" s="119"/>
      <c r="R84" s="119"/>
      <c r="S84" s="116">
        <f>I84</f>
        <v>5.3</v>
      </c>
      <c r="T84" s="116">
        <f t="shared" ref="T84:W88" si="59">J84</f>
        <v>5.8</v>
      </c>
      <c r="U84" s="116">
        <f t="shared" si="59"/>
        <v>6.1</v>
      </c>
      <c r="V84" s="116">
        <f t="shared" si="59"/>
        <v>6.2</v>
      </c>
      <c r="W84" s="116">
        <f t="shared" si="59"/>
        <v>6.8</v>
      </c>
    </row>
    <row r="85" spans="2:29" s="58" customFormat="1" x14ac:dyDescent="0.25">
      <c r="B85" s="59"/>
      <c r="E85" s="60"/>
      <c r="F85" s="124" t="s">
        <v>42</v>
      </c>
      <c r="G85" s="116"/>
      <c r="H85" s="116"/>
      <c r="I85" s="116">
        <f>INDEX(IF(Exposurevalue1=1,Range1,(IF(Exposurevalue1=2,Range2,Range3))),agerange2+5,R$133)</f>
        <v>5.3</v>
      </c>
      <c r="J85" s="116">
        <f>INDEX(IF(Exposurevalue1=1,Range1,(IF(Exposurevalue1=2,Range2,Range3))),agerange2+5,S$133)</f>
        <v>6.3</v>
      </c>
      <c r="K85" s="116">
        <f>INDEX(IF(Exposurevalue1=1,Range1,(IF(Exposurevalue1=2,Range2,Range3))),agerange2+5,T$133)</f>
        <v>7.4</v>
      </c>
      <c r="L85" s="116">
        <f>INDEX(IF(Exposurevalue1=1,Range1,(IF(Exposurevalue1=2,Range2,Range3))),agerange2+5,U$133)</f>
        <v>7.7</v>
      </c>
      <c r="M85" s="116">
        <f>INDEX(IF(Exposurevalue1=1,Range1,(IF(Exposurevalue1=2,Range2,Range3))),agerange2+5,V$133)</f>
        <v>8.8000000000000007</v>
      </c>
      <c r="N85" s="125"/>
      <c r="O85" s="125"/>
      <c r="P85" s="124" t="s">
        <v>42</v>
      </c>
      <c r="Q85" s="119"/>
      <c r="R85" s="119"/>
      <c r="S85" s="116">
        <f t="shared" ref="S85:T88" si="60">I85</f>
        <v>5.3</v>
      </c>
      <c r="T85" s="116">
        <f t="shared" si="59"/>
        <v>6.3</v>
      </c>
      <c r="U85" s="116">
        <f t="shared" si="59"/>
        <v>7.4</v>
      </c>
      <c r="V85" s="116">
        <f t="shared" si="59"/>
        <v>7.7</v>
      </c>
      <c r="W85" s="116">
        <f t="shared" si="59"/>
        <v>8.8000000000000007</v>
      </c>
    </row>
    <row r="86" spans="2:29" s="58" customFormat="1" x14ac:dyDescent="0.25">
      <c r="B86" s="59"/>
      <c r="E86" s="60"/>
      <c r="F86" s="124" t="s">
        <v>43</v>
      </c>
      <c r="G86" s="116"/>
      <c r="H86" s="116"/>
      <c r="I86" s="116">
        <f>INDEX(IF(Exposurevalue1=1,Range1,(IF(Exposurevalue1=2,Range2,Range3))),agerange2+8,R$133)</f>
        <v>6.5</v>
      </c>
      <c r="J86" s="116">
        <f>INDEX(IF(Exposurevalue1=1,Range1,(IF(Exposurevalue1=2,Range2,Range3))),agerange2+8,S$133)</f>
        <v>7.1</v>
      </c>
      <c r="K86" s="116">
        <f>INDEX(IF(Exposurevalue1=1,Range1,(IF(Exposurevalue1=2,Range2,Range3))),agerange2+8,T$133)</f>
        <v>8.6</v>
      </c>
      <c r="L86" s="116">
        <f>INDEX(IF(Exposurevalue1=1,Range1,(IF(Exposurevalue1=2,Range2,Range3))),agerange2+8,U$133)</f>
        <v>8.8000000000000007</v>
      </c>
      <c r="M86" s="116">
        <f>INDEX(IF(Exposurevalue1=1,Range1,(IF(Exposurevalue1=2,Range2,Range3))),agerange2+8,V$133)</f>
        <v>9.9</v>
      </c>
      <c r="N86" s="125"/>
      <c r="O86" s="125"/>
      <c r="P86" s="124" t="s">
        <v>43</v>
      </c>
      <c r="Q86" s="119"/>
      <c r="R86" s="119"/>
      <c r="S86" s="116">
        <f t="shared" si="60"/>
        <v>6.5</v>
      </c>
      <c r="T86" s="116">
        <f t="shared" si="59"/>
        <v>7.1</v>
      </c>
      <c r="U86" s="116">
        <f t="shared" si="59"/>
        <v>8.6</v>
      </c>
      <c r="V86" s="116">
        <f t="shared" si="59"/>
        <v>8.8000000000000007</v>
      </c>
      <c r="W86" s="116">
        <f t="shared" si="59"/>
        <v>9.9</v>
      </c>
    </row>
    <row r="87" spans="2:29" s="58" customFormat="1" x14ac:dyDescent="0.25">
      <c r="B87" s="59"/>
      <c r="E87" s="60"/>
      <c r="F87" s="124" t="s">
        <v>44</v>
      </c>
      <c r="G87" s="116"/>
      <c r="H87" s="116"/>
      <c r="I87" s="116">
        <f>INDEX(IF(Exposurevalue1=1,Range1,(IF(Exposurevalue1=2,Range2,Range3))),agerange2+11,R$133)</f>
        <v>7.5</v>
      </c>
      <c r="J87" s="116">
        <f>INDEX(IF(Exposurevalue1=1,Range1,(IF(Exposurevalue1=2,Range2,Range3))),agerange2+11,S$133)</f>
        <v>8.4</v>
      </c>
      <c r="K87" s="116">
        <f>INDEX(IF(Exposurevalue1=1,Range1,(IF(Exposurevalue1=2,Range2,Range3))),agerange2+11,T$133)</f>
        <v>10.7</v>
      </c>
      <c r="L87" s="116">
        <f>INDEX(IF(Exposurevalue1=1,Range1,(IF(Exposurevalue1=2,Range2,Range3))),agerange2+11,U$133)</f>
        <v>10</v>
      </c>
      <c r="M87" s="116">
        <f>INDEX(IF(Exposurevalue1=1,Range1,(IF(Exposurevalue1=2,Range2,Range3))),agerange2+11,V$133)</f>
        <v>10.8</v>
      </c>
      <c r="N87" s="125"/>
      <c r="O87" s="125"/>
      <c r="P87" s="124" t="s">
        <v>44</v>
      </c>
      <c r="Q87" s="119"/>
      <c r="R87" s="119"/>
      <c r="S87" s="116">
        <f t="shared" si="60"/>
        <v>7.5</v>
      </c>
      <c r="T87" s="116">
        <f t="shared" si="59"/>
        <v>8.4</v>
      </c>
      <c r="U87" s="116">
        <f t="shared" si="59"/>
        <v>10.7</v>
      </c>
      <c r="V87" s="116">
        <f t="shared" si="59"/>
        <v>10</v>
      </c>
      <c r="W87" s="116">
        <f t="shared" si="59"/>
        <v>10.8</v>
      </c>
    </row>
    <row r="88" spans="2:29" s="58" customFormat="1" x14ac:dyDescent="0.25">
      <c r="B88" s="59"/>
      <c r="E88" s="60"/>
      <c r="F88" s="124" t="s">
        <v>45</v>
      </c>
      <c r="G88" s="116"/>
      <c r="H88" s="116"/>
      <c r="I88" s="116">
        <f>INDEX(IF(Exposurevalue1=1,Range1,(IF(Exposurevalue1=2,Range2,Range3))),agerange2+14,R$133)</f>
        <v>10.5</v>
      </c>
      <c r="J88" s="116">
        <f>INDEX(IF(Exposurevalue1=1,Range1,(IF(Exposurevalue1=2,Range2,Range3))),agerange2+14,S$133)</f>
        <v>13.2</v>
      </c>
      <c r="K88" s="116">
        <f>INDEX(IF(Exposurevalue1=1,Range1,(IF(Exposurevalue1=2,Range2,Range3))),agerange2+14,T$133)</f>
        <v>12.7</v>
      </c>
      <c r="L88" s="116">
        <f>INDEX(IF(Exposurevalue1=1,Range1,(IF(Exposurevalue1=2,Range2,Range3))),agerange2+14,U$133)</f>
        <v>13.1</v>
      </c>
      <c r="M88" s="116">
        <f>INDEX(IF(Exposurevalue1=1,Range1,(IF(Exposurevalue1=2,Range2,Range3))),agerange2+14,V$133)</f>
        <v>14</v>
      </c>
      <c r="N88" s="125"/>
      <c r="O88" s="125"/>
      <c r="P88" s="124" t="s">
        <v>45</v>
      </c>
      <c r="Q88" s="119"/>
      <c r="R88" s="119"/>
      <c r="S88" s="116">
        <f t="shared" si="60"/>
        <v>10.5</v>
      </c>
      <c r="T88" s="116">
        <f t="shared" si="60"/>
        <v>13.2</v>
      </c>
      <c r="U88" s="116">
        <f t="shared" si="59"/>
        <v>12.7</v>
      </c>
      <c r="V88" s="116">
        <f t="shared" si="59"/>
        <v>13.1</v>
      </c>
      <c r="W88" s="116">
        <f t="shared" si="59"/>
        <v>14</v>
      </c>
    </row>
    <row r="89" spans="2:29" s="58" customFormat="1" ht="12" x14ac:dyDescent="0.25">
      <c r="B89" s="59"/>
      <c r="E89" s="5"/>
      <c r="F89" s="124" t="s">
        <v>76</v>
      </c>
      <c r="G89" s="116"/>
      <c r="H89" s="116"/>
      <c r="I89" s="116">
        <f>INDEX(IF(Exposurevalue1=1,Range1,(IF(Exposurevalue1=2,Range2,Range3))),agerange2+15,R$133)</f>
        <v>0.8</v>
      </c>
      <c r="J89" s="116">
        <f>INDEX(IF(Exposurevalue1=1,Range1,(IF(Exposurevalue1=2,Range2,Range3))),agerange2+15,S$133)</f>
        <v>0.9</v>
      </c>
      <c r="K89" s="116">
        <f>INDEX(IF(Exposurevalue1=1,Range1,(IF(Exposurevalue1=2,Range2,Range3))),agerange2+15,T$133)</f>
        <v>0.9</v>
      </c>
      <c r="L89" s="116">
        <f>INDEX(IF(Exposurevalue1=1,Range1,(IF(Exposurevalue1=2,Range2,Range3))),agerange2+15,U$133)</f>
        <v>1</v>
      </c>
      <c r="M89" s="116">
        <f>INDEX(IF(Exposurevalue1=1,Range1,(IF(Exposurevalue1=2,Range2,Range3))),agerange2+15,V$133)</f>
        <v>1.2</v>
      </c>
      <c r="N89" s="125"/>
      <c r="O89" s="125"/>
      <c r="P89" s="124" t="s">
        <v>76</v>
      </c>
      <c r="Q89" s="119"/>
      <c r="R89" s="119"/>
      <c r="S89" s="116">
        <f t="shared" ref="S89" si="61">I89</f>
        <v>0.8</v>
      </c>
      <c r="T89" s="116">
        <f t="shared" ref="T89" si="62">J89</f>
        <v>0.9</v>
      </c>
      <c r="U89" s="116">
        <f t="shared" ref="U89" si="63">K89</f>
        <v>0.9</v>
      </c>
      <c r="V89" s="116">
        <f t="shared" ref="V89:W89" si="64">L89</f>
        <v>1</v>
      </c>
      <c r="W89" s="116">
        <f t="shared" si="64"/>
        <v>1.2</v>
      </c>
    </row>
    <row r="90" spans="2:29" s="58" customFormat="1" x14ac:dyDescent="0.25">
      <c r="B90" s="59"/>
      <c r="E90" s="2"/>
      <c r="F90" s="2"/>
      <c r="G90" s="14"/>
      <c r="H90" s="14"/>
      <c r="I90" s="14"/>
      <c r="J90" s="14"/>
      <c r="K90" s="14"/>
      <c r="L90" s="14"/>
      <c r="M90" s="61"/>
    </row>
    <row r="91" spans="2:29" s="58" customFormat="1" x14ac:dyDescent="0.25">
      <c r="B91" s="59"/>
      <c r="E91" s="2"/>
      <c r="F91" s="2"/>
      <c r="G91" s="14"/>
      <c r="H91" s="14"/>
      <c r="I91" s="14"/>
      <c r="J91" s="14"/>
      <c r="K91" s="14"/>
      <c r="L91" s="14"/>
      <c r="M91" s="61"/>
    </row>
    <row r="92" spans="2:29" s="58" customFormat="1" x14ac:dyDescent="0.25">
      <c r="B92" s="59"/>
      <c r="E92" s="60"/>
      <c r="F92" s="6"/>
      <c r="G92" s="53" t="str">
        <f>G82</f>
        <v>12 to 19 years old,  Someone smokes in home</v>
      </c>
      <c r="H92" s="14"/>
      <c r="I92" s="14"/>
      <c r="J92" s="14"/>
      <c r="K92" s="14"/>
      <c r="L92" s="14"/>
      <c r="M92" s="61"/>
      <c r="P92" s="2"/>
      <c r="Q92" s="53" t="str">
        <f>Q82</f>
        <v>12 to 19 years old,  Someone smokes in home</v>
      </c>
      <c r="R92" s="14"/>
      <c r="S92" s="14"/>
      <c r="T92" s="14"/>
      <c r="U92" s="14"/>
      <c r="V92" s="14"/>
      <c r="W92" s="61"/>
    </row>
    <row r="93" spans="2:29" s="58" customFormat="1" x14ac:dyDescent="0.25">
      <c r="B93" s="59"/>
      <c r="E93" s="60"/>
      <c r="F93" s="56" t="s">
        <v>22</v>
      </c>
      <c r="G93" s="57" t="s">
        <v>4</v>
      </c>
      <c r="H93" s="57" t="s">
        <v>5</v>
      </c>
      <c r="I93" s="57" t="s">
        <v>6</v>
      </c>
      <c r="J93" s="57" t="s">
        <v>7</v>
      </c>
      <c r="K93" s="57" t="s">
        <v>8</v>
      </c>
      <c r="L93" s="57" t="s">
        <v>3</v>
      </c>
      <c r="M93" s="57" t="s">
        <v>9</v>
      </c>
      <c r="P93" s="56" t="s">
        <v>22</v>
      </c>
      <c r="Q93" s="57" t="s">
        <v>4</v>
      </c>
      <c r="R93" s="57" t="s">
        <v>5</v>
      </c>
      <c r="S93" s="57" t="s">
        <v>6</v>
      </c>
      <c r="T93" s="57" t="s">
        <v>7</v>
      </c>
      <c r="U93" s="57" t="s">
        <v>8</v>
      </c>
      <c r="V93" s="57" t="s">
        <v>3</v>
      </c>
      <c r="W93" s="57" t="s">
        <v>9</v>
      </c>
    </row>
    <row r="94" spans="2:29" s="58" customFormat="1" ht="12" x14ac:dyDescent="0.25">
      <c r="B94" s="59"/>
      <c r="E94" s="5"/>
      <c r="F94" s="124" t="s">
        <v>41</v>
      </c>
      <c r="G94" s="116"/>
      <c r="H94" s="116"/>
      <c r="I94" s="116">
        <f>INDEX(IF(Exposurevalue1=1,Range1,(IF(Exposurevalue1=2,Range2,Range3))),agerange2+2,AB$133)</f>
        <v>20469.977999999999</v>
      </c>
      <c r="J94" s="116">
        <f>INDEX(IF(Exposurevalue1=1,Range1,(IF(Exposurevalue1=2,Range2,Range3))),agerange2+2,AC$133)</f>
        <v>18804.528000000002</v>
      </c>
      <c r="K94" s="116">
        <f>INDEX(IF(Exposurevalue1=1,Range1,(IF(Exposurevalue1=2,Range2,Range3))),agerange2+2,AD$133)</f>
        <v>20081.932000000001</v>
      </c>
      <c r="L94" s="116">
        <f>INDEX(IF(Exposurevalue1=1,Range1,(IF(Exposurevalue1=2,Range2,Range3))),agerange2+2,AE$133)</f>
        <v>19510.036</v>
      </c>
      <c r="M94" s="116">
        <f>INDEX(IF(Exposurevalue1=1,Range1,(IF(Exposurevalue1=2,Range2,Range3))),agerange2+2,AF$133)</f>
        <v>17821.848000000002</v>
      </c>
      <c r="N94" s="125"/>
      <c r="O94" s="125"/>
      <c r="P94" s="124" t="s">
        <v>41</v>
      </c>
      <c r="Q94" s="119"/>
      <c r="R94" s="119"/>
      <c r="S94" s="131">
        <f>INDEX(IF(Exposurevalue1=1,Range1,(IF(Exposurevalue1=2,Range2,Range3))),agerange2+2,AT$133)</f>
        <v>3.4066155313210923E-2</v>
      </c>
      <c r="T94" s="131">
        <f>INDEX(IF(Exposurevalue1=1,Range1,(IF(Exposurevalue1=2,Range2,Range3))),agerange2+2,AU$133)</f>
        <v>3.1039127944499558E-2</v>
      </c>
      <c r="U94" s="131">
        <f>INDEX(IF(Exposurevalue1=1,Range1,(IF(Exposurevalue1=2,Range2,Range3))),agerange2+2,AV$133)</f>
        <v>3.4677771235069522E-2</v>
      </c>
      <c r="V94" s="131">
        <f>INDEX(IF(Exposurevalue1=1,Range1,(IF(Exposurevalue1=2,Range2,Range3))),agerange2+2,AW$133)</f>
        <v>2.3204106560291912E-2</v>
      </c>
      <c r="W94" s="131">
        <f>INDEX(IF(Exposurevalue1=1,Range1,(IF(Exposurevalue1=2,Range2,Range3))),agerange2+2,AX$133)</f>
        <v>2.2559472603589391E-2</v>
      </c>
      <c r="X94" s="6"/>
      <c r="Y94" s="6"/>
      <c r="Z94" s="6"/>
      <c r="AA94" s="6"/>
    </row>
    <row r="95" spans="2:29" s="58" customFormat="1" ht="12" x14ac:dyDescent="0.25">
      <c r="B95" s="59"/>
      <c r="E95" s="5"/>
      <c r="F95" s="124" t="s">
        <v>42</v>
      </c>
      <c r="G95" s="116"/>
      <c r="H95" s="116"/>
      <c r="I95" s="116">
        <f>INDEX(IF(Exposurevalue1=1,Range1,(IF(Exposurevalue1=2,Range2,Range3))),agerange2+5,AB$133)</f>
        <v>16685.565999999999</v>
      </c>
      <c r="J95" s="116">
        <f>INDEX(IF(Exposurevalue1=1,Range1,(IF(Exposurevalue1=2,Range2,Range3))),agerange2+5,AC$133)</f>
        <v>16249.59</v>
      </c>
      <c r="K95" s="116">
        <f>INDEX(IF(Exposurevalue1=1,Range1,(IF(Exposurevalue1=2,Range2,Range3))),agerange2+5,AD$133)</f>
        <v>14825.9</v>
      </c>
      <c r="L95" s="116">
        <f>INDEX(IF(Exposurevalue1=1,Range1,(IF(Exposurevalue1=2,Range2,Range3))),agerange2+5,AE$133)</f>
        <v>15743.574000000001</v>
      </c>
      <c r="M95" s="116">
        <f>INDEX(IF(Exposurevalue1=1,Range1,(IF(Exposurevalue1=2,Range2,Range3))),agerange2+5,AF$133)</f>
        <v>13227.808000000001</v>
      </c>
      <c r="N95" s="125"/>
      <c r="O95" s="125"/>
      <c r="P95" s="124" t="s">
        <v>42</v>
      </c>
      <c r="Q95" s="119"/>
      <c r="R95" s="119"/>
      <c r="S95" s="131">
        <f>INDEX(IF(Exposurevalue1=1,Range1,(IF(Exposurevalue1=2,Range2,Range3))),agerange2+5,AT$133)</f>
        <v>3.0696203439845023E-2</v>
      </c>
      <c r="T95" s="131">
        <f>INDEX(IF(Exposurevalue1=1,Range1,(IF(Exposurevalue1=2,Range2,Range3))),agerange2+5,AU$133)</f>
        <v>3.0505693914101309E-2</v>
      </c>
      <c r="U95" s="131">
        <f>INDEX(IF(Exposurevalue1=1,Range1,(IF(Exposurevalue1=2,Range2,Range3))),agerange2+5,AV$133)</f>
        <v>3.0722605699034136E-2</v>
      </c>
      <c r="V95" s="131">
        <f>INDEX(IF(Exposurevalue1=1,Range1,(IF(Exposurevalue1=2,Range2,Range3))),agerange2+5,AW$133)</f>
        <v>2.4157775534066395E-2</v>
      </c>
      <c r="W95" s="131">
        <f>INDEX(IF(Exposurevalue1=1,Range1,(IF(Exposurevalue1=2,Range2,Range3))),agerange2+5,AX$133)</f>
        <v>2.1830515635417838E-2</v>
      </c>
      <c r="X95" s="6"/>
      <c r="Y95" s="6"/>
      <c r="Z95" s="6"/>
      <c r="AA95" s="6"/>
    </row>
    <row r="96" spans="2:29" s="58" customFormat="1" ht="12" x14ac:dyDescent="0.25">
      <c r="B96" s="59"/>
      <c r="E96" s="5"/>
      <c r="F96" s="124" t="s">
        <v>43</v>
      </c>
      <c r="G96" s="116"/>
      <c r="H96" s="116"/>
      <c r="I96" s="116">
        <f>INDEX(IF(Exposurevalue1=1,Range1,(IF(Exposurevalue1=2,Range2,Range3))),agerange2+8,AB$133)</f>
        <v>15504.58</v>
      </c>
      <c r="J96" s="116">
        <f>INDEX(IF(Exposurevalue1=1,Range1,(IF(Exposurevalue1=2,Range2,Range3))),agerange2+8,AC$133)</f>
        <v>14609.385999999999</v>
      </c>
      <c r="K96" s="116">
        <f>INDEX(IF(Exposurevalue1=1,Range1,(IF(Exposurevalue1=2,Range2,Range3))),agerange2+8,AD$133)</f>
        <v>13622.743999999999</v>
      </c>
      <c r="L96" s="116">
        <f>INDEX(IF(Exposurevalue1=1,Range1,(IF(Exposurevalue1=2,Range2,Range3))),agerange2+8,AE$133)</f>
        <v>14046.912000000002</v>
      </c>
      <c r="M96" s="116">
        <f>INDEX(IF(Exposurevalue1=1,Range1,(IF(Exposurevalue1=2,Range2,Range3))),agerange2+8,AF$133)</f>
        <v>12728.628000000001</v>
      </c>
      <c r="N96" s="125"/>
      <c r="O96" s="125"/>
      <c r="P96" s="124" t="s">
        <v>43</v>
      </c>
      <c r="Q96" s="119"/>
      <c r="R96" s="119"/>
      <c r="S96" s="131">
        <f>INDEX(IF(Exposurevalue1=1,Range1,(IF(Exposurevalue1=2,Range2,Range3))),agerange2+8,AT$133)</f>
        <v>2.8664994111545994E-2</v>
      </c>
      <c r="T96" s="131">
        <f>INDEX(IF(Exposurevalue1=1,Range1,(IF(Exposurevalue1=2,Range2,Range3))),agerange2+8,AU$133)</f>
        <v>2.6842807717677494E-2</v>
      </c>
      <c r="U96" s="131">
        <f>INDEX(IF(Exposurevalue1=1,Range1,(IF(Exposurevalue1=2,Range2,Range3))),agerange2+8,AV$133)</f>
        <v>2.7213756759618284E-2</v>
      </c>
      <c r="V96" s="131">
        <f>INDEX(IF(Exposurevalue1=1,Range1,(IF(Exposurevalue1=2,Range2,Range3))),agerange2+8,AW$133)</f>
        <v>2.1252191121136889E-2</v>
      </c>
      <c r="W96" s="131">
        <f>INDEX(IF(Exposurevalue1=1,Range1,(IF(Exposurevalue1=2,Range2,Range3))),agerange2+8,AX$133)</f>
        <v>1.9136851505780011E-2</v>
      </c>
      <c r="X96" s="6"/>
      <c r="Y96" s="6"/>
      <c r="Z96" s="6"/>
      <c r="AA96" s="6"/>
    </row>
    <row r="97" spans="2:27" s="58" customFormat="1" ht="12" x14ac:dyDescent="0.25">
      <c r="B97" s="59"/>
      <c r="E97" s="5"/>
      <c r="F97" s="124" t="s">
        <v>44</v>
      </c>
      <c r="G97" s="116"/>
      <c r="H97" s="116"/>
      <c r="I97" s="116">
        <f>INDEX(IF(Exposurevalue1=1,Range1,(IF(Exposurevalue1=2,Range2,Range3))),agerange2+11,AB$133)</f>
        <v>11793</v>
      </c>
      <c r="J97" s="116">
        <f>INDEX(IF(Exposurevalue1=1,Range1,(IF(Exposurevalue1=2,Range2,Range3))),agerange2+11,AC$133)</f>
        <v>11772.264000000001</v>
      </c>
      <c r="K97" s="116">
        <f>INDEX(IF(Exposurevalue1=1,Range1,(IF(Exposurevalue1=2,Range2,Range3))),agerange2+11,AD$133)</f>
        <v>11291.281999999999</v>
      </c>
      <c r="L97" s="116">
        <f>INDEX(IF(Exposurevalue1=1,Range1,(IF(Exposurevalue1=2,Range2,Range3))),agerange2+11,AE$133)</f>
        <v>12911</v>
      </c>
      <c r="M97" s="116">
        <f>INDEX(IF(Exposurevalue1=1,Range1,(IF(Exposurevalue1=2,Range2,Range3))),agerange2+11,AF$133)</f>
        <v>11827.728000000001</v>
      </c>
      <c r="N97" s="125"/>
      <c r="O97" s="125"/>
      <c r="P97" s="124" t="s">
        <v>44</v>
      </c>
      <c r="Q97" s="119"/>
      <c r="R97" s="119"/>
      <c r="S97" s="131">
        <f>INDEX(IF(Exposurevalue1=1,Range1,(IF(Exposurevalue1=2,Range2,Range3))),agerange2+11,AT$133)</f>
        <v>2.4901706568239503E-2</v>
      </c>
      <c r="T97" s="131">
        <f>INDEX(IF(Exposurevalue1=1,Range1,(IF(Exposurevalue1=2,Range2,Range3))),agerange2+11,AU$133)</f>
        <v>2.5508974095060619E-2</v>
      </c>
      <c r="U97" s="131">
        <f>INDEX(IF(Exposurevalue1=1,Range1,(IF(Exposurevalue1=2,Range2,Range3))),agerange2+11,AV$133)</f>
        <v>2.4169846135404266E-2</v>
      </c>
      <c r="V97" s="131">
        <f>INDEX(IF(Exposurevalue1=1,Range1,(IF(Exposurevalue1=2,Range2,Range3))),agerange2+11,AW$133)</f>
        <v>2.2524738656506019E-2</v>
      </c>
      <c r="W97" s="131">
        <f>INDEX(IF(Exposurevalue1=1,Range1,(IF(Exposurevalue1=2,Range2,Range3))),agerange2+11,AX$133)</f>
        <v>2.0021647168754139E-2</v>
      </c>
      <c r="X97" s="6"/>
      <c r="Y97" s="6"/>
      <c r="Z97" s="6"/>
      <c r="AA97" s="6"/>
    </row>
    <row r="98" spans="2:27" s="58" customFormat="1" ht="12" x14ac:dyDescent="0.25">
      <c r="B98" s="59"/>
      <c r="E98" s="5"/>
      <c r="F98" s="124" t="s">
        <v>45</v>
      </c>
      <c r="G98" s="116"/>
      <c r="H98" s="116"/>
      <c r="I98" s="116">
        <f>INDEX(IF(Exposurevalue1=1,Range1,(IF(Exposurevalue1=2,Range2,Range3))),agerange2+14,AB$133)</f>
        <v>9387.2099999999991</v>
      </c>
      <c r="J98" s="116">
        <f>INDEX(IF(Exposurevalue1=1,Range1,(IF(Exposurevalue1=2,Range2,Range3))),agerange2+14,AC$133)</f>
        <v>9138.36</v>
      </c>
      <c r="K98" s="116">
        <f>INDEX(IF(Exposurevalue1=1,Range1,(IF(Exposurevalue1=2,Range2,Range3))),agerange2+14,AD$133)</f>
        <v>9043.1620000000003</v>
      </c>
      <c r="L98" s="116">
        <f>INDEX(IF(Exposurevalue1=1,Range1,(IF(Exposurevalue1=2,Range2,Range3))),agerange2+14,AE$133)</f>
        <v>9367.0239999999994</v>
      </c>
      <c r="M98" s="116">
        <f>INDEX(IF(Exposurevalue1=1,Range1,(IF(Exposurevalue1=2,Range2,Range3))),agerange2+14,AF$133)</f>
        <v>8422.1200000000008</v>
      </c>
      <c r="N98" s="125"/>
      <c r="O98" s="125"/>
      <c r="P98" s="124" t="s">
        <v>45</v>
      </c>
      <c r="Q98" s="119"/>
      <c r="R98" s="119"/>
      <c r="S98" s="131">
        <f>INDEX(IF(Exposurevalue1=1,Range1,(IF(Exposurevalue1=2,Range2,Range3))),agerange2+14,AT$133)</f>
        <v>2.6495313254134244E-2</v>
      </c>
      <c r="T98" s="131">
        <f>INDEX(IF(Exposurevalue1=1,Range1,(IF(Exposurevalue1=2,Range2,Range3))),agerange2+14,AU$133)</f>
        <v>2.4956741167988464E-2</v>
      </c>
      <c r="U98" s="131">
        <f>INDEX(IF(Exposurevalue1=1,Range1,(IF(Exposurevalue1=2,Range2,Range3))),agerange2+14,AV$133)</f>
        <v>2.4452477651652399E-2</v>
      </c>
      <c r="V98" s="131">
        <f>INDEX(IF(Exposurevalue1=1,Range1,(IF(Exposurevalue1=2,Range2,Range3))),agerange2+14,AW$133)</f>
        <v>1.9106198535066017E-2</v>
      </c>
      <c r="W98" s="131">
        <f>INDEX(IF(Exposurevalue1=1,Range1,(IF(Exposurevalue1=2,Range2,Range3))),agerange2+14,AX$133)</f>
        <v>1.749265784084442E-2</v>
      </c>
      <c r="X98" s="6"/>
      <c r="Y98" s="6"/>
      <c r="Z98" s="6"/>
      <c r="AA98" s="6"/>
    </row>
    <row r="99" spans="2:27" s="58" customFormat="1" ht="12" x14ac:dyDescent="0.25">
      <c r="B99" s="59"/>
      <c r="E99" s="5"/>
      <c r="F99" s="124" t="s">
        <v>76</v>
      </c>
      <c r="G99" s="116"/>
      <c r="H99" s="116"/>
      <c r="I99" s="116">
        <f>INDEX(IF(Exposurevalue1=1,Range1,(IF(Exposurevalue1=2,Range2,Range3))),agerange2+17,AB$133)</f>
        <v>33214.215999999993</v>
      </c>
      <c r="J99" s="116">
        <f>INDEX(IF(Exposurevalue1=1,Range1,(IF(Exposurevalue1=2,Range2,Range3))),agerange2+17,AC$133)</f>
        <v>30915.928000000004</v>
      </c>
      <c r="K99" s="116">
        <f>INDEX(IF(Exposurevalue1=1,Range1,(IF(Exposurevalue1=2,Range2,Range3))),agerange2+17,AD$133)</f>
        <v>30264.43</v>
      </c>
      <c r="L99" s="116">
        <f>INDEX(IF(Exposurevalue1=1,Range1,(IF(Exposurevalue1=2,Range2,Range3))),agerange2+17,AE$133)</f>
        <v>31657.608000000004</v>
      </c>
      <c r="M99" s="116">
        <f>INDEX(IF(Exposurevalue1=1,Range1,(IF(Exposurevalue1=2,Range2,Range3))),agerange2+17,AF$133)</f>
        <v>27715.271999999997</v>
      </c>
      <c r="N99" s="125"/>
      <c r="O99" s="125"/>
      <c r="P99" s="124" t="s">
        <v>76</v>
      </c>
      <c r="Q99" s="119"/>
      <c r="R99" s="119"/>
      <c r="S99" s="131">
        <f>INDEX(IF(Exposurevalue1=1,Range1,(IF(Exposurevalue1=2,Range2,Range3))),agerange2+17,AT$133)</f>
        <v>1.3215759175052959E-2</v>
      </c>
      <c r="T99" s="131">
        <f>INDEX(IF(Exposurevalue1=1,Range1,(IF(Exposurevalue1=2,Range2,Range3))),agerange2+17,AU$133)</f>
        <v>1.2315007765611188E-2</v>
      </c>
      <c r="U99" s="131">
        <f>INDEX(IF(Exposurevalue1=1,Range1,(IF(Exposurevalue1=2,Range2,Range3))),agerange2+17,AV$133)</f>
        <v>1.2614136852104014E-2</v>
      </c>
      <c r="V99" s="131">
        <f>INDEX(IF(Exposurevalue1=1,Range1,(IF(Exposurevalue1=2,Range2,Range3))),agerange2+17,AW$133)</f>
        <v>9.8409836753535623E-3</v>
      </c>
      <c r="W99" s="131">
        <f>INDEX(IF(Exposurevalue1=1,Range1,(IF(Exposurevalue1=2,Range2,Range3))),agerange2+17,AX$133)</f>
        <v>8.8454614275920787E-3</v>
      </c>
      <c r="X99" s="6"/>
      <c r="Y99" s="6"/>
      <c r="Z99" s="6"/>
      <c r="AA99" s="6"/>
    </row>
    <row r="100" spans="2:27" s="58" customFormat="1" x14ac:dyDescent="0.25">
      <c r="B100" s="59"/>
      <c r="E100" s="60"/>
      <c r="F100" s="60"/>
      <c r="M100" s="61"/>
    </row>
    <row r="101" spans="2:27" s="58" customFormat="1" ht="33.75" x14ac:dyDescent="0.2">
      <c r="B101" s="59"/>
      <c r="E101" s="60"/>
      <c r="F101" s="63" t="s">
        <v>103</v>
      </c>
      <c r="G101" s="64" t="s">
        <v>6</v>
      </c>
      <c r="H101" s="64" t="s">
        <v>9</v>
      </c>
      <c r="I101" s="64" t="s">
        <v>23</v>
      </c>
      <c r="J101" s="65" t="s">
        <v>24</v>
      </c>
      <c r="K101" s="65" t="s">
        <v>25</v>
      </c>
      <c r="L101" s="65" t="s">
        <v>26</v>
      </c>
      <c r="M101" s="64" t="s">
        <v>27</v>
      </c>
      <c r="P101" s="63" t="s">
        <v>103</v>
      </c>
      <c r="Q101" s="64" t="s">
        <v>6</v>
      </c>
      <c r="R101" s="64" t="s">
        <v>9</v>
      </c>
      <c r="S101" s="65" t="s">
        <v>102</v>
      </c>
      <c r="T101" s="65" t="s">
        <v>24</v>
      </c>
      <c r="U101" s="65" t="s">
        <v>25</v>
      </c>
      <c r="V101" s="65" t="s">
        <v>26</v>
      </c>
      <c r="W101" s="64" t="s">
        <v>27</v>
      </c>
    </row>
    <row r="102" spans="2:27" s="58" customFormat="1" x14ac:dyDescent="0.2">
      <c r="B102" s="59"/>
      <c r="E102" s="60"/>
      <c r="F102" s="126"/>
      <c r="G102" s="126"/>
      <c r="H102" s="126"/>
      <c r="I102" s="127"/>
      <c r="J102" s="127"/>
      <c r="K102" s="126"/>
      <c r="L102" s="126"/>
      <c r="M102" s="126"/>
      <c r="N102" s="125"/>
      <c r="O102" s="125"/>
      <c r="P102" s="126"/>
      <c r="Q102" s="126"/>
      <c r="R102" s="126"/>
      <c r="S102" s="127"/>
      <c r="T102" s="127"/>
      <c r="U102" s="126"/>
      <c r="V102" s="126"/>
      <c r="W102" s="126"/>
      <c r="X102" s="125"/>
    </row>
    <row r="103" spans="2:27" s="58" customFormat="1" x14ac:dyDescent="0.2">
      <c r="B103" s="59"/>
      <c r="E103" s="60"/>
      <c r="F103" s="124" t="s">
        <v>41</v>
      </c>
      <c r="G103" s="66">
        <f>I66</f>
        <v>193113</v>
      </c>
      <c r="H103" s="66">
        <f t="shared" ref="H103:H108" si="65">L66</f>
        <v>157339</v>
      </c>
      <c r="I103" s="66">
        <f>H103-G103</f>
        <v>-35774</v>
      </c>
      <c r="J103" s="67">
        <f>I103/G103</f>
        <v>-0.18524905107372366</v>
      </c>
      <c r="K103" s="68">
        <f t="shared" ref="K103:K108" si="66">SQRT(POWER(G103*I84/100,2)+POWER(H103*L84/100,2))</f>
        <v>14139.143397336524</v>
      </c>
      <c r="L103" s="69">
        <f t="shared" ref="L103:L108" si="67">I103/K103</f>
        <v>-2.5301391318189026</v>
      </c>
      <c r="M103" s="70" t="str">
        <f t="shared" ref="M103:M108" si="68">IF(AND(L103&gt;-2,L103&lt;2),"no","yes")</f>
        <v>yes</v>
      </c>
      <c r="N103" s="125"/>
      <c r="O103" s="125"/>
      <c r="P103" s="124" t="s">
        <v>41</v>
      </c>
      <c r="Q103" s="71">
        <f>S66</f>
        <v>0.32137882370953702</v>
      </c>
      <c r="R103" s="71">
        <f t="shared" ref="R103:R108" si="69">V66</f>
        <v>0.18712989161525737</v>
      </c>
      <c r="S103" s="71">
        <f>R103-Q103</f>
        <v>-0.13424893209427965</v>
      </c>
      <c r="T103" s="67">
        <f>S103/Q103</f>
        <v>-0.41772799633996477</v>
      </c>
      <c r="U103" s="67">
        <f t="shared" ref="U103:U108" si="70">SQRT(POWER(Q103*S84/100,2)+POWER(R103*V84/100,2))</f>
        <v>2.0609060501907837E-2</v>
      </c>
      <c r="V103" s="69">
        <f>S103/U103</f>
        <v>-6.5140733650547471</v>
      </c>
      <c r="W103" s="70" t="str">
        <f>IF(AND(V103&gt;-2,V103&lt;2),"no","yes")</f>
        <v>yes</v>
      </c>
      <c r="X103" s="125"/>
    </row>
    <row r="104" spans="2:27" s="58" customFormat="1" x14ac:dyDescent="0.2">
      <c r="B104" s="59"/>
      <c r="E104" s="60"/>
      <c r="F104" s="124" t="s">
        <v>42</v>
      </c>
      <c r="G104" s="66">
        <f t="shared" ref="G104:G108" si="71">I67</f>
        <v>157411</v>
      </c>
      <c r="H104" s="66">
        <f t="shared" si="65"/>
        <v>102231</v>
      </c>
      <c r="I104" s="66">
        <f t="shared" ref="I104:I108" si="72">H104-G104</f>
        <v>-55180</v>
      </c>
      <c r="J104" s="67">
        <f>I104/G104</f>
        <v>-0.35054729339118612</v>
      </c>
      <c r="K104" s="68">
        <f t="shared" si="66"/>
        <v>11470.268469327908</v>
      </c>
      <c r="L104" s="69">
        <f t="shared" si="67"/>
        <v>-4.8106982105566383</v>
      </c>
      <c r="M104" s="70" t="str">
        <f t="shared" si="68"/>
        <v>yes</v>
      </c>
      <c r="N104" s="125"/>
      <c r="O104" s="125"/>
      <c r="P104" s="124" t="s">
        <v>42</v>
      </c>
      <c r="Q104" s="71">
        <f t="shared" ref="Q104:Q108" si="73">S67</f>
        <v>0.28958682490419835</v>
      </c>
      <c r="R104" s="71">
        <f t="shared" si="69"/>
        <v>0.15686867229913243</v>
      </c>
      <c r="S104" s="71">
        <f t="shared" ref="S104:S108" si="74">R104-Q104</f>
        <v>-0.13271815260506592</v>
      </c>
      <c r="T104" s="67">
        <f>S104/Q104</f>
        <v>-0.45830176372482412</v>
      </c>
      <c r="U104" s="67">
        <f t="shared" si="70"/>
        <v>1.9531097155399964E-2</v>
      </c>
      <c r="V104" s="69">
        <f>S104/U104</f>
        <v>-6.7952225903690184</v>
      </c>
      <c r="W104" s="70" t="str">
        <f>IF(AND(V104&gt;-2,V104&lt;2),"no","yes")</f>
        <v>yes</v>
      </c>
      <c r="X104" s="125"/>
    </row>
    <row r="105" spans="2:27" s="58" customFormat="1" x14ac:dyDescent="0.2">
      <c r="B105" s="59"/>
      <c r="E105" s="60"/>
      <c r="F105" s="124" t="s">
        <v>43</v>
      </c>
      <c r="G105" s="66">
        <f t="shared" si="71"/>
        <v>119266</v>
      </c>
      <c r="H105" s="66">
        <f t="shared" si="65"/>
        <v>79812</v>
      </c>
      <c r="I105" s="66">
        <f t="shared" si="72"/>
        <v>-39454</v>
      </c>
      <c r="J105" s="67">
        <f t="shared" ref="J105:J108" si="75">I105/G105</f>
        <v>-0.33080676806466219</v>
      </c>
      <c r="K105" s="68">
        <f t="shared" si="66"/>
        <v>10460.73297757074</v>
      </c>
      <c r="L105" s="69">
        <f t="shared" si="67"/>
        <v>-3.7716286310524163</v>
      </c>
      <c r="M105" s="70" t="str">
        <f t="shared" si="68"/>
        <v>yes</v>
      </c>
      <c r="N105" s="125"/>
      <c r="O105" s="125"/>
      <c r="P105" s="124" t="s">
        <v>43</v>
      </c>
      <c r="Q105" s="71">
        <f t="shared" si="73"/>
        <v>0.22049995470419995</v>
      </c>
      <c r="R105" s="71">
        <f t="shared" si="69"/>
        <v>0.12075108591555049</v>
      </c>
      <c r="S105" s="71">
        <f t="shared" si="74"/>
        <v>-9.9748868788649456E-2</v>
      </c>
      <c r="T105" s="67">
        <f t="shared" ref="T105:T108" si="76">S105/Q105</f>
        <v>-0.45237591509922204</v>
      </c>
      <c r="U105" s="67">
        <f t="shared" si="70"/>
        <v>1.7841927550465896E-2</v>
      </c>
      <c r="V105" s="69">
        <f t="shared" ref="V105:V108" si="77">S105/U105</f>
        <v>-5.590700248418214</v>
      </c>
      <c r="W105" s="70" t="str">
        <f t="shared" ref="W105:W108" si="78">IF(AND(V105&gt;-2,V105&lt;2),"no","yes")</f>
        <v>yes</v>
      </c>
      <c r="X105" s="125"/>
    </row>
    <row r="106" spans="2:27" s="58" customFormat="1" x14ac:dyDescent="0.2">
      <c r="B106" s="59"/>
      <c r="E106" s="60"/>
      <c r="F106" s="124" t="s">
        <v>44</v>
      </c>
      <c r="G106" s="66">
        <f t="shared" si="71"/>
        <v>78620</v>
      </c>
      <c r="H106" s="66">
        <f t="shared" si="65"/>
        <v>64555</v>
      </c>
      <c r="I106" s="66">
        <f t="shared" si="72"/>
        <v>-14065</v>
      </c>
      <c r="J106" s="67">
        <f t="shared" si="75"/>
        <v>-0.17889849910964131</v>
      </c>
      <c r="K106" s="68">
        <f t="shared" si="66"/>
        <v>8743.122582921962</v>
      </c>
      <c r="L106" s="69">
        <f t="shared" si="67"/>
        <v>-1.6086929888725705</v>
      </c>
      <c r="M106" s="70" t="str">
        <f t="shared" si="68"/>
        <v>no</v>
      </c>
      <c r="N106" s="125"/>
      <c r="O106" s="125"/>
      <c r="P106" s="124" t="s">
        <v>44</v>
      </c>
      <c r="Q106" s="71">
        <f t="shared" si="73"/>
        <v>0.16601137712159669</v>
      </c>
      <c r="R106" s="71">
        <f t="shared" si="69"/>
        <v>0.11262369328253011</v>
      </c>
      <c r="S106" s="71">
        <f t="shared" si="74"/>
        <v>-5.3387683839066585E-2</v>
      </c>
      <c r="T106" s="67">
        <f t="shared" si="76"/>
        <v>-0.32159051243796527</v>
      </c>
      <c r="U106" s="67">
        <f t="shared" si="70"/>
        <v>1.6788826950941204E-2</v>
      </c>
      <c r="V106" s="69">
        <f t="shared" si="77"/>
        <v>-3.1799531911950285</v>
      </c>
      <c r="W106" s="70" t="str">
        <f t="shared" si="78"/>
        <v>yes</v>
      </c>
      <c r="X106" s="125"/>
    </row>
    <row r="107" spans="2:27" s="58" customFormat="1" x14ac:dyDescent="0.2">
      <c r="B107" s="59"/>
      <c r="E107" s="60"/>
      <c r="F107" s="124" t="s">
        <v>45</v>
      </c>
      <c r="G107" s="66">
        <f t="shared" si="71"/>
        <v>44701</v>
      </c>
      <c r="H107" s="66">
        <f t="shared" si="65"/>
        <v>35752</v>
      </c>
      <c r="I107" s="66">
        <f t="shared" si="72"/>
        <v>-8949</v>
      </c>
      <c r="J107" s="67">
        <f t="shared" si="75"/>
        <v>-0.20019686360484107</v>
      </c>
      <c r="K107" s="68">
        <f t="shared" si="66"/>
        <v>6630.626859518562</v>
      </c>
      <c r="L107" s="69">
        <f t="shared" si="67"/>
        <v>-1.3496461480339992</v>
      </c>
      <c r="M107" s="70" t="str">
        <f t="shared" si="68"/>
        <v>no</v>
      </c>
      <c r="N107" s="125"/>
      <c r="O107" s="125"/>
      <c r="P107" s="124" t="s">
        <v>45</v>
      </c>
      <c r="Q107" s="71">
        <f t="shared" si="73"/>
        <v>0.1261681583530202</v>
      </c>
      <c r="R107" s="71">
        <f t="shared" si="69"/>
        <v>7.2924421889564953E-2</v>
      </c>
      <c r="S107" s="71">
        <f t="shared" si="74"/>
        <v>-5.3243736463455246E-2</v>
      </c>
      <c r="T107" s="67">
        <f t="shared" si="76"/>
        <v>-0.42200613180449664</v>
      </c>
      <c r="U107" s="67">
        <f t="shared" si="70"/>
        <v>1.6332853753218239E-2</v>
      </c>
      <c r="V107" s="69">
        <f t="shared" si="77"/>
        <v>-3.2599163176223294</v>
      </c>
      <c r="W107" s="70" t="str">
        <f t="shared" si="78"/>
        <v>yes</v>
      </c>
      <c r="X107" s="125"/>
    </row>
    <row r="108" spans="2:27" s="58" customFormat="1" ht="12" x14ac:dyDescent="0.2">
      <c r="B108" s="59"/>
      <c r="E108" s="6"/>
      <c r="F108" s="124" t="s">
        <v>76</v>
      </c>
      <c r="G108" s="66">
        <f t="shared" si="71"/>
        <v>593111</v>
      </c>
      <c r="H108" s="66">
        <f t="shared" si="65"/>
        <v>439689</v>
      </c>
      <c r="I108" s="66">
        <f t="shared" si="72"/>
        <v>-153422</v>
      </c>
      <c r="J108" s="67">
        <f t="shared" si="75"/>
        <v>-0.2586733343337082</v>
      </c>
      <c r="K108" s="68">
        <f t="shared" si="66"/>
        <v>6468.8950992147038</v>
      </c>
      <c r="L108" s="69">
        <f t="shared" si="67"/>
        <v>-23.716878639541516</v>
      </c>
      <c r="M108" s="70" t="str">
        <f t="shared" si="68"/>
        <v>yes</v>
      </c>
      <c r="N108" s="125"/>
      <c r="O108" s="125"/>
      <c r="P108" s="124" t="s">
        <v>76</v>
      </c>
      <c r="Q108" s="71">
        <f t="shared" si="73"/>
        <v>0.23599569955451713</v>
      </c>
      <c r="R108" s="71">
        <f t="shared" si="69"/>
        <v>0.13668032882435502</v>
      </c>
      <c r="S108" s="71">
        <f t="shared" si="74"/>
        <v>-9.9315370730162111E-2</v>
      </c>
      <c r="T108" s="67">
        <f t="shared" si="76"/>
        <v>-0.42083551063700364</v>
      </c>
      <c r="U108" s="72">
        <f t="shared" si="70"/>
        <v>2.3307864170875547E-3</v>
      </c>
      <c r="V108" s="69">
        <f t="shared" si="77"/>
        <v>-42.610240904982668</v>
      </c>
      <c r="W108" s="70" t="str">
        <f t="shared" si="78"/>
        <v>yes</v>
      </c>
      <c r="X108" s="125"/>
    </row>
    <row r="109" spans="2:27" s="58" customFormat="1" ht="12" x14ac:dyDescent="0.2">
      <c r="B109" s="59"/>
      <c r="E109" s="6"/>
      <c r="F109" s="128"/>
      <c r="G109" s="128"/>
      <c r="H109" s="128"/>
      <c r="I109" s="128"/>
      <c r="J109" s="67"/>
      <c r="K109" s="128"/>
      <c r="L109" s="128"/>
      <c r="M109" s="128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</row>
    <row r="110" spans="2:27" s="58" customFormat="1" ht="11.25" x14ac:dyDescent="0.25">
      <c r="B110" s="59"/>
    </row>
    <row r="111" spans="2:27" s="58" customFormat="1" ht="12" thickBot="1" x14ac:dyDescent="0.3">
      <c r="B111" s="59"/>
    </row>
    <row r="112" spans="2:27" s="58" customFormat="1" ht="11.25" x14ac:dyDescent="0.25">
      <c r="B112" s="59"/>
      <c r="I112" s="31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6"/>
      <c r="W112" s="58" t="s">
        <v>6</v>
      </c>
      <c r="X112" s="112" t="s">
        <v>85</v>
      </c>
    </row>
    <row r="113" spans="2:46" s="58" customFormat="1" ht="15.75" x14ac:dyDescent="0.25">
      <c r="B113" s="59"/>
      <c r="I113" s="34"/>
      <c r="J113" s="77"/>
      <c r="K113" s="77"/>
      <c r="L113" s="77"/>
      <c r="M113" s="77"/>
      <c r="N113" s="77"/>
      <c r="O113" s="78" t="s">
        <v>30</v>
      </c>
      <c r="P113" s="77"/>
      <c r="Q113" s="77"/>
      <c r="R113" s="77"/>
      <c r="S113" s="77"/>
      <c r="T113" s="79"/>
      <c r="W113" s="58" t="s">
        <v>95</v>
      </c>
      <c r="X113" s="112" t="s">
        <v>86</v>
      </c>
    </row>
    <row r="114" spans="2:46" s="6" customFormat="1" ht="11.25" x14ac:dyDescent="0.25">
      <c r="B114" s="59"/>
      <c r="I114" s="34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9"/>
      <c r="U114" s="58"/>
      <c r="V114" s="58"/>
      <c r="W114" s="58"/>
      <c r="X114" s="112" t="s">
        <v>40</v>
      </c>
      <c r="Y114" s="58"/>
      <c r="Z114" s="58"/>
      <c r="AA114" s="58"/>
      <c r="AB114" s="58"/>
      <c r="AC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</row>
    <row r="115" spans="2:46" s="6" customFormat="1" ht="11.25" x14ac:dyDescent="0.25">
      <c r="B115" s="59"/>
      <c r="I115" s="34"/>
      <c r="J115" s="77"/>
      <c r="K115" s="77"/>
      <c r="L115" s="77"/>
      <c r="M115" s="46" t="s">
        <v>31</v>
      </c>
      <c r="N115" s="77"/>
      <c r="O115" s="77"/>
      <c r="P115" s="77"/>
      <c r="Q115" s="77"/>
      <c r="R115" s="77"/>
      <c r="S115" s="77"/>
      <c r="T115" s="79"/>
      <c r="U115" s="58"/>
      <c r="V115" s="58"/>
      <c r="W115" s="58"/>
      <c r="X115" s="58"/>
      <c r="Y115" s="58"/>
      <c r="Z115" s="58"/>
      <c r="AA115" s="58"/>
      <c r="AB115" s="58"/>
      <c r="AC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</row>
    <row r="116" spans="2:46" s="6" customFormat="1" ht="12.75" x14ac:dyDescent="0.25">
      <c r="B116" s="59"/>
      <c r="I116" s="34"/>
      <c r="J116" s="77"/>
      <c r="K116" s="77"/>
      <c r="L116" s="77"/>
      <c r="M116" s="86" t="s">
        <v>4</v>
      </c>
      <c r="N116" s="86" t="s">
        <v>5</v>
      </c>
      <c r="O116" s="86" t="s">
        <v>6</v>
      </c>
      <c r="P116" s="86" t="s">
        <v>7</v>
      </c>
      <c r="Q116" s="86" t="s">
        <v>8</v>
      </c>
      <c r="R116" s="86" t="s">
        <v>3</v>
      </c>
      <c r="S116" s="86" t="s">
        <v>9</v>
      </c>
      <c r="T116" s="79"/>
      <c r="U116" s="58"/>
      <c r="V116" s="58"/>
      <c r="W116" s="58" t="s">
        <v>6</v>
      </c>
      <c r="X116" s="112" t="s">
        <v>87</v>
      </c>
      <c r="Y116" s="58"/>
      <c r="Z116" s="58"/>
      <c r="AA116" s="58"/>
      <c r="AB116" s="58"/>
      <c r="AC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</row>
    <row r="117" spans="2:46" s="6" customFormat="1" ht="11.25" x14ac:dyDescent="0.25">
      <c r="B117" s="59"/>
      <c r="I117" s="34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9"/>
      <c r="U117" s="58"/>
      <c r="V117" s="58"/>
      <c r="W117" s="58" t="s">
        <v>94</v>
      </c>
      <c r="X117" s="112" t="s">
        <v>88</v>
      </c>
      <c r="Y117" s="58"/>
      <c r="Z117" s="58"/>
      <c r="AA117" s="58"/>
      <c r="AB117" s="58"/>
      <c r="AC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</row>
    <row r="118" spans="2:46" s="6" customFormat="1" ht="11.25" x14ac:dyDescent="0.25">
      <c r="B118" s="59"/>
      <c r="I118" s="34"/>
      <c r="J118" s="77"/>
      <c r="K118" s="77"/>
      <c r="L118" s="77"/>
      <c r="M118" s="46" t="s">
        <v>32</v>
      </c>
      <c r="N118" s="77"/>
      <c r="O118" s="77"/>
      <c r="P118" s="77"/>
      <c r="Q118" s="77"/>
      <c r="R118" s="77"/>
      <c r="S118" s="77"/>
      <c r="T118" s="79"/>
      <c r="U118" s="58"/>
      <c r="V118" s="58"/>
      <c r="W118" s="58"/>
      <c r="X118" s="112" t="s">
        <v>89</v>
      </c>
      <c r="Y118" s="58"/>
      <c r="Z118" s="58"/>
      <c r="AA118" s="58"/>
      <c r="AB118" s="58"/>
      <c r="AC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</row>
    <row r="119" spans="2:46" s="6" customFormat="1" ht="11.25" x14ac:dyDescent="0.25">
      <c r="B119" s="59"/>
      <c r="I119" s="34"/>
      <c r="J119" s="77"/>
      <c r="K119" s="77"/>
      <c r="L119" s="77" t="s">
        <v>82</v>
      </c>
      <c r="M119" s="81"/>
      <c r="N119" s="81"/>
      <c r="O119" s="81">
        <f>150695+1920</f>
        <v>152615</v>
      </c>
      <c r="P119" s="81">
        <f>148246+962</f>
        <v>149208</v>
      </c>
      <c r="Q119" s="81">
        <f>144050+1053</f>
        <v>145103</v>
      </c>
      <c r="R119" s="81">
        <f>233437+1421</f>
        <v>234858</v>
      </c>
      <c r="S119" s="81">
        <v>228872</v>
      </c>
      <c r="T119" s="79"/>
      <c r="U119" s="58"/>
      <c r="V119" s="58"/>
      <c r="W119" s="58"/>
      <c r="X119" s="58"/>
      <c r="Y119" s="58"/>
      <c r="Z119" s="58"/>
      <c r="AA119" s="58"/>
      <c r="AB119" s="58"/>
      <c r="AC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</row>
    <row r="120" spans="2:46" s="6" customFormat="1" ht="11.25" x14ac:dyDescent="0.25">
      <c r="B120" s="59"/>
      <c r="I120" s="34"/>
      <c r="J120" s="77"/>
      <c r="K120" s="77"/>
      <c r="L120" s="77" t="s">
        <v>83</v>
      </c>
      <c r="M120" s="81"/>
      <c r="N120" s="81"/>
      <c r="O120" s="81">
        <f>2820+151026</f>
        <v>153846</v>
      </c>
      <c r="P120" s="81">
        <f>150392+1640</f>
        <v>152032</v>
      </c>
      <c r="Q120" s="81">
        <f>147700+781</f>
        <v>148481</v>
      </c>
      <c r="R120" s="81">
        <f>224959+2240</f>
        <v>227199</v>
      </c>
      <c r="S120" s="81">
        <v>231358</v>
      </c>
      <c r="T120" s="79"/>
      <c r="U120" s="58"/>
      <c r="V120" s="58"/>
      <c r="W120" s="58" t="s">
        <v>6</v>
      </c>
      <c r="X120" s="112" t="s">
        <v>90</v>
      </c>
      <c r="Y120" s="58"/>
      <c r="Z120" s="58"/>
      <c r="AA120" s="58"/>
      <c r="AB120" s="58"/>
      <c r="AC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</row>
    <row r="121" spans="2:46" s="6" customFormat="1" ht="11.25" x14ac:dyDescent="0.25">
      <c r="B121" s="59"/>
      <c r="I121" s="34"/>
      <c r="J121" s="77"/>
      <c r="K121" s="77"/>
      <c r="L121" s="77" t="s">
        <v>84</v>
      </c>
      <c r="M121" s="81"/>
      <c r="N121" s="81"/>
      <c r="O121" s="81">
        <f>123122+55663</f>
        <v>178785</v>
      </c>
      <c r="P121" s="81">
        <f>126600+22107</f>
        <v>148707</v>
      </c>
      <c r="Q121" s="81">
        <f>136120+8883</f>
        <v>145003</v>
      </c>
      <c r="R121" s="81">
        <f>202973+14154</f>
        <v>217127</v>
      </c>
      <c r="S121" s="81">
        <v>229837</v>
      </c>
      <c r="T121" s="79"/>
      <c r="U121" s="58"/>
      <c r="V121" s="58"/>
      <c r="W121" s="58" t="s">
        <v>93</v>
      </c>
      <c r="X121" s="112" t="s">
        <v>91</v>
      </c>
      <c r="Y121" s="58"/>
      <c r="Z121" s="58"/>
      <c r="AA121" s="58"/>
      <c r="AB121" s="58"/>
      <c r="AC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</row>
    <row r="122" spans="2:46" s="6" customFormat="1" ht="11.25" x14ac:dyDescent="0.25">
      <c r="B122" s="59"/>
      <c r="I122" s="34"/>
      <c r="J122" s="77"/>
      <c r="K122" s="77"/>
      <c r="L122" s="77" t="s">
        <v>73</v>
      </c>
      <c r="M122" s="81"/>
      <c r="N122" s="81"/>
      <c r="O122" s="81">
        <f>4267643</f>
        <v>4267643</v>
      </c>
      <c r="P122" s="81">
        <f>4506668</f>
        <v>4506668</v>
      </c>
      <c r="Q122" s="81">
        <v>5221456</v>
      </c>
      <c r="R122" s="81">
        <f>82645+10378</f>
        <v>93023</v>
      </c>
      <c r="S122" s="81">
        <f>92641+17307</f>
        <v>109948</v>
      </c>
      <c r="T122" s="79"/>
      <c r="U122" s="58"/>
      <c r="V122" s="58"/>
      <c r="W122" s="58"/>
      <c r="X122" s="112" t="s">
        <v>92</v>
      </c>
      <c r="Y122" s="58"/>
      <c r="Z122" s="58"/>
      <c r="AA122" s="58"/>
      <c r="AB122" s="58"/>
      <c r="AC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</row>
    <row r="123" spans="2:46" s="6" customFormat="1" ht="11.25" x14ac:dyDescent="0.25">
      <c r="B123" s="59"/>
      <c r="I123" s="34"/>
      <c r="J123" s="77"/>
      <c r="K123" s="77"/>
      <c r="L123" s="46" t="s">
        <v>28</v>
      </c>
      <c r="M123" s="80">
        <f t="shared" ref="M123:N123" si="79">SUM(M119:M122)</f>
        <v>0</v>
      </c>
      <c r="N123" s="80">
        <f t="shared" si="79"/>
        <v>0</v>
      </c>
      <c r="O123" s="80"/>
      <c r="P123" s="80"/>
      <c r="Q123" s="80"/>
      <c r="R123" s="80"/>
      <c r="S123" s="77"/>
      <c r="T123" s="79"/>
      <c r="U123" s="58"/>
      <c r="V123" s="58"/>
      <c r="W123" s="58"/>
      <c r="X123" s="58"/>
      <c r="Y123" s="58"/>
      <c r="Z123" s="58"/>
      <c r="AA123" s="58"/>
      <c r="AB123" s="58"/>
      <c r="AC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</row>
    <row r="124" spans="2:46" s="6" customFormat="1" ht="11.25" x14ac:dyDescent="0.25">
      <c r="B124" s="59"/>
      <c r="I124" s="34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9"/>
      <c r="U124" s="58"/>
      <c r="V124" s="58"/>
      <c r="W124" s="58"/>
      <c r="X124" s="58"/>
      <c r="Y124" s="58"/>
      <c r="Z124" s="58"/>
      <c r="AA124" s="58"/>
      <c r="AB124" s="58"/>
      <c r="AC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</row>
    <row r="125" spans="2:46" s="6" customFormat="1" ht="15.75" thickBot="1" x14ac:dyDescent="0.3">
      <c r="B125" s="59"/>
      <c r="I125" s="34"/>
      <c r="J125" s="77"/>
      <c r="K125" s="35"/>
      <c r="L125" s="82"/>
      <c r="M125" s="83"/>
      <c r="N125" s="83"/>
      <c r="O125" s="83"/>
      <c r="P125" s="83"/>
      <c r="Q125" s="83"/>
      <c r="R125" s="83"/>
      <c r="S125" s="35"/>
      <c r="T125" s="79"/>
      <c r="U125" s="58"/>
      <c r="V125" s="58"/>
      <c r="W125" s="58"/>
      <c r="X125" s="58"/>
      <c r="Y125" s="58"/>
      <c r="Z125" s="58"/>
      <c r="AA125" s="58"/>
      <c r="AB125" s="58"/>
      <c r="AC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</row>
    <row r="126" spans="2:46" s="6" customFormat="1" ht="12" thickBot="1" x14ac:dyDescent="0.3">
      <c r="B126" s="59"/>
      <c r="I126" s="47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5"/>
      <c r="U126" s="58"/>
      <c r="V126" s="58"/>
      <c r="W126" s="58"/>
      <c r="X126" s="58"/>
      <c r="Y126" s="58"/>
      <c r="Z126" s="58"/>
      <c r="AA126" s="58"/>
      <c r="AB126" s="58"/>
      <c r="AC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</row>
    <row r="127" spans="2:46" s="6" customFormat="1" ht="11.25" x14ac:dyDescent="0.25">
      <c r="B127" s="50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</row>
    <row r="128" spans="2:46" s="6" customFormat="1" ht="11.25" x14ac:dyDescent="0.25">
      <c r="B128" s="50"/>
      <c r="X128" s="19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</row>
    <row r="129" spans="2:52" s="6" customFormat="1" ht="11.25" x14ac:dyDescent="0.25">
      <c r="B129" s="50"/>
    </row>
    <row r="132" spans="2:52" s="22" customFormat="1" ht="26.25" x14ac:dyDescent="0.25">
      <c r="B132" s="23"/>
      <c r="C132" s="24"/>
      <c r="D132" s="25" t="s">
        <v>17</v>
      </c>
      <c r="F132" s="26"/>
    </row>
    <row r="133" spans="2:52" s="27" customFormat="1" x14ac:dyDescent="0.25">
      <c r="C133" s="11"/>
      <c r="D133" s="28"/>
      <c r="F133" s="29"/>
      <c r="G133" s="27">
        <v>1</v>
      </c>
      <c r="H133" s="27">
        <v>2</v>
      </c>
      <c r="I133" s="27">
        <v>3</v>
      </c>
      <c r="J133" s="27">
        <v>4</v>
      </c>
      <c r="K133" s="27">
        <v>5</v>
      </c>
      <c r="L133" s="27">
        <v>6</v>
      </c>
      <c r="M133" s="27">
        <v>7</v>
      </c>
      <c r="N133" s="27">
        <v>8</v>
      </c>
      <c r="O133" s="27">
        <v>9</v>
      </c>
      <c r="P133" s="27">
        <v>10</v>
      </c>
      <c r="Q133" s="27">
        <v>11</v>
      </c>
      <c r="R133" s="27">
        <v>12</v>
      </c>
      <c r="S133" s="27">
        <v>13</v>
      </c>
      <c r="T133" s="27">
        <v>14</v>
      </c>
      <c r="U133" s="27">
        <v>15</v>
      </c>
      <c r="V133" s="27">
        <v>16</v>
      </c>
      <c r="W133" s="27">
        <v>17</v>
      </c>
      <c r="X133" s="27">
        <v>18</v>
      </c>
      <c r="Y133" s="27">
        <v>19</v>
      </c>
      <c r="Z133" s="27">
        <v>20</v>
      </c>
      <c r="AA133" s="27">
        <v>21</v>
      </c>
      <c r="AB133" s="27">
        <v>22</v>
      </c>
      <c r="AC133" s="27">
        <v>23</v>
      </c>
      <c r="AD133" s="27">
        <v>24</v>
      </c>
      <c r="AE133" s="27">
        <v>25</v>
      </c>
      <c r="AF133" s="27">
        <v>26</v>
      </c>
      <c r="AG133" s="27">
        <v>27</v>
      </c>
      <c r="AH133" s="27">
        <v>28</v>
      </c>
      <c r="AI133" s="27">
        <v>29</v>
      </c>
      <c r="AJ133" s="27">
        <v>30</v>
      </c>
      <c r="AK133" s="27">
        <v>31</v>
      </c>
      <c r="AL133" s="27">
        <v>32</v>
      </c>
      <c r="AM133" s="27">
        <v>33</v>
      </c>
      <c r="AN133" s="27">
        <v>34</v>
      </c>
      <c r="AO133" s="27">
        <v>35</v>
      </c>
      <c r="AP133" s="27">
        <v>36</v>
      </c>
      <c r="AQ133" s="27">
        <v>37</v>
      </c>
      <c r="AR133" s="27">
        <v>38</v>
      </c>
      <c r="AS133" s="27">
        <v>39</v>
      </c>
      <c r="AT133" s="27">
        <v>40</v>
      </c>
      <c r="AU133" s="27">
        <v>41</v>
      </c>
      <c r="AV133" s="27">
        <v>42</v>
      </c>
      <c r="AW133" s="27">
        <v>43</v>
      </c>
      <c r="AX133" s="27">
        <v>44</v>
      </c>
      <c r="AY133" s="27">
        <v>45</v>
      </c>
      <c r="AZ133" s="27">
        <v>46</v>
      </c>
    </row>
    <row r="134" spans="2:52" ht="23.25" x14ac:dyDescent="0.25">
      <c r="G134" s="21" t="s">
        <v>65</v>
      </c>
    </row>
    <row r="136" spans="2:52" s="4" customFormat="1" x14ac:dyDescent="0.25">
      <c r="B136" s="1"/>
      <c r="C136" s="2"/>
      <c r="D136" s="3"/>
      <c r="G136" s="4" t="s">
        <v>12</v>
      </c>
      <c r="O136" s="4" t="s">
        <v>13</v>
      </c>
      <c r="Y136" s="4" t="s">
        <v>14</v>
      </c>
      <c r="AH136" s="4" t="s">
        <v>15</v>
      </c>
      <c r="AQ136" s="4" t="s">
        <v>16</v>
      </c>
    </row>
    <row r="137" spans="2:52" x14ac:dyDescent="0.25">
      <c r="F137" s="12" t="s">
        <v>11</v>
      </c>
      <c r="G137" s="20" t="s">
        <v>4</v>
      </c>
      <c r="H137" s="20" t="s">
        <v>5</v>
      </c>
      <c r="I137" s="20" t="s">
        <v>6</v>
      </c>
      <c r="J137" s="20" t="s">
        <v>7</v>
      </c>
      <c r="K137" s="20" t="s">
        <v>8</v>
      </c>
      <c r="L137" s="20" t="s">
        <v>3</v>
      </c>
      <c r="M137" s="20" t="s">
        <v>9</v>
      </c>
      <c r="O137" s="12" t="s">
        <v>11</v>
      </c>
      <c r="P137" s="20" t="s">
        <v>4</v>
      </c>
      <c r="Q137" s="20" t="s">
        <v>5</v>
      </c>
      <c r="R137" s="20" t="s">
        <v>6</v>
      </c>
      <c r="S137" s="20" t="s">
        <v>7</v>
      </c>
      <c r="T137" s="20" t="s">
        <v>8</v>
      </c>
      <c r="U137" s="20" t="s">
        <v>3</v>
      </c>
      <c r="V137" s="20" t="s">
        <v>9</v>
      </c>
      <c r="Y137" s="12" t="s">
        <v>11</v>
      </c>
      <c r="Z137" s="20" t="s">
        <v>4</v>
      </c>
      <c r="AA137" s="20" t="s">
        <v>5</v>
      </c>
      <c r="AB137" s="20" t="s">
        <v>6</v>
      </c>
      <c r="AC137" s="20" t="s">
        <v>7</v>
      </c>
      <c r="AD137" s="20" t="s">
        <v>8</v>
      </c>
      <c r="AE137" s="20" t="s">
        <v>3</v>
      </c>
      <c r="AF137" s="20" t="s">
        <v>9</v>
      </c>
      <c r="AH137" s="12" t="s">
        <v>11</v>
      </c>
      <c r="AI137" s="20" t="s">
        <v>4</v>
      </c>
      <c r="AJ137" s="20" t="s">
        <v>5</v>
      </c>
      <c r="AK137" s="20" t="s">
        <v>6</v>
      </c>
      <c r="AL137" s="20" t="s">
        <v>7</v>
      </c>
      <c r="AM137" s="20" t="s">
        <v>8</v>
      </c>
      <c r="AN137" s="20" t="s">
        <v>3</v>
      </c>
      <c r="AO137" s="20" t="s">
        <v>9</v>
      </c>
      <c r="AQ137" s="12" t="s">
        <v>11</v>
      </c>
      <c r="AR137" s="20" t="s">
        <v>4</v>
      </c>
      <c r="AS137" s="20" t="s">
        <v>5</v>
      </c>
      <c r="AT137" s="20" t="s">
        <v>6</v>
      </c>
      <c r="AU137" s="20" t="s">
        <v>7</v>
      </c>
      <c r="AV137" s="20" t="s">
        <v>8</v>
      </c>
      <c r="AW137" s="20" t="s">
        <v>3</v>
      </c>
      <c r="AX137" s="20" t="s">
        <v>9</v>
      </c>
    </row>
    <row r="138" spans="2:52" x14ac:dyDescent="0.25">
      <c r="C138" s="2" t="s">
        <v>1</v>
      </c>
      <c r="D138" s="3" t="s">
        <v>2</v>
      </c>
      <c r="E138" s="109" t="s">
        <v>35</v>
      </c>
      <c r="F138" s="2" t="s">
        <v>34</v>
      </c>
      <c r="G138" s="13"/>
      <c r="H138" s="13"/>
      <c r="I138" s="115">
        <v>4263536</v>
      </c>
      <c r="J138" s="115">
        <v>4307790</v>
      </c>
      <c r="K138" s="115">
        <v>4298880</v>
      </c>
      <c r="L138" s="115">
        <v>5322006</v>
      </c>
      <c r="M138" s="115">
        <v>5445877</v>
      </c>
      <c r="N138" s="109" t="s">
        <v>35</v>
      </c>
      <c r="O138" s="2" t="s">
        <v>34</v>
      </c>
      <c r="P138" s="15"/>
      <c r="Q138" s="15"/>
      <c r="R138" s="117">
        <v>1</v>
      </c>
      <c r="S138" s="117">
        <v>1.1000000000000001</v>
      </c>
      <c r="T138" s="117">
        <v>1.2</v>
      </c>
      <c r="U138" s="117">
        <v>1.2</v>
      </c>
      <c r="V138" s="117">
        <v>1.2</v>
      </c>
      <c r="X138" s="109" t="s">
        <v>35</v>
      </c>
      <c r="Y138" s="2" t="s">
        <v>34</v>
      </c>
      <c r="Z138" s="13"/>
      <c r="AA138" s="13"/>
      <c r="AB138" s="115">
        <f>2*(I138*R138/100)</f>
        <v>85270.720000000001</v>
      </c>
      <c r="AC138" s="115">
        <f t="shared" ref="AC138:AE138" si="80">2*(J138*S138/100)</f>
        <v>94771.38</v>
      </c>
      <c r="AD138" s="115">
        <f t="shared" si="80"/>
        <v>103173.12</v>
      </c>
      <c r="AE138" s="115">
        <f t="shared" si="80"/>
        <v>127728.144</v>
      </c>
      <c r="AF138" s="115">
        <v>130701.048</v>
      </c>
      <c r="AG138" s="109" t="s">
        <v>35</v>
      </c>
      <c r="AH138" s="2" t="s">
        <v>34</v>
      </c>
      <c r="AI138" s="17"/>
      <c r="AJ138" s="17"/>
      <c r="AK138" s="120">
        <v>1</v>
      </c>
      <c r="AL138" s="120">
        <v>1</v>
      </c>
      <c r="AM138" s="120">
        <v>1</v>
      </c>
      <c r="AN138" s="120">
        <v>1</v>
      </c>
      <c r="AO138" s="120">
        <v>1</v>
      </c>
      <c r="AP138" s="109" t="s">
        <v>35</v>
      </c>
      <c r="AQ138" s="2" t="s">
        <v>34</v>
      </c>
      <c r="AR138" s="17"/>
      <c r="AS138" s="17"/>
      <c r="AT138" s="122">
        <f>2*(R138*AK138/100)</f>
        <v>0.02</v>
      </c>
      <c r="AU138" s="122">
        <f t="shared" ref="AU138:AW138" si="81">2*(S138*AL138/100)</f>
        <v>2.2000000000000002E-2</v>
      </c>
      <c r="AV138" s="122">
        <f t="shared" si="81"/>
        <v>2.4E-2</v>
      </c>
      <c r="AW138" s="122">
        <f t="shared" si="81"/>
        <v>2.4E-2</v>
      </c>
      <c r="AX138" s="122">
        <v>2.4E-2</v>
      </c>
    </row>
    <row r="139" spans="2:52" x14ac:dyDescent="0.25">
      <c r="C139" s="6" t="s">
        <v>1</v>
      </c>
      <c r="D139" s="7" t="s">
        <v>2</v>
      </c>
      <c r="E139" s="7" t="s">
        <v>35</v>
      </c>
      <c r="F139" s="9" t="s">
        <v>63</v>
      </c>
      <c r="G139" s="14"/>
      <c r="H139" s="14"/>
      <c r="I139" s="116">
        <v>3415053</v>
      </c>
      <c r="J139" s="116">
        <v>3537388</v>
      </c>
      <c r="K139" s="116">
        <v>3619685</v>
      </c>
      <c r="L139" s="116">
        <v>4651439</v>
      </c>
      <c r="M139" s="116">
        <v>4843900</v>
      </c>
      <c r="N139" s="7" t="s">
        <v>35</v>
      </c>
      <c r="O139" s="9" t="s">
        <v>63</v>
      </c>
      <c r="P139" s="16"/>
      <c r="Q139" s="16"/>
      <c r="R139" s="118">
        <v>1.2</v>
      </c>
      <c r="S139" s="118">
        <v>1.3</v>
      </c>
      <c r="T139" s="118">
        <v>1.4</v>
      </c>
      <c r="U139" s="118">
        <v>1.3</v>
      </c>
      <c r="V139" s="118">
        <v>1.4</v>
      </c>
      <c r="X139" s="7" t="s">
        <v>35</v>
      </c>
      <c r="Y139" s="9" t="s">
        <v>63</v>
      </c>
      <c r="Z139" s="14"/>
      <c r="AA139" s="14"/>
      <c r="AB139" s="116">
        <f t="shared" ref="AB139:AB173" si="82">2*(I139*R139/100)</f>
        <v>81961.271999999997</v>
      </c>
      <c r="AC139" s="116">
        <f t="shared" ref="AC139:AC173" si="83">2*(J139*S139/100)</f>
        <v>91972.088000000003</v>
      </c>
      <c r="AD139" s="116">
        <f t="shared" ref="AD139:AD173" si="84">2*(K139*T139/100)</f>
        <v>101351.18</v>
      </c>
      <c r="AE139" s="116">
        <f t="shared" ref="AE139:AF173" si="85">2*(L139*U139/100)</f>
        <v>120937.414</v>
      </c>
      <c r="AF139" s="116">
        <v>135629.20000000001</v>
      </c>
      <c r="AG139" s="7" t="s">
        <v>35</v>
      </c>
      <c r="AH139" s="9" t="s">
        <v>63</v>
      </c>
      <c r="AI139" s="19"/>
      <c r="AJ139" s="19"/>
      <c r="AK139" s="121">
        <v>0.80099077385531636</v>
      </c>
      <c r="AL139" s="121">
        <v>0.82116073439048798</v>
      </c>
      <c r="AM139" s="121">
        <v>0.84200652262914988</v>
      </c>
      <c r="AN139" s="121">
        <v>0.87400108154707079</v>
      </c>
      <c r="AO139" s="121">
        <v>0.88946188097894974</v>
      </c>
      <c r="AP139" s="7" t="s">
        <v>35</v>
      </c>
      <c r="AQ139" s="9" t="s">
        <v>63</v>
      </c>
      <c r="AR139" s="19"/>
      <c r="AS139" s="19"/>
      <c r="AT139" s="123">
        <f t="shared" ref="AT139:AT141" si="86">2*(R139*AK139/100)</f>
        <v>1.9223778572527592E-2</v>
      </c>
      <c r="AU139" s="123">
        <f t="shared" ref="AU139:AU141" si="87">2*(S139*AL139/100)</f>
        <v>2.1350179094152689E-2</v>
      </c>
      <c r="AV139" s="123">
        <f t="shared" ref="AV139:AV141" si="88">2*(T139*AM139/100)</f>
        <v>2.3576182633616195E-2</v>
      </c>
      <c r="AW139" s="123">
        <f t="shared" ref="AW139:AW141" si="89">2*(U139*AN139/100)</f>
        <v>2.2724028120223842E-2</v>
      </c>
      <c r="AX139" s="123">
        <v>2.4904932667410593E-2</v>
      </c>
    </row>
    <row r="140" spans="2:52" x14ac:dyDescent="0.25">
      <c r="C140" s="6" t="s">
        <v>1</v>
      </c>
      <c r="D140" s="7" t="s">
        <v>2</v>
      </c>
      <c r="E140" s="7" t="s">
        <v>35</v>
      </c>
      <c r="F140" s="9" t="s">
        <v>62</v>
      </c>
      <c r="G140" s="14"/>
      <c r="H140" s="14"/>
      <c r="I140" s="116">
        <v>848483</v>
      </c>
      <c r="J140" s="116">
        <v>770402</v>
      </c>
      <c r="K140" s="116">
        <v>679195</v>
      </c>
      <c r="L140" s="116">
        <v>670567</v>
      </c>
      <c r="M140" s="116">
        <v>601977</v>
      </c>
      <c r="N140" s="7" t="s">
        <v>35</v>
      </c>
      <c r="O140" s="9" t="s">
        <v>62</v>
      </c>
      <c r="P140" s="16"/>
      <c r="Q140" s="16"/>
      <c r="R140" s="118">
        <v>2.6</v>
      </c>
      <c r="S140" s="118">
        <v>2.7</v>
      </c>
      <c r="T140" s="118">
        <v>3.7</v>
      </c>
      <c r="U140" s="118">
        <v>4</v>
      </c>
      <c r="V140" s="118">
        <v>4</v>
      </c>
      <c r="X140" s="7" t="s">
        <v>35</v>
      </c>
      <c r="Y140" s="9" t="s">
        <v>62</v>
      </c>
      <c r="Z140" s="14"/>
      <c r="AA140" s="14"/>
      <c r="AB140" s="116">
        <f t="shared" si="82"/>
        <v>44121.116000000009</v>
      </c>
      <c r="AC140" s="116">
        <f t="shared" si="83"/>
        <v>41601.708000000006</v>
      </c>
      <c r="AD140" s="116">
        <f t="shared" si="84"/>
        <v>50260.43</v>
      </c>
      <c r="AE140" s="116">
        <f t="shared" si="85"/>
        <v>53645.36</v>
      </c>
      <c r="AF140" s="116">
        <v>48158.16</v>
      </c>
      <c r="AG140" s="7" t="s">
        <v>35</v>
      </c>
      <c r="AH140" s="9" t="s">
        <v>62</v>
      </c>
      <c r="AI140" s="19"/>
      <c r="AJ140" s="19"/>
      <c r="AK140" s="121">
        <v>0.19900922614468367</v>
      </c>
      <c r="AL140" s="121">
        <v>0.17883926560951208</v>
      </c>
      <c r="AM140" s="121">
        <v>0.15799347737085009</v>
      </c>
      <c r="AN140" s="121">
        <v>0.12599891845292921</v>
      </c>
      <c r="AO140" s="121">
        <v>0.11053811902105024</v>
      </c>
      <c r="AP140" s="7" t="s">
        <v>35</v>
      </c>
      <c r="AQ140" s="9" t="s">
        <v>62</v>
      </c>
      <c r="AR140" s="19"/>
      <c r="AS140" s="19"/>
      <c r="AT140" s="123">
        <f t="shared" si="86"/>
        <v>1.0348479759523551E-2</v>
      </c>
      <c r="AU140" s="123">
        <f t="shared" si="87"/>
        <v>9.6573203429136528E-3</v>
      </c>
      <c r="AV140" s="123">
        <f t="shared" si="88"/>
        <v>1.1691517325442909E-2</v>
      </c>
      <c r="AW140" s="123">
        <f t="shared" si="89"/>
        <v>1.0079913476234336E-2</v>
      </c>
      <c r="AX140" s="123">
        <v>8.8430495216840193E-3</v>
      </c>
    </row>
    <row r="141" spans="2:52" x14ac:dyDescent="0.25">
      <c r="C141" s="2" t="s">
        <v>1</v>
      </c>
      <c r="D141" s="3" t="s">
        <v>2</v>
      </c>
      <c r="E141" s="109" t="s">
        <v>36</v>
      </c>
      <c r="F141" s="2" t="s">
        <v>34</v>
      </c>
      <c r="G141" s="14"/>
      <c r="H141" s="14"/>
      <c r="I141" s="115">
        <v>4353658</v>
      </c>
      <c r="J141" s="115">
        <v>4483180</v>
      </c>
      <c r="K141" s="115">
        <v>4488971</v>
      </c>
      <c r="L141" s="115">
        <v>5610193</v>
      </c>
      <c r="M141" s="115">
        <v>5668652</v>
      </c>
      <c r="N141" s="109" t="s">
        <v>36</v>
      </c>
      <c r="O141" s="2" t="s">
        <v>34</v>
      </c>
      <c r="P141" s="16"/>
      <c r="Q141" s="16"/>
      <c r="R141" s="117">
        <v>1</v>
      </c>
      <c r="S141" s="117">
        <v>1.1000000000000001</v>
      </c>
      <c r="T141" s="117">
        <v>1.2</v>
      </c>
      <c r="U141" s="117">
        <v>1.2</v>
      </c>
      <c r="V141" s="117">
        <v>1.2</v>
      </c>
      <c r="X141" s="109" t="s">
        <v>36</v>
      </c>
      <c r="Y141" s="2" t="s">
        <v>34</v>
      </c>
      <c r="Z141" s="14"/>
      <c r="AA141" s="14"/>
      <c r="AB141" s="115">
        <f t="shared" si="82"/>
        <v>87073.16</v>
      </c>
      <c r="AC141" s="115">
        <f t="shared" si="83"/>
        <v>98629.96</v>
      </c>
      <c r="AD141" s="115">
        <f t="shared" si="84"/>
        <v>107735.304</v>
      </c>
      <c r="AE141" s="115">
        <f t="shared" si="85"/>
        <v>134644.63199999998</v>
      </c>
      <c r="AF141" s="115">
        <v>136047.64799999999</v>
      </c>
      <c r="AG141" s="109" t="s">
        <v>36</v>
      </c>
      <c r="AH141" s="2" t="s">
        <v>34</v>
      </c>
      <c r="AI141" s="19"/>
      <c r="AJ141" s="19"/>
      <c r="AK141" s="120">
        <v>1</v>
      </c>
      <c r="AL141" s="120">
        <v>1</v>
      </c>
      <c r="AM141" s="120">
        <v>1</v>
      </c>
      <c r="AN141" s="120">
        <v>1</v>
      </c>
      <c r="AO141" s="120">
        <v>1</v>
      </c>
      <c r="AP141" s="109" t="s">
        <v>36</v>
      </c>
      <c r="AQ141" s="2" t="s">
        <v>34</v>
      </c>
      <c r="AR141" s="19"/>
      <c r="AS141" s="19"/>
      <c r="AT141" s="122">
        <f t="shared" si="86"/>
        <v>0.02</v>
      </c>
      <c r="AU141" s="122">
        <f t="shared" si="87"/>
        <v>2.2000000000000002E-2</v>
      </c>
      <c r="AV141" s="122">
        <f t="shared" si="88"/>
        <v>2.4E-2</v>
      </c>
      <c r="AW141" s="122">
        <f t="shared" si="89"/>
        <v>2.4E-2</v>
      </c>
      <c r="AX141" s="122">
        <v>2.4E-2</v>
      </c>
    </row>
    <row r="142" spans="2:52" x14ac:dyDescent="0.25">
      <c r="C142" s="6" t="s">
        <v>1</v>
      </c>
      <c r="D142" s="7" t="s">
        <v>2</v>
      </c>
      <c r="E142" s="7" t="s">
        <v>36</v>
      </c>
      <c r="F142" s="9" t="s">
        <v>63</v>
      </c>
      <c r="G142" s="14"/>
      <c r="H142" s="14"/>
      <c r="I142" s="116">
        <v>3562958</v>
      </c>
      <c r="J142" s="116">
        <v>3817545</v>
      </c>
      <c r="K142" s="116">
        <v>3924451</v>
      </c>
      <c r="L142" s="116">
        <v>4971621</v>
      </c>
      <c r="M142" s="116">
        <v>5195019</v>
      </c>
      <c r="N142" s="7" t="s">
        <v>36</v>
      </c>
      <c r="O142" s="9" t="s">
        <v>63</v>
      </c>
      <c r="P142" s="16"/>
      <c r="Q142" s="16"/>
      <c r="R142" s="118">
        <v>1.2</v>
      </c>
      <c r="S142" s="118">
        <v>1.3</v>
      </c>
      <c r="T142" s="118">
        <v>1.4</v>
      </c>
      <c r="U142" s="118">
        <v>1.3</v>
      </c>
      <c r="V142" s="118">
        <v>1.2</v>
      </c>
      <c r="X142" s="7" t="s">
        <v>36</v>
      </c>
      <c r="Y142" s="9" t="s">
        <v>63</v>
      </c>
      <c r="Z142" s="14"/>
      <c r="AA142" s="14"/>
      <c r="AB142" s="116">
        <f t="shared" si="82"/>
        <v>85510.991999999998</v>
      </c>
      <c r="AC142" s="116">
        <f t="shared" si="83"/>
        <v>99256.17</v>
      </c>
      <c r="AD142" s="116">
        <f t="shared" si="84"/>
        <v>109884.62799999998</v>
      </c>
      <c r="AE142" s="116">
        <f t="shared" si="85"/>
        <v>129262.14599999999</v>
      </c>
      <c r="AF142" s="116">
        <v>124680.45599999999</v>
      </c>
      <c r="AG142" s="7" t="s">
        <v>36</v>
      </c>
      <c r="AH142" s="9" t="s">
        <v>63</v>
      </c>
      <c r="AI142" s="19"/>
      <c r="AJ142" s="19"/>
      <c r="AK142" s="121">
        <v>0.81838261066900519</v>
      </c>
      <c r="AL142" s="121">
        <v>0.85152614884970046</v>
      </c>
      <c r="AM142" s="121">
        <v>0.87424289441834224</v>
      </c>
      <c r="AN142" s="121">
        <v>0.8861764648738466</v>
      </c>
      <c r="AO142" s="121">
        <v>0.91644697892902938</v>
      </c>
      <c r="AP142" s="7" t="s">
        <v>36</v>
      </c>
      <c r="AQ142" s="9" t="s">
        <v>63</v>
      </c>
      <c r="AR142" s="19"/>
      <c r="AS142" s="19"/>
      <c r="AT142" s="123">
        <f t="shared" ref="AT142:AT173" si="90">2*(R142*AK142/100)</f>
        <v>1.9641182656056123E-2</v>
      </c>
      <c r="AU142" s="123">
        <f t="shared" ref="AU142:AU173" si="91">2*(S142*AL142/100)</f>
        <v>2.2139679870092212E-2</v>
      </c>
      <c r="AV142" s="123">
        <f t="shared" ref="AV142:AV173" si="92">2*(T142*AM142/100)</f>
        <v>2.4478801043713583E-2</v>
      </c>
      <c r="AW142" s="123">
        <f t="shared" ref="AW142:AX173" si="93">2*(U142*AN142/100)</f>
        <v>2.3040588086720014E-2</v>
      </c>
      <c r="AX142" s="123">
        <v>2.1994727494296703E-2</v>
      </c>
    </row>
    <row r="143" spans="2:52" x14ac:dyDescent="0.25">
      <c r="C143" s="6" t="s">
        <v>1</v>
      </c>
      <c r="D143" s="7" t="s">
        <v>2</v>
      </c>
      <c r="E143" s="7" t="s">
        <v>36</v>
      </c>
      <c r="F143" s="9" t="s">
        <v>62</v>
      </c>
      <c r="G143" s="14"/>
      <c r="H143" s="14"/>
      <c r="I143" s="116">
        <v>790700</v>
      </c>
      <c r="J143" s="116">
        <v>665635</v>
      </c>
      <c r="K143" s="116">
        <v>564520</v>
      </c>
      <c r="L143" s="116">
        <v>638572</v>
      </c>
      <c r="M143" s="116">
        <v>473633</v>
      </c>
      <c r="N143" s="7" t="s">
        <v>36</v>
      </c>
      <c r="O143" s="9" t="s">
        <v>62</v>
      </c>
      <c r="P143" s="16"/>
      <c r="Q143" s="16"/>
      <c r="R143" s="118">
        <v>2.6</v>
      </c>
      <c r="S143" s="118">
        <v>3.4</v>
      </c>
      <c r="T143" s="118">
        <v>3.7</v>
      </c>
      <c r="U143" s="118">
        <v>4</v>
      </c>
      <c r="V143" s="118">
        <v>4.2</v>
      </c>
      <c r="X143" s="7" t="s">
        <v>36</v>
      </c>
      <c r="Y143" s="9" t="s">
        <v>62</v>
      </c>
      <c r="Z143" s="14"/>
      <c r="AA143" s="14"/>
      <c r="AB143" s="116">
        <f t="shared" si="82"/>
        <v>41116.400000000001</v>
      </c>
      <c r="AC143" s="116">
        <f t="shared" si="83"/>
        <v>45263.18</v>
      </c>
      <c r="AD143" s="116">
        <f t="shared" si="84"/>
        <v>41774.480000000003</v>
      </c>
      <c r="AE143" s="116">
        <f t="shared" si="85"/>
        <v>51085.760000000002</v>
      </c>
      <c r="AF143" s="116">
        <v>39785.171999999999</v>
      </c>
      <c r="AG143" s="7" t="s">
        <v>36</v>
      </c>
      <c r="AH143" s="9" t="s">
        <v>62</v>
      </c>
      <c r="AI143" s="19"/>
      <c r="AJ143" s="19"/>
      <c r="AK143" s="121">
        <v>0.18161738933099478</v>
      </c>
      <c r="AL143" s="121">
        <v>0.14847385115029957</v>
      </c>
      <c r="AM143" s="121">
        <v>0.12575710558165781</v>
      </c>
      <c r="AN143" s="121">
        <v>0.11382353512615341</v>
      </c>
      <c r="AO143" s="121">
        <v>8.3553021070970665E-2</v>
      </c>
      <c r="AP143" s="7" t="s">
        <v>36</v>
      </c>
      <c r="AQ143" s="9" t="s">
        <v>62</v>
      </c>
      <c r="AR143" s="19"/>
      <c r="AS143" s="19"/>
      <c r="AT143" s="123">
        <f t="shared" si="90"/>
        <v>9.4441042452117277E-3</v>
      </c>
      <c r="AU143" s="123">
        <f t="shared" si="91"/>
        <v>1.009622187822037E-2</v>
      </c>
      <c r="AV143" s="123">
        <f t="shared" si="92"/>
        <v>9.3060258130426791E-3</v>
      </c>
      <c r="AW143" s="123">
        <f t="shared" si="93"/>
        <v>9.1058828100922737E-3</v>
      </c>
      <c r="AX143" s="123">
        <v>7.0184537699615355E-3</v>
      </c>
    </row>
    <row r="144" spans="2:52" x14ac:dyDescent="0.25">
      <c r="C144" s="2" t="s">
        <v>1</v>
      </c>
      <c r="D144" s="3" t="s">
        <v>2</v>
      </c>
      <c r="E144" s="109" t="s">
        <v>37</v>
      </c>
      <c r="F144" s="2" t="s">
        <v>34</v>
      </c>
      <c r="G144" s="14"/>
      <c r="H144" s="14"/>
      <c r="I144" s="115">
        <v>4475874</v>
      </c>
      <c r="J144" s="115">
        <v>4548199</v>
      </c>
      <c r="K144" s="115">
        <v>4524813</v>
      </c>
      <c r="L144" s="115">
        <v>5678845</v>
      </c>
      <c r="M144" s="115">
        <v>5794399</v>
      </c>
      <c r="N144" s="109" t="s">
        <v>37</v>
      </c>
      <c r="O144" s="2" t="s">
        <v>34</v>
      </c>
      <c r="P144" s="16"/>
      <c r="Q144" s="16"/>
      <c r="R144" s="117">
        <v>1</v>
      </c>
      <c r="S144" s="117">
        <v>1.1000000000000001</v>
      </c>
      <c r="T144" s="117">
        <v>1.2</v>
      </c>
      <c r="U144" s="117">
        <v>1.2</v>
      </c>
      <c r="V144" s="117">
        <v>1.2</v>
      </c>
      <c r="X144" s="109" t="s">
        <v>37</v>
      </c>
      <c r="Y144" s="2" t="s">
        <v>34</v>
      </c>
      <c r="Z144" s="14"/>
      <c r="AA144" s="14"/>
      <c r="AB144" s="115">
        <f t="shared" si="82"/>
        <v>89517.48</v>
      </c>
      <c r="AC144" s="115">
        <f t="shared" si="83"/>
        <v>100060.37800000001</v>
      </c>
      <c r="AD144" s="115">
        <f t="shared" si="84"/>
        <v>108595.51199999999</v>
      </c>
      <c r="AE144" s="115">
        <f t="shared" si="85"/>
        <v>136292.28</v>
      </c>
      <c r="AF144" s="115">
        <v>139065.576</v>
      </c>
      <c r="AG144" s="109" t="s">
        <v>37</v>
      </c>
      <c r="AH144" s="2" t="s">
        <v>34</v>
      </c>
      <c r="AI144" s="19"/>
      <c r="AJ144" s="19"/>
      <c r="AK144" s="120">
        <v>1</v>
      </c>
      <c r="AL144" s="120">
        <v>1</v>
      </c>
      <c r="AM144" s="120">
        <v>1</v>
      </c>
      <c r="AN144" s="120">
        <v>1</v>
      </c>
      <c r="AO144" s="120">
        <v>1</v>
      </c>
      <c r="AP144" s="109" t="s">
        <v>37</v>
      </c>
      <c r="AQ144" s="2" t="s">
        <v>34</v>
      </c>
      <c r="AR144" s="19"/>
      <c r="AS144" s="19"/>
      <c r="AT144" s="122">
        <f t="shared" si="90"/>
        <v>0.02</v>
      </c>
      <c r="AU144" s="122">
        <f t="shared" si="91"/>
        <v>2.2000000000000002E-2</v>
      </c>
      <c r="AV144" s="122">
        <f t="shared" si="92"/>
        <v>2.4E-2</v>
      </c>
      <c r="AW144" s="122">
        <f t="shared" si="93"/>
        <v>2.4E-2</v>
      </c>
      <c r="AX144" s="122">
        <v>2.4E-2</v>
      </c>
    </row>
    <row r="145" spans="3:50" x14ac:dyDescent="0.25">
      <c r="C145" s="6" t="s">
        <v>1</v>
      </c>
      <c r="D145" s="7" t="s">
        <v>2</v>
      </c>
      <c r="E145" s="7" t="s">
        <v>37</v>
      </c>
      <c r="F145" s="9" t="s">
        <v>63</v>
      </c>
      <c r="G145" s="14"/>
      <c r="H145" s="14"/>
      <c r="I145" s="116">
        <v>3780463</v>
      </c>
      <c r="J145" s="116">
        <v>3939572</v>
      </c>
      <c r="K145" s="116">
        <v>4009610</v>
      </c>
      <c r="L145" s="116">
        <v>5155938</v>
      </c>
      <c r="M145" s="116">
        <v>5370872</v>
      </c>
      <c r="N145" s="7" t="s">
        <v>37</v>
      </c>
      <c r="O145" s="9" t="s">
        <v>63</v>
      </c>
      <c r="P145" s="16"/>
      <c r="Q145" s="16"/>
      <c r="R145" s="118">
        <v>1.2</v>
      </c>
      <c r="S145" s="118">
        <v>1.3</v>
      </c>
      <c r="T145" s="118">
        <v>1.2</v>
      </c>
      <c r="U145" s="118">
        <v>1.2</v>
      </c>
      <c r="V145" s="118">
        <v>1.2</v>
      </c>
      <c r="X145" s="7" t="s">
        <v>37</v>
      </c>
      <c r="Y145" s="9" t="s">
        <v>63</v>
      </c>
      <c r="Z145" s="14"/>
      <c r="AA145" s="14"/>
      <c r="AB145" s="116">
        <f t="shared" si="82"/>
        <v>90731.111999999994</v>
      </c>
      <c r="AC145" s="116">
        <f t="shared" si="83"/>
        <v>102428.87200000002</v>
      </c>
      <c r="AD145" s="116">
        <f t="shared" si="84"/>
        <v>96230.64</v>
      </c>
      <c r="AE145" s="116">
        <f t="shared" si="85"/>
        <v>123742.51199999999</v>
      </c>
      <c r="AF145" s="116">
        <v>128900.92799999999</v>
      </c>
      <c r="AG145" s="7" t="s">
        <v>37</v>
      </c>
      <c r="AH145" s="9" t="s">
        <v>63</v>
      </c>
      <c r="AI145" s="19"/>
      <c r="AJ145" s="19"/>
      <c r="AK145" s="121">
        <v>0.84463123850224564</v>
      </c>
      <c r="AL145" s="121">
        <v>0.86618285611513479</v>
      </c>
      <c r="AM145" s="121">
        <v>0.8861382779796646</v>
      </c>
      <c r="AN145" s="121">
        <v>0.90792018447413159</v>
      </c>
      <c r="AO145" s="121">
        <v>0.92690751879530564</v>
      </c>
      <c r="AP145" s="7" t="s">
        <v>37</v>
      </c>
      <c r="AQ145" s="9" t="s">
        <v>63</v>
      </c>
      <c r="AR145" s="19"/>
      <c r="AS145" s="19"/>
      <c r="AT145" s="123">
        <f t="shared" si="90"/>
        <v>2.0271149724053895E-2</v>
      </c>
      <c r="AU145" s="123">
        <f t="shared" si="91"/>
        <v>2.2520754258993504E-2</v>
      </c>
      <c r="AV145" s="123">
        <f t="shared" si="92"/>
        <v>2.1267318671511947E-2</v>
      </c>
      <c r="AW145" s="123">
        <f t="shared" si="93"/>
        <v>2.1790084427379158E-2</v>
      </c>
      <c r="AX145" s="123">
        <v>2.2245780451087334E-2</v>
      </c>
    </row>
    <row r="146" spans="3:50" x14ac:dyDescent="0.25">
      <c r="C146" s="6" t="s">
        <v>1</v>
      </c>
      <c r="D146" s="7" t="s">
        <v>2</v>
      </c>
      <c r="E146" s="7" t="s">
        <v>37</v>
      </c>
      <c r="F146" s="9" t="s">
        <v>62</v>
      </c>
      <c r="G146" s="14"/>
      <c r="H146" s="14"/>
      <c r="I146" s="116">
        <v>695411</v>
      </c>
      <c r="J146" s="116">
        <v>608627</v>
      </c>
      <c r="K146" s="116">
        <v>515203</v>
      </c>
      <c r="L146" s="116">
        <v>522907</v>
      </c>
      <c r="M146" s="116">
        <v>423527</v>
      </c>
      <c r="N146" s="7" t="s">
        <v>37</v>
      </c>
      <c r="O146" s="9" t="s">
        <v>62</v>
      </c>
      <c r="P146" s="16"/>
      <c r="Q146" s="16"/>
      <c r="R146" s="118">
        <v>3.2</v>
      </c>
      <c r="S146" s="118">
        <v>3.4</v>
      </c>
      <c r="T146" s="118">
        <v>3.7</v>
      </c>
      <c r="U146" s="118">
        <v>4</v>
      </c>
      <c r="V146" s="118">
        <v>4.5</v>
      </c>
      <c r="X146" s="7" t="s">
        <v>37</v>
      </c>
      <c r="Y146" s="9" t="s">
        <v>62</v>
      </c>
      <c r="Z146" s="14"/>
      <c r="AA146" s="14"/>
      <c r="AB146" s="116">
        <f t="shared" si="82"/>
        <v>44506.304000000004</v>
      </c>
      <c r="AC146" s="116">
        <f t="shared" si="83"/>
        <v>41386.635999999999</v>
      </c>
      <c r="AD146" s="116">
        <f t="shared" si="84"/>
        <v>38125.022000000004</v>
      </c>
      <c r="AE146" s="116">
        <f t="shared" si="85"/>
        <v>41832.559999999998</v>
      </c>
      <c r="AF146" s="116">
        <v>38117.43</v>
      </c>
      <c r="AG146" s="7" t="s">
        <v>37</v>
      </c>
      <c r="AH146" s="9" t="s">
        <v>62</v>
      </c>
      <c r="AI146" s="19"/>
      <c r="AJ146" s="19"/>
      <c r="AK146" s="121">
        <v>0.15536876149775442</v>
      </c>
      <c r="AL146" s="121">
        <v>0.13381714388486521</v>
      </c>
      <c r="AM146" s="121">
        <v>0.11386172202033543</v>
      </c>
      <c r="AN146" s="121">
        <v>9.2079815525868372E-2</v>
      </c>
      <c r="AO146" s="121">
        <v>7.3092481204694401E-2</v>
      </c>
      <c r="AP146" s="7" t="s">
        <v>37</v>
      </c>
      <c r="AQ146" s="9" t="s">
        <v>62</v>
      </c>
      <c r="AR146" s="19"/>
      <c r="AS146" s="19"/>
      <c r="AT146" s="123">
        <f t="shared" si="90"/>
        <v>9.9436007358562825E-3</v>
      </c>
      <c r="AU146" s="123">
        <f t="shared" si="91"/>
        <v>9.0995657841708346E-3</v>
      </c>
      <c r="AV146" s="123">
        <f t="shared" si="92"/>
        <v>8.425767429504823E-3</v>
      </c>
      <c r="AW146" s="123">
        <f t="shared" si="93"/>
        <v>7.36638524206947E-3</v>
      </c>
      <c r="AX146" s="123">
        <v>6.5783233084224955E-3</v>
      </c>
    </row>
    <row r="147" spans="3:50" x14ac:dyDescent="0.25">
      <c r="C147" s="2" t="s">
        <v>1</v>
      </c>
      <c r="D147" s="3" t="s">
        <v>2</v>
      </c>
      <c r="E147" s="109" t="s">
        <v>38</v>
      </c>
      <c r="F147" s="2" t="s">
        <v>34</v>
      </c>
      <c r="G147" s="13"/>
      <c r="H147" s="13"/>
      <c r="I147" s="115">
        <v>4482659</v>
      </c>
      <c r="J147" s="115">
        <v>4651512</v>
      </c>
      <c r="K147" s="115">
        <v>4572683</v>
      </c>
      <c r="L147" s="115">
        <v>5593039</v>
      </c>
      <c r="M147" s="115">
        <v>5792955</v>
      </c>
      <c r="N147" s="109" t="s">
        <v>38</v>
      </c>
      <c r="O147" s="2" t="s">
        <v>34</v>
      </c>
      <c r="P147" s="15"/>
      <c r="Q147" s="15"/>
      <c r="R147" s="117">
        <v>1</v>
      </c>
      <c r="S147" s="117">
        <v>1.1000000000000001</v>
      </c>
      <c r="T147" s="117">
        <v>1.2</v>
      </c>
      <c r="U147" s="117">
        <v>1.2</v>
      </c>
      <c r="V147" s="117">
        <v>1.2</v>
      </c>
      <c r="X147" s="109" t="s">
        <v>38</v>
      </c>
      <c r="Y147" s="2" t="s">
        <v>34</v>
      </c>
      <c r="Z147" s="13"/>
      <c r="AA147" s="13"/>
      <c r="AB147" s="115">
        <f t="shared" si="82"/>
        <v>89653.18</v>
      </c>
      <c r="AC147" s="115">
        <f t="shared" si="83"/>
        <v>102333.26400000001</v>
      </c>
      <c r="AD147" s="115">
        <f t="shared" si="84"/>
        <v>109744.39199999999</v>
      </c>
      <c r="AE147" s="115">
        <f t="shared" si="85"/>
        <v>134232.93599999999</v>
      </c>
      <c r="AF147" s="115">
        <v>139030.92000000001</v>
      </c>
      <c r="AG147" s="109" t="s">
        <v>38</v>
      </c>
      <c r="AH147" s="2" t="s">
        <v>34</v>
      </c>
      <c r="AI147" s="17"/>
      <c r="AJ147" s="17"/>
      <c r="AK147" s="120">
        <v>1</v>
      </c>
      <c r="AL147" s="120">
        <v>1</v>
      </c>
      <c r="AM147" s="120">
        <v>1</v>
      </c>
      <c r="AN147" s="120">
        <v>1</v>
      </c>
      <c r="AO147" s="120">
        <v>1</v>
      </c>
      <c r="AP147" s="109" t="s">
        <v>38</v>
      </c>
      <c r="AQ147" s="2" t="s">
        <v>34</v>
      </c>
      <c r="AR147" s="17"/>
      <c r="AS147" s="17"/>
      <c r="AT147" s="122">
        <f t="shared" si="90"/>
        <v>0.02</v>
      </c>
      <c r="AU147" s="122">
        <f t="shared" si="91"/>
        <v>2.2000000000000002E-2</v>
      </c>
      <c r="AV147" s="122">
        <f t="shared" si="92"/>
        <v>2.4E-2</v>
      </c>
      <c r="AW147" s="122">
        <f t="shared" si="93"/>
        <v>2.4E-2</v>
      </c>
      <c r="AX147" s="122">
        <v>2.4E-2</v>
      </c>
    </row>
    <row r="148" spans="3:50" x14ac:dyDescent="0.25">
      <c r="C148" s="6" t="s">
        <v>1</v>
      </c>
      <c r="D148" s="7" t="s">
        <v>2</v>
      </c>
      <c r="E148" s="7" t="s">
        <v>38</v>
      </c>
      <c r="F148" s="9" t="s">
        <v>63</v>
      </c>
      <c r="G148" s="14"/>
      <c r="H148" s="14"/>
      <c r="I148" s="116">
        <v>3888121</v>
      </c>
      <c r="J148" s="116">
        <v>4110771</v>
      </c>
      <c r="K148" s="116">
        <v>4154709</v>
      </c>
      <c r="L148" s="116">
        <v>5130258</v>
      </c>
      <c r="M148" s="116">
        <v>5420252</v>
      </c>
      <c r="N148" s="7" t="s">
        <v>38</v>
      </c>
      <c r="O148" s="9" t="s">
        <v>63</v>
      </c>
      <c r="P148" s="16"/>
      <c r="Q148" s="16"/>
      <c r="R148" s="118">
        <v>1.2</v>
      </c>
      <c r="S148" s="118">
        <v>1.1000000000000001</v>
      </c>
      <c r="T148" s="118">
        <v>1.2</v>
      </c>
      <c r="U148" s="118">
        <v>1.2</v>
      </c>
      <c r="V148" s="118">
        <v>1.2</v>
      </c>
      <c r="X148" s="7" t="s">
        <v>38</v>
      </c>
      <c r="Y148" s="9" t="s">
        <v>63</v>
      </c>
      <c r="Z148" s="14"/>
      <c r="AA148" s="14"/>
      <c r="AB148" s="116">
        <f t="shared" si="82"/>
        <v>93314.90400000001</v>
      </c>
      <c r="AC148" s="116">
        <f t="shared" si="83"/>
        <v>90436.962000000014</v>
      </c>
      <c r="AD148" s="116">
        <f t="shared" si="84"/>
        <v>99713.016000000003</v>
      </c>
      <c r="AE148" s="116">
        <f t="shared" si="85"/>
        <v>123126.192</v>
      </c>
      <c r="AF148" s="116">
        <v>130086.048</v>
      </c>
      <c r="AG148" s="7" t="s">
        <v>38</v>
      </c>
      <c r="AH148" s="9" t="s">
        <v>63</v>
      </c>
      <c r="AI148" s="19"/>
      <c r="AJ148" s="19"/>
      <c r="AK148" s="121">
        <v>0.86736934484644046</v>
      </c>
      <c r="AL148" s="121">
        <v>0.88374941309406485</v>
      </c>
      <c r="AM148" s="121">
        <v>0.90859327007798263</v>
      </c>
      <c r="AN148" s="121">
        <v>0.91725768406049024</v>
      </c>
      <c r="AO148" s="121">
        <v>0.93566271445229598</v>
      </c>
      <c r="AP148" s="7" t="s">
        <v>38</v>
      </c>
      <c r="AQ148" s="9" t="s">
        <v>63</v>
      </c>
      <c r="AR148" s="19"/>
      <c r="AS148" s="19"/>
      <c r="AT148" s="123">
        <f t="shared" si="90"/>
        <v>2.0816864276314569E-2</v>
      </c>
      <c r="AU148" s="123">
        <f t="shared" si="91"/>
        <v>1.9442487088069428E-2</v>
      </c>
      <c r="AV148" s="123">
        <f t="shared" si="92"/>
        <v>2.1806238481871579E-2</v>
      </c>
      <c r="AW148" s="123">
        <f t="shared" si="93"/>
        <v>2.2014184417451763E-2</v>
      </c>
      <c r="AX148" s="123">
        <v>2.2455905146855103E-2</v>
      </c>
    </row>
    <row r="149" spans="3:50" x14ac:dyDescent="0.25">
      <c r="C149" s="6" t="s">
        <v>1</v>
      </c>
      <c r="D149" s="7" t="s">
        <v>2</v>
      </c>
      <c r="E149" s="7" t="s">
        <v>38</v>
      </c>
      <c r="F149" s="9" t="s">
        <v>62</v>
      </c>
      <c r="G149" s="14"/>
      <c r="H149" s="14"/>
      <c r="I149" s="116">
        <v>594538</v>
      </c>
      <c r="J149" s="116">
        <v>540741</v>
      </c>
      <c r="K149" s="116">
        <v>417974</v>
      </c>
      <c r="L149" s="116">
        <v>462781</v>
      </c>
      <c r="M149" s="116">
        <v>372703</v>
      </c>
      <c r="N149" s="7" t="s">
        <v>38</v>
      </c>
      <c r="O149" s="9" t="s">
        <v>62</v>
      </c>
      <c r="P149" s="16"/>
      <c r="Q149" s="16"/>
      <c r="R149" s="118">
        <v>3.2</v>
      </c>
      <c r="S149" s="118">
        <v>3.4</v>
      </c>
      <c r="T149" s="118">
        <v>4.2</v>
      </c>
      <c r="U149" s="118">
        <v>4.3</v>
      </c>
      <c r="V149" s="118">
        <v>4.8</v>
      </c>
      <c r="X149" s="7" t="s">
        <v>38</v>
      </c>
      <c r="Y149" s="9" t="s">
        <v>62</v>
      </c>
      <c r="Z149" s="14"/>
      <c r="AA149" s="14"/>
      <c r="AB149" s="116">
        <f t="shared" si="82"/>
        <v>38050.432000000001</v>
      </c>
      <c r="AC149" s="116">
        <f t="shared" si="83"/>
        <v>36770.387999999999</v>
      </c>
      <c r="AD149" s="116">
        <f t="shared" si="84"/>
        <v>35109.815999999999</v>
      </c>
      <c r="AE149" s="116">
        <f t="shared" si="85"/>
        <v>39799.165999999997</v>
      </c>
      <c r="AF149" s="116">
        <v>35779.487999999998</v>
      </c>
      <c r="AG149" s="7" t="s">
        <v>38</v>
      </c>
      <c r="AH149" s="9" t="s">
        <v>62</v>
      </c>
      <c r="AI149" s="19"/>
      <c r="AJ149" s="19"/>
      <c r="AK149" s="121">
        <v>0.13263065515355954</v>
      </c>
      <c r="AL149" s="121">
        <v>0.11625058690593511</v>
      </c>
      <c r="AM149" s="121">
        <v>9.140672992201733E-2</v>
      </c>
      <c r="AN149" s="121">
        <v>8.2742315939509814E-2</v>
      </c>
      <c r="AO149" s="121">
        <v>6.4337285547704071E-2</v>
      </c>
      <c r="AP149" s="7" t="s">
        <v>38</v>
      </c>
      <c r="AQ149" s="9" t="s">
        <v>62</v>
      </c>
      <c r="AR149" s="19"/>
      <c r="AS149" s="19"/>
      <c r="AT149" s="123">
        <f t="shared" si="90"/>
        <v>8.4883619298278118E-3</v>
      </c>
      <c r="AU149" s="123">
        <f t="shared" si="91"/>
        <v>7.9050399096035878E-3</v>
      </c>
      <c r="AV149" s="123">
        <f t="shared" si="92"/>
        <v>7.6781653134494563E-3</v>
      </c>
      <c r="AW149" s="123">
        <f t="shared" si="93"/>
        <v>7.1158391707978443E-3</v>
      </c>
      <c r="AX149" s="123">
        <v>6.1763794125795904E-3</v>
      </c>
    </row>
    <row r="150" spans="3:50" x14ac:dyDescent="0.25">
      <c r="C150" s="2" t="s">
        <v>1</v>
      </c>
      <c r="D150" s="3" t="s">
        <v>2</v>
      </c>
      <c r="E150" s="109" t="s">
        <v>39</v>
      </c>
      <c r="F150" s="2" t="s">
        <v>34</v>
      </c>
      <c r="G150" s="14"/>
      <c r="H150" s="14"/>
      <c r="I150" s="115">
        <v>4392791</v>
      </c>
      <c r="J150" s="115">
        <v>4514981</v>
      </c>
      <c r="K150" s="115">
        <v>4586973</v>
      </c>
      <c r="L150" s="115">
        <v>5732655</v>
      </c>
      <c r="M150" s="115">
        <v>5853884</v>
      </c>
      <c r="N150" s="109" t="s">
        <v>39</v>
      </c>
      <c r="O150" s="2" t="s">
        <v>34</v>
      </c>
      <c r="P150" s="16"/>
      <c r="Q150" s="16"/>
      <c r="R150" s="117">
        <v>1</v>
      </c>
      <c r="S150" s="117">
        <v>1.1000000000000001</v>
      </c>
      <c r="T150" s="117">
        <v>1.2</v>
      </c>
      <c r="U150" s="117">
        <v>1.2</v>
      </c>
      <c r="V150" s="117">
        <v>1.2</v>
      </c>
      <c r="X150" s="109" t="s">
        <v>39</v>
      </c>
      <c r="Y150" s="2" t="s">
        <v>34</v>
      </c>
      <c r="Z150" s="14"/>
      <c r="AA150" s="14"/>
      <c r="AB150" s="115">
        <f t="shared" si="82"/>
        <v>87855.82</v>
      </c>
      <c r="AC150" s="115">
        <f t="shared" si="83"/>
        <v>99329.582000000009</v>
      </c>
      <c r="AD150" s="115">
        <f t="shared" si="84"/>
        <v>110087.352</v>
      </c>
      <c r="AE150" s="115">
        <f t="shared" si="85"/>
        <v>137583.72</v>
      </c>
      <c r="AF150" s="115">
        <v>140493.21599999999</v>
      </c>
      <c r="AG150" s="109" t="s">
        <v>39</v>
      </c>
      <c r="AH150" s="2" t="s">
        <v>34</v>
      </c>
      <c r="AI150" s="19"/>
      <c r="AJ150" s="19"/>
      <c r="AK150" s="120">
        <v>1</v>
      </c>
      <c r="AL150" s="120">
        <v>1</v>
      </c>
      <c r="AM150" s="120">
        <v>1</v>
      </c>
      <c r="AN150" s="120">
        <v>1</v>
      </c>
      <c r="AO150" s="120">
        <v>1</v>
      </c>
      <c r="AP150" s="109" t="s">
        <v>39</v>
      </c>
      <c r="AQ150" s="2" t="s">
        <v>34</v>
      </c>
      <c r="AR150" s="19"/>
      <c r="AS150" s="19"/>
      <c r="AT150" s="122">
        <f t="shared" si="90"/>
        <v>0.02</v>
      </c>
      <c r="AU150" s="122">
        <f t="shared" si="91"/>
        <v>2.2000000000000002E-2</v>
      </c>
      <c r="AV150" s="122">
        <f t="shared" si="92"/>
        <v>2.4E-2</v>
      </c>
      <c r="AW150" s="122">
        <f t="shared" si="93"/>
        <v>2.4E-2</v>
      </c>
      <c r="AX150" s="122">
        <v>2.4E-2</v>
      </c>
    </row>
    <row r="151" spans="3:50" x14ac:dyDescent="0.25">
      <c r="C151" s="6" t="s">
        <v>1</v>
      </c>
      <c r="D151" s="7" t="s">
        <v>2</v>
      </c>
      <c r="E151" s="7" t="s">
        <v>39</v>
      </c>
      <c r="F151" s="9" t="s">
        <v>63</v>
      </c>
      <c r="G151" s="13"/>
      <c r="H151" s="13"/>
      <c r="I151" s="116">
        <v>3920954</v>
      </c>
      <c r="J151" s="116">
        <v>4135825</v>
      </c>
      <c r="K151" s="116">
        <v>4264278</v>
      </c>
      <c r="L151" s="116">
        <v>5380798</v>
      </c>
      <c r="M151" s="116">
        <v>5569186</v>
      </c>
      <c r="N151" s="7" t="s">
        <v>39</v>
      </c>
      <c r="O151" s="9" t="s">
        <v>63</v>
      </c>
      <c r="P151" s="15"/>
      <c r="Q151" s="15"/>
      <c r="R151" s="118">
        <v>1.2</v>
      </c>
      <c r="S151" s="118">
        <v>1.1000000000000001</v>
      </c>
      <c r="T151" s="118">
        <v>1.2</v>
      </c>
      <c r="U151" s="118">
        <v>1.2</v>
      </c>
      <c r="V151" s="118">
        <v>1.2</v>
      </c>
      <c r="X151" s="7" t="s">
        <v>39</v>
      </c>
      <c r="Y151" s="9" t="s">
        <v>63</v>
      </c>
      <c r="Z151" s="13"/>
      <c r="AA151" s="13"/>
      <c r="AB151" s="116">
        <f t="shared" si="82"/>
        <v>94102.895999999993</v>
      </c>
      <c r="AC151" s="116">
        <f t="shared" si="83"/>
        <v>90988.15</v>
      </c>
      <c r="AD151" s="116">
        <f t="shared" si="84"/>
        <v>102342.67199999999</v>
      </c>
      <c r="AE151" s="116">
        <f t="shared" si="85"/>
        <v>129139.15199999999</v>
      </c>
      <c r="AF151" s="116">
        <v>133660.46400000001</v>
      </c>
      <c r="AG151" s="7" t="s">
        <v>39</v>
      </c>
      <c r="AH151" s="9" t="s">
        <v>63</v>
      </c>
      <c r="AI151" s="17"/>
      <c r="AJ151" s="17"/>
      <c r="AK151" s="121">
        <v>0.89258833393166215</v>
      </c>
      <c r="AL151" s="121">
        <v>0.91602268093708483</v>
      </c>
      <c r="AM151" s="121">
        <v>0.92964968400729631</v>
      </c>
      <c r="AN151" s="121">
        <v>0.93862233118860283</v>
      </c>
      <c r="AO151" s="121">
        <v>0.95136596488758574</v>
      </c>
      <c r="AP151" s="7" t="s">
        <v>39</v>
      </c>
      <c r="AQ151" s="9" t="s">
        <v>63</v>
      </c>
      <c r="AR151" s="17"/>
      <c r="AS151" s="17"/>
      <c r="AT151" s="123">
        <f t="shared" si="90"/>
        <v>2.1422120014359888E-2</v>
      </c>
      <c r="AU151" s="123">
        <f t="shared" si="91"/>
        <v>2.0152498980615868E-2</v>
      </c>
      <c r="AV151" s="123">
        <f t="shared" si="92"/>
        <v>2.2311592416175113E-2</v>
      </c>
      <c r="AW151" s="123">
        <f t="shared" si="93"/>
        <v>2.2526935948526464E-2</v>
      </c>
      <c r="AX151" s="123">
        <v>2.2832783157302056E-2</v>
      </c>
    </row>
    <row r="152" spans="3:50" x14ac:dyDescent="0.25">
      <c r="C152" s="6" t="s">
        <v>1</v>
      </c>
      <c r="D152" s="7" t="s">
        <v>2</v>
      </c>
      <c r="E152" s="7" t="s">
        <v>39</v>
      </c>
      <c r="F152" s="9" t="s">
        <v>62</v>
      </c>
      <c r="G152" s="14"/>
      <c r="H152" s="14"/>
      <c r="I152" s="116">
        <v>471837</v>
      </c>
      <c r="J152" s="116">
        <v>379156</v>
      </c>
      <c r="K152" s="116">
        <v>322695</v>
      </c>
      <c r="L152" s="116">
        <v>351857</v>
      </c>
      <c r="M152" s="116">
        <v>284698</v>
      </c>
      <c r="N152" s="7" t="s">
        <v>39</v>
      </c>
      <c r="O152" s="9" t="s">
        <v>62</v>
      </c>
      <c r="P152" s="16"/>
      <c r="Q152" s="16"/>
      <c r="R152" s="118">
        <v>3.3</v>
      </c>
      <c r="S152" s="118">
        <v>4.0999999999999996</v>
      </c>
      <c r="T152" s="118">
        <v>4.8</v>
      </c>
      <c r="U152" s="118">
        <v>5.2</v>
      </c>
      <c r="V152" s="118">
        <v>5.7</v>
      </c>
      <c r="X152" s="7" t="s">
        <v>39</v>
      </c>
      <c r="Y152" s="9" t="s">
        <v>62</v>
      </c>
      <c r="Z152" s="14"/>
      <c r="AA152" s="14"/>
      <c r="AB152" s="116">
        <f t="shared" si="82"/>
        <v>31141.241999999998</v>
      </c>
      <c r="AC152" s="116">
        <f t="shared" si="83"/>
        <v>31090.791999999998</v>
      </c>
      <c r="AD152" s="116">
        <f t="shared" si="84"/>
        <v>30978.720000000001</v>
      </c>
      <c r="AE152" s="116">
        <f t="shared" si="85"/>
        <v>36593.128000000004</v>
      </c>
      <c r="AF152" s="116">
        <v>32455.572</v>
      </c>
      <c r="AG152" s="7" t="s">
        <v>39</v>
      </c>
      <c r="AH152" s="9" t="s">
        <v>62</v>
      </c>
      <c r="AI152" s="19"/>
      <c r="AJ152" s="19"/>
      <c r="AK152" s="121">
        <v>0.10741166606833788</v>
      </c>
      <c r="AL152" s="121">
        <v>8.3977319062915209E-2</v>
      </c>
      <c r="AM152" s="121">
        <v>7.035031599270368E-2</v>
      </c>
      <c r="AN152" s="121">
        <v>6.1377668811397161E-2</v>
      </c>
      <c r="AO152" s="121">
        <v>4.8634035112414251E-2</v>
      </c>
      <c r="AP152" s="7" t="s">
        <v>39</v>
      </c>
      <c r="AQ152" s="9" t="s">
        <v>62</v>
      </c>
      <c r="AR152" s="19"/>
      <c r="AS152" s="19"/>
      <c r="AT152" s="123">
        <f t="shared" si="90"/>
        <v>7.0891699605103E-3</v>
      </c>
      <c r="AU152" s="123">
        <f t="shared" si="91"/>
        <v>6.8861401631590468E-3</v>
      </c>
      <c r="AV152" s="123">
        <f t="shared" si="92"/>
        <v>6.7536303352995529E-3</v>
      </c>
      <c r="AW152" s="123">
        <f t="shared" si="93"/>
        <v>6.3832775563853047E-3</v>
      </c>
      <c r="AX152" s="123">
        <v>5.544280002815225E-3</v>
      </c>
    </row>
    <row r="153" spans="3:50" x14ac:dyDescent="0.25">
      <c r="C153" s="2" t="s">
        <v>1</v>
      </c>
      <c r="D153" s="3" t="s">
        <v>2</v>
      </c>
      <c r="E153" s="109" t="s">
        <v>64</v>
      </c>
      <c r="F153" s="2" t="s">
        <v>34</v>
      </c>
      <c r="G153" s="14"/>
      <c r="H153" s="14"/>
      <c r="I153" s="115">
        <v>21968518</v>
      </c>
      <c r="J153" s="115">
        <v>22505662</v>
      </c>
      <c r="K153" s="115">
        <v>22472320</v>
      </c>
      <c r="L153" s="115">
        <v>27936738</v>
      </c>
      <c r="M153" s="115">
        <v>28555767</v>
      </c>
      <c r="N153" s="109" t="s">
        <v>64</v>
      </c>
      <c r="O153" s="2" t="s">
        <v>34</v>
      </c>
      <c r="P153" s="16"/>
      <c r="Q153" s="16"/>
      <c r="R153" s="117">
        <v>0.3</v>
      </c>
      <c r="S153" s="117">
        <v>0.3</v>
      </c>
      <c r="T153" s="117">
        <v>0.4</v>
      </c>
      <c r="U153" s="117">
        <v>0.4</v>
      </c>
      <c r="V153" s="117">
        <v>0.6</v>
      </c>
      <c r="X153" s="109" t="s">
        <v>64</v>
      </c>
      <c r="Y153" s="2" t="s">
        <v>34</v>
      </c>
      <c r="Z153" s="14"/>
      <c r="AA153" s="14"/>
      <c r="AB153" s="115">
        <f t="shared" si="82"/>
        <v>131811.10799999998</v>
      </c>
      <c r="AC153" s="115">
        <f t="shared" si="83"/>
        <v>135033.97199999998</v>
      </c>
      <c r="AD153" s="115">
        <f t="shared" si="84"/>
        <v>179778.56</v>
      </c>
      <c r="AE153" s="115">
        <f t="shared" si="85"/>
        <v>223493.90400000001</v>
      </c>
      <c r="AF153" s="115">
        <f t="shared" si="85"/>
        <v>342669.20399999997</v>
      </c>
      <c r="AG153" s="109" t="s">
        <v>64</v>
      </c>
      <c r="AH153" s="2" t="s">
        <v>34</v>
      </c>
      <c r="AI153" s="19"/>
      <c r="AJ153" s="19"/>
      <c r="AK153" s="120">
        <v>1</v>
      </c>
      <c r="AL153" s="120">
        <v>1</v>
      </c>
      <c r="AM153" s="120">
        <v>1</v>
      </c>
      <c r="AN153" s="120">
        <v>1</v>
      </c>
      <c r="AO153" s="120">
        <f t="shared" ref="AO153" si="94">M153/M153</f>
        <v>1</v>
      </c>
      <c r="AP153" s="109" t="s">
        <v>64</v>
      </c>
      <c r="AQ153" s="2" t="s">
        <v>34</v>
      </c>
      <c r="AR153" s="19"/>
      <c r="AS153" s="19"/>
      <c r="AT153" s="122">
        <f t="shared" si="90"/>
        <v>6.0000000000000001E-3</v>
      </c>
      <c r="AU153" s="122">
        <f t="shared" si="91"/>
        <v>6.0000000000000001E-3</v>
      </c>
      <c r="AV153" s="122">
        <f t="shared" si="92"/>
        <v>8.0000000000000002E-3</v>
      </c>
      <c r="AW153" s="122">
        <f t="shared" si="93"/>
        <v>8.0000000000000002E-3</v>
      </c>
      <c r="AX153" s="122">
        <f t="shared" si="93"/>
        <v>1.2E-2</v>
      </c>
    </row>
    <row r="154" spans="3:50" x14ac:dyDescent="0.25">
      <c r="C154" s="6" t="s">
        <v>1</v>
      </c>
      <c r="D154" s="7" t="s">
        <v>2</v>
      </c>
      <c r="E154" s="7" t="s">
        <v>64</v>
      </c>
      <c r="F154" s="9" t="s">
        <v>63</v>
      </c>
      <c r="G154" s="14"/>
      <c r="H154" s="14"/>
      <c r="I154" s="116">
        <v>18567549</v>
      </c>
      <c r="J154" s="116">
        <v>19541101</v>
      </c>
      <c r="K154" s="116">
        <v>19972733</v>
      </c>
      <c r="L154" s="116">
        <v>25290054</v>
      </c>
      <c r="M154" s="116">
        <v>26399229</v>
      </c>
      <c r="N154" s="7" t="s">
        <v>64</v>
      </c>
      <c r="O154" s="9" t="s">
        <v>63</v>
      </c>
      <c r="P154" s="16"/>
      <c r="Q154" s="16"/>
      <c r="R154" s="118">
        <v>0.3</v>
      </c>
      <c r="S154" s="118">
        <v>0.3</v>
      </c>
      <c r="T154" s="118">
        <v>0.4</v>
      </c>
      <c r="U154" s="118">
        <v>0.4</v>
      </c>
      <c r="V154" s="118">
        <v>0.6</v>
      </c>
      <c r="X154" s="7" t="s">
        <v>64</v>
      </c>
      <c r="Y154" s="9" t="s">
        <v>63</v>
      </c>
      <c r="Z154" s="14"/>
      <c r="AA154" s="14"/>
      <c r="AB154" s="116">
        <f t="shared" si="82"/>
        <v>111405.29400000001</v>
      </c>
      <c r="AC154" s="116">
        <f t="shared" si="83"/>
        <v>117246.606</v>
      </c>
      <c r="AD154" s="116">
        <f t="shared" si="84"/>
        <v>159781.864</v>
      </c>
      <c r="AE154" s="116">
        <f t="shared" si="85"/>
        <v>202320.43200000003</v>
      </c>
      <c r="AF154" s="116">
        <f t="shared" si="85"/>
        <v>316790.74799999996</v>
      </c>
      <c r="AG154" s="7" t="s">
        <v>64</v>
      </c>
      <c r="AH154" s="9" t="s">
        <v>63</v>
      </c>
      <c r="AI154" s="19"/>
      <c r="AJ154" s="19"/>
      <c r="AK154" s="121">
        <v>0.84518896540950095</v>
      </c>
      <c r="AL154" s="121">
        <v>0.86827488122766616</v>
      </c>
      <c r="AM154" s="121">
        <v>0.88877040732777035</v>
      </c>
      <c r="AN154" s="121">
        <v>0.90526152337470467</v>
      </c>
      <c r="AO154" s="121">
        <f t="shared" ref="AO154" si="95">M154/M153</f>
        <v>0.92447977321008401</v>
      </c>
      <c r="AP154" s="7" t="s">
        <v>64</v>
      </c>
      <c r="AQ154" s="9" t="s">
        <v>63</v>
      </c>
      <c r="AR154" s="19"/>
      <c r="AS154" s="19"/>
      <c r="AT154" s="123">
        <f t="shared" si="90"/>
        <v>5.0711337924570056E-3</v>
      </c>
      <c r="AU154" s="123">
        <f t="shared" si="91"/>
        <v>5.2096492873659975E-3</v>
      </c>
      <c r="AV154" s="123">
        <f t="shared" si="92"/>
        <v>7.1101632586221628E-3</v>
      </c>
      <c r="AW154" s="123">
        <f t="shared" si="93"/>
        <v>7.2420921869976373E-3</v>
      </c>
      <c r="AX154" s="123">
        <f t="shared" si="93"/>
        <v>1.1093757278521008E-2</v>
      </c>
    </row>
    <row r="155" spans="3:50" x14ac:dyDescent="0.25">
      <c r="C155" s="6" t="s">
        <v>1</v>
      </c>
      <c r="D155" s="7" t="s">
        <v>2</v>
      </c>
      <c r="E155" s="7" t="s">
        <v>64</v>
      </c>
      <c r="F155" s="9" t="s">
        <v>62</v>
      </c>
      <c r="G155" s="13"/>
      <c r="H155" s="13"/>
      <c r="I155" s="116">
        <v>3400969</v>
      </c>
      <c r="J155" s="116">
        <v>2964561</v>
      </c>
      <c r="K155" s="116">
        <v>2499587</v>
      </c>
      <c r="L155" s="116">
        <v>2646684</v>
      </c>
      <c r="M155" s="116">
        <v>2156538</v>
      </c>
      <c r="N155" s="7" t="s">
        <v>64</v>
      </c>
      <c r="O155" s="9" t="s">
        <v>62</v>
      </c>
      <c r="P155" s="15"/>
      <c r="Q155" s="15"/>
      <c r="R155" s="118">
        <v>1.2</v>
      </c>
      <c r="S155" s="118">
        <v>1.6</v>
      </c>
      <c r="T155" s="118">
        <v>1.8</v>
      </c>
      <c r="U155" s="118">
        <v>1.9</v>
      </c>
      <c r="V155" s="118">
        <v>2</v>
      </c>
      <c r="X155" s="7" t="s">
        <v>64</v>
      </c>
      <c r="Y155" s="9" t="s">
        <v>62</v>
      </c>
      <c r="Z155" s="13"/>
      <c r="AA155" s="13"/>
      <c r="AB155" s="116">
        <f t="shared" si="82"/>
        <v>81623.255999999994</v>
      </c>
      <c r="AC155" s="116">
        <f t="shared" si="83"/>
        <v>94865.952000000005</v>
      </c>
      <c r="AD155" s="116">
        <f t="shared" si="84"/>
        <v>89985.132000000012</v>
      </c>
      <c r="AE155" s="116">
        <f t="shared" si="85"/>
        <v>100573.992</v>
      </c>
      <c r="AF155" s="116">
        <f t="shared" si="85"/>
        <v>86261.52</v>
      </c>
      <c r="AG155" s="7" t="s">
        <v>64</v>
      </c>
      <c r="AH155" s="9" t="s">
        <v>62</v>
      </c>
      <c r="AI155" s="17"/>
      <c r="AJ155" s="17"/>
      <c r="AK155" s="121">
        <v>0.154811034590499</v>
      </c>
      <c r="AL155" s="121">
        <v>0.13172511877233384</v>
      </c>
      <c r="AM155" s="121">
        <v>0.11122959267222966</v>
      </c>
      <c r="AN155" s="121">
        <v>9.4738476625295331E-2</v>
      </c>
      <c r="AO155" s="121">
        <f t="shared" ref="AO155" si="96">M155/M153</f>
        <v>7.5520226789916031E-2</v>
      </c>
      <c r="AP155" s="7" t="s">
        <v>64</v>
      </c>
      <c r="AQ155" s="9" t="s">
        <v>62</v>
      </c>
      <c r="AR155" s="17"/>
      <c r="AS155" s="17"/>
      <c r="AT155" s="123">
        <f t="shared" si="90"/>
        <v>3.7154648301719758E-3</v>
      </c>
      <c r="AU155" s="123">
        <f t="shared" si="91"/>
        <v>4.2152038007146828E-3</v>
      </c>
      <c r="AV155" s="123">
        <f t="shared" si="92"/>
        <v>4.0042653362002681E-3</v>
      </c>
      <c r="AW155" s="123">
        <f t="shared" si="93"/>
        <v>3.6000621117612225E-3</v>
      </c>
      <c r="AX155" s="123">
        <f t="shared" si="93"/>
        <v>3.0208090715966411E-3</v>
      </c>
    </row>
    <row r="156" spans="3:50" x14ac:dyDescent="0.25">
      <c r="C156" s="2" t="s">
        <v>1</v>
      </c>
      <c r="D156" s="3" t="s">
        <v>0</v>
      </c>
      <c r="E156" s="109" t="s">
        <v>35</v>
      </c>
      <c r="F156" s="2" t="s">
        <v>34</v>
      </c>
      <c r="G156" s="13"/>
      <c r="H156" s="13"/>
      <c r="I156" s="115">
        <v>600889</v>
      </c>
      <c r="J156" s="115">
        <v>605833</v>
      </c>
      <c r="K156" s="115">
        <v>579101</v>
      </c>
      <c r="L156" s="115">
        <v>840801</v>
      </c>
      <c r="M156" s="115">
        <v>789994</v>
      </c>
      <c r="N156" s="109" t="s">
        <v>35</v>
      </c>
      <c r="O156" s="2" t="s">
        <v>34</v>
      </c>
      <c r="P156" s="15"/>
      <c r="Q156" s="15"/>
      <c r="R156" s="117">
        <v>2.8</v>
      </c>
      <c r="S156" s="117">
        <v>3</v>
      </c>
      <c r="T156" s="117">
        <v>3.1</v>
      </c>
      <c r="U156" s="117">
        <v>2.5</v>
      </c>
      <c r="V156" s="117">
        <v>2.5</v>
      </c>
      <c r="X156" s="109" t="s">
        <v>35</v>
      </c>
      <c r="Y156" s="2" t="s">
        <v>34</v>
      </c>
      <c r="Z156" s="13"/>
      <c r="AA156" s="13"/>
      <c r="AB156" s="115">
        <f t="shared" si="82"/>
        <v>33649.784</v>
      </c>
      <c r="AC156" s="115">
        <f t="shared" si="83"/>
        <v>36349.980000000003</v>
      </c>
      <c r="AD156" s="115">
        <f t="shared" si="84"/>
        <v>35904.262000000002</v>
      </c>
      <c r="AE156" s="115">
        <f t="shared" si="85"/>
        <v>42040.05</v>
      </c>
      <c r="AF156" s="115">
        <v>39499.699999999997</v>
      </c>
      <c r="AG156" s="109" t="s">
        <v>35</v>
      </c>
      <c r="AH156" s="2" t="s">
        <v>34</v>
      </c>
      <c r="AI156" s="17"/>
      <c r="AJ156" s="17"/>
      <c r="AK156" s="120">
        <v>1</v>
      </c>
      <c r="AL156" s="120">
        <v>1</v>
      </c>
      <c r="AM156" s="120">
        <v>1</v>
      </c>
      <c r="AN156" s="120">
        <v>1</v>
      </c>
      <c r="AO156" s="120">
        <v>1</v>
      </c>
      <c r="AP156" s="109" t="s">
        <v>35</v>
      </c>
      <c r="AQ156" s="2" t="s">
        <v>34</v>
      </c>
      <c r="AR156" s="17"/>
      <c r="AS156" s="17"/>
      <c r="AT156" s="122">
        <f t="shared" si="90"/>
        <v>5.5999999999999994E-2</v>
      </c>
      <c r="AU156" s="122">
        <f t="shared" si="91"/>
        <v>0.06</v>
      </c>
      <c r="AV156" s="122">
        <f t="shared" si="92"/>
        <v>6.2E-2</v>
      </c>
      <c r="AW156" s="122">
        <f t="shared" si="93"/>
        <v>0.05</v>
      </c>
      <c r="AX156" s="122">
        <v>0.05</v>
      </c>
    </row>
    <row r="157" spans="3:50" x14ac:dyDescent="0.25">
      <c r="C157" s="6" t="s">
        <v>1</v>
      </c>
      <c r="D157" s="7" t="s">
        <v>0</v>
      </c>
      <c r="E157" s="7" t="s">
        <v>35</v>
      </c>
      <c r="F157" s="9" t="s">
        <v>63</v>
      </c>
      <c r="G157" s="13"/>
      <c r="H157" s="13"/>
      <c r="I157" s="116">
        <v>407776</v>
      </c>
      <c r="J157" s="116">
        <v>443725</v>
      </c>
      <c r="K157" s="116">
        <v>414495</v>
      </c>
      <c r="L157" s="116">
        <v>683462</v>
      </c>
      <c r="M157" s="116">
        <v>658951</v>
      </c>
      <c r="N157" s="7" t="s">
        <v>35</v>
      </c>
      <c r="O157" s="9" t="s">
        <v>63</v>
      </c>
      <c r="P157" s="15"/>
      <c r="Q157" s="15"/>
      <c r="R157" s="118">
        <v>3.1</v>
      </c>
      <c r="S157" s="118">
        <v>3.3</v>
      </c>
      <c r="T157" s="118">
        <v>3.5</v>
      </c>
      <c r="U157" s="118">
        <v>3.1</v>
      </c>
      <c r="V157" s="118">
        <v>3.2</v>
      </c>
      <c r="X157" s="7" t="s">
        <v>35</v>
      </c>
      <c r="Y157" s="9" t="s">
        <v>63</v>
      </c>
      <c r="Z157" s="13"/>
      <c r="AA157" s="13"/>
      <c r="AB157" s="116">
        <f t="shared" si="82"/>
        <v>25282.112000000001</v>
      </c>
      <c r="AC157" s="116">
        <f t="shared" si="83"/>
        <v>29285.85</v>
      </c>
      <c r="AD157" s="116">
        <f t="shared" si="84"/>
        <v>29014.65</v>
      </c>
      <c r="AE157" s="116">
        <f t="shared" si="85"/>
        <v>42374.644</v>
      </c>
      <c r="AF157" s="116">
        <v>42172.864000000001</v>
      </c>
      <c r="AG157" s="7" t="s">
        <v>35</v>
      </c>
      <c r="AH157" s="9" t="s">
        <v>63</v>
      </c>
      <c r="AI157" s="17"/>
      <c r="AJ157" s="17"/>
      <c r="AK157" s="121">
        <v>0.67862117629046292</v>
      </c>
      <c r="AL157" s="121">
        <v>0.73242131082327966</v>
      </c>
      <c r="AM157" s="121">
        <v>0.71575597348303666</v>
      </c>
      <c r="AN157" s="121">
        <v>0.81287010838474261</v>
      </c>
      <c r="AO157" s="121">
        <v>0.83412152497360736</v>
      </c>
      <c r="AP157" s="7" t="s">
        <v>35</v>
      </c>
      <c r="AQ157" s="9" t="s">
        <v>63</v>
      </c>
      <c r="AR157" s="17"/>
      <c r="AS157" s="17"/>
      <c r="AT157" s="123">
        <f t="shared" si="90"/>
        <v>4.2074512930008703E-2</v>
      </c>
      <c r="AU157" s="123">
        <f t="shared" si="91"/>
        <v>4.8339806514336454E-2</v>
      </c>
      <c r="AV157" s="123">
        <f t="shared" si="92"/>
        <v>5.0102918143812562E-2</v>
      </c>
      <c r="AW157" s="123">
        <f t="shared" si="93"/>
        <v>5.0397946719854037E-2</v>
      </c>
      <c r="AX157" s="123">
        <v>5.3383777598310873E-2</v>
      </c>
    </row>
    <row r="158" spans="3:50" x14ac:dyDescent="0.25">
      <c r="C158" s="6" t="s">
        <v>1</v>
      </c>
      <c r="D158" s="7" t="s">
        <v>0</v>
      </c>
      <c r="E158" s="7" t="s">
        <v>35</v>
      </c>
      <c r="F158" s="9" t="s">
        <v>62</v>
      </c>
      <c r="G158" s="13"/>
      <c r="H158" s="13"/>
      <c r="I158" s="116">
        <v>193113</v>
      </c>
      <c r="J158" s="116">
        <v>162108</v>
      </c>
      <c r="K158" s="116">
        <v>164606</v>
      </c>
      <c r="L158" s="116">
        <v>157339</v>
      </c>
      <c r="M158" s="116">
        <v>131043</v>
      </c>
      <c r="N158" s="7" t="s">
        <v>35</v>
      </c>
      <c r="O158" s="9" t="s">
        <v>62</v>
      </c>
      <c r="P158" s="15"/>
      <c r="Q158" s="15"/>
      <c r="R158" s="118">
        <v>5.3</v>
      </c>
      <c r="S158" s="118">
        <v>5.8</v>
      </c>
      <c r="T158" s="118">
        <v>6.1</v>
      </c>
      <c r="U158" s="118">
        <v>6.2</v>
      </c>
      <c r="V158" s="118">
        <v>6.8</v>
      </c>
      <c r="X158" s="7" t="s">
        <v>35</v>
      </c>
      <c r="Y158" s="9" t="s">
        <v>62</v>
      </c>
      <c r="Z158" s="13"/>
      <c r="AA158" s="13"/>
      <c r="AB158" s="116">
        <f t="shared" si="82"/>
        <v>20469.977999999999</v>
      </c>
      <c r="AC158" s="116">
        <f t="shared" si="83"/>
        <v>18804.528000000002</v>
      </c>
      <c r="AD158" s="116">
        <f t="shared" si="84"/>
        <v>20081.932000000001</v>
      </c>
      <c r="AE158" s="116">
        <f t="shared" si="85"/>
        <v>19510.036</v>
      </c>
      <c r="AF158" s="116">
        <v>17821.848000000002</v>
      </c>
      <c r="AG158" s="7" t="s">
        <v>35</v>
      </c>
      <c r="AH158" s="9" t="s">
        <v>62</v>
      </c>
      <c r="AI158" s="17"/>
      <c r="AJ158" s="17"/>
      <c r="AK158" s="121">
        <v>0.32137882370953702</v>
      </c>
      <c r="AL158" s="121">
        <v>0.26757868917672034</v>
      </c>
      <c r="AM158" s="121">
        <v>0.28424402651696334</v>
      </c>
      <c r="AN158" s="121">
        <v>0.18712989161525737</v>
      </c>
      <c r="AO158" s="121">
        <v>0.16587847502639261</v>
      </c>
      <c r="AP158" s="7" t="s">
        <v>35</v>
      </c>
      <c r="AQ158" s="9" t="s">
        <v>62</v>
      </c>
      <c r="AR158" s="17"/>
      <c r="AS158" s="17"/>
      <c r="AT158" s="123">
        <f t="shared" si="90"/>
        <v>3.4066155313210923E-2</v>
      </c>
      <c r="AU158" s="123">
        <f t="shared" si="91"/>
        <v>3.1039127944499558E-2</v>
      </c>
      <c r="AV158" s="123">
        <f t="shared" si="92"/>
        <v>3.4677771235069522E-2</v>
      </c>
      <c r="AW158" s="123">
        <f t="shared" si="93"/>
        <v>2.3204106560291912E-2</v>
      </c>
      <c r="AX158" s="123">
        <v>2.2559472603589391E-2</v>
      </c>
    </row>
    <row r="159" spans="3:50" x14ac:dyDescent="0.25">
      <c r="C159" s="2" t="s">
        <v>1</v>
      </c>
      <c r="D159" s="3" t="s">
        <v>0</v>
      </c>
      <c r="E159" s="109" t="s">
        <v>36</v>
      </c>
      <c r="F159" s="2" t="s">
        <v>34</v>
      </c>
      <c r="G159" s="13"/>
      <c r="H159" s="13"/>
      <c r="I159" s="115">
        <v>543571</v>
      </c>
      <c r="J159" s="115">
        <v>532674</v>
      </c>
      <c r="K159" s="115">
        <v>482573</v>
      </c>
      <c r="L159" s="115">
        <v>651698</v>
      </c>
      <c r="M159" s="115">
        <v>605932</v>
      </c>
      <c r="N159" s="109" t="s">
        <v>36</v>
      </c>
      <c r="O159" s="2" t="s">
        <v>34</v>
      </c>
      <c r="P159" s="15"/>
      <c r="Q159" s="15"/>
      <c r="R159" s="117">
        <v>2.8</v>
      </c>
      <c r="S159" s="117">
        <v>3</v>
      </c>
      <c r="T159" s="117">
        <v>3.3</v>
      </c>
      <c r="U159" s="117">
        <v>3.1</v>
      </c>
      <c r="V159" s="117">
        <v>3.2</v>
      </c>
      <c r="X159" s="109" t="s">
        <v>36</v>
      </c>
      <c r="Y159" s="2" t="s">
        <v>34</v>
      </c>
      <c r="Z159" s="13"/>
      <c r="AA159" s="13"/>
      <c r="AB159" s="115">
        <f t="shared" si="82"/>
        <v>30439.975999999995</v>
      </c>
      <c r="AC159" s="115">
        <f t="shared" si="83"/>
        <v>31960.44</v>
      </c>
      <c r="AD159" s="115">
        <f t="shared" si="84"/>
        <v>31849.817999999999</v>
      </c>
      <c r="AE159" s="115">
        <f t="shared" si="85"/>
        <v>40405.275999999998</v>
      </c>
      <c r="AF159" s="115">
        <v>38779.648000000001</v>
      </c>
      <c r="AG159" s="109" t="s">
        <v>36</v>
      </c>
      <c r="AH159" s="2" t="s">
        <v>34</v>
      </c>
      <c r="AI159" s="17"/>
      <c r="AJ159" s="17"/>
      <c r="AK159" s="120">
        <v>1</v>
      </c>
      <c r="AL159" s="120">
        <v>1</v>
      </c>
      <c r="AM159" s="120">
        <v>1</v>
      </c>
      <c r="AN159" s="120">
        <v>1</v>
      </c>
      <c r="AO159" s="120">
        <v>1</v>
      </c>
      <c r="AP159" s="109" t="s">
        <v>36</v>
      </c>
      <c r="AQ159" s="2" t="s">
        <v>34</v>
      </c>
      <c r="AR159" s="17"/>
      <c r="AS159" s="17"/>
      <c r="AT159" s="122">
        <f t="shared" si="90"/>
        <v>5.5999999999999994E-2</v>
      </c>
      <c r="AU159" s="122">
        <f t="shared" si="91"/>
        <v>0.06</v>
      </c>
      <c r="AV159" s="122">
        <f t="shared" si="92"/>
        <v>6.6000000000000003E-2</v>
      </c>
      <c r="AW159" s="122">
        <f t="shared" si="93"/>
        <v>6.2E-2</v>
      </c>
      <c r="AX159" s="122">
        <v>6.4000000000000001E-2</v>
      </c>
    </row>
    <row r="160" spans="3:50" x14ac:dyDescent="0.25">
      <c r="C160" s="6" t="s">
        <v>1</v>
      </c>
      <c r="D160" s="7" t="s">
        <v>0</v>
      </c>
      <c r="E160" s="7" t="s">
        <v>36</v>
      </c>
      <c r="F160" s="9" t="s">
        <v>63</v>
      </c>
      <c r="G160" s="13"/>
      <c r="H160" s="13"/>
      <c r="I160" s="116">
        <v>386160</v>
      </c>
      <c r="J160" s="116">
        <v>403709</v>
      </c>
      <c r="K160" s="116">
        <v>382398</v>
      </c>
      <c r="L160" s="116">
        <v>549467</v>
      </c>
      <c r="M160" s="116">
        <v>530774</v>
      </c>
      <c r="N160" s="7" t="s">
        <v>36</v>
      </c>
      <c r="O160" s="9" t="s">
        <v>63</v>
      </c>
      <c r="P160" s="15"/>
      <c r="Q160" s="15"/>
      <c r="R160" s="118">
        <v>3.3</v>
      </c>
      <c r="S160" s="118">
        <v>3.3</v>
      </c>
      <c r="T160" s="118">
        <v>3.8</v>
      </c>
      <c r="U160" s="118">
        <v>3.1</v>
      </c>
      <c r="V160" s="118">
        <v>3.2</v>
      </c>
      <c r="X160" s="7" t="s">
        <v>36</v>
      </c>
      <c r="Y160" s="9" t="s">
        <v>63</v>
      </c>
      <c r="Z160" s="13"/>
      <c r="AA160" s="13"/>
      <c r="AB160" s="116">
        <f t="shared" si="82"/>
        <v>25486.560000000001</v>
      </c>
      <c r="AC160" s="116">
        <f t="shared" si="83"/>
        <v>26644.793999999998</v>
      </c>
      <c r="AD160" s="116">
        <f t="shared" si="84"/>
        <v>29062.248</v>
      </c>
      <c r="AE160" s="116">
        <f t="shared" si="85"/>
        <v>34066.953999999998</v>
      </c>
      <c r="AF160" s="116">
        <v>33969.536</v>
      </c>
      <c r="AG160" s="7" t="s">
        <v>36</v>
      </c>
      <c r="AH160" s="9" t="s">
        <v>63</v>
      </c>
      <c r="AI160" s="17"/>
      <c r="AJ160" s="17"/>
      <c r="AK160" s="121">
        <v>0.71041317509580171</v>
      </c>
      <c r="AL160" s="121">
        <v>0.75789131814205313</v>
      </c>
      <c r="AM160" s="121">
        <v>0.79241482635787741</v>
      </c>
      <c r="AN160" s="121">
        <v>0.84313132770086763</v>
      </c>
      <c r="AO160" s="121">
        <v>0.87596297934421685</v>
      </c>
      <c r="AP160" s="7" t="s">
        <v>36</v>
      </c>
      <c r="AQ160" s="9" t="s">
        <v>63</v>
      </c>
      <c r="AR160" s="17"/>
      <c r="AS160" s="17"/>
      <c r="AT160" s="123">
        <f t="shared" si="90"/>
        <v>4.6887269556322907E-2</v>
      </c>
      <c r="AU160" s="123">
        <f t="shared" si="91"/>
        <v>5.0020826997375506E-2</v>
      </c>
      <c r="AV160" s="123">
        <f t="shared" si="92"/>
        <v>6.0223526803198674E-2</v>
      </c>
      <c r="AW160" s="123">
        <f t="shared" si="93"/>
        <v>5.2274142317453795E-2</v>
      </c>
      <c r="AX160" s="123">
        <v>5.6061630678029883E-2</v>
      </c>
    </row>
    <row r="161" spans="3:50" x14ac:dyDescent="0.25">
      <c r="C161" s="6" t="s">
        <v>1</v>
      </c>
      <c r="D161" s="7" t="s">
        <v>0</v>
      </c>
      <c r="E161" s="7" t="s">
        <v>36</v>
      </c>
      <c r="F161" s="9" t="s">
        <v>62</v>
      </c>
      <c r="G161" s="13"/>
      <c r="H161" s="13"/>
      <c r="I161" s="116">
        <v>157411</v>
      </c>
      <c r="J161" s="116">
        <v>128965</v>
      </c>
      <c r="K161" s="116">
        <v>100175</v>
      </c>
      <c r="L161" s="116">
        <v>102231</v>
      </c>
      <c r="M161" s="116">
        <v>75158</v>
      </c>
      <c r="N161" s="7" t="s">
        <v>36</v>
      </c>
      <c r="O161" s="9" t="s">
        <v>62</v>
      </c>
      <c r="P161" s="15"/>
      <c r="Q161" s="15"/>
      <c r="R161" s="118">
        <v>5.3</v>
      </c>
      <c r="S161" s="118">
        <v>6.3</v>
      </c>
      <c r="T161" s="118">
        <v>7.4</v>
      </c>
      <c r="U161" s="118">
        <v>7.7</v>
      </c>
      <c r="V161" s="118">
        <v>8.8000000000000007</v>
      </c>
      <c r="X161" s="7" t="s">
        <v>36</v>
      </c>
      <c r="Y161" s="9" t="s">
        <v>62</v>
      </c>
      <c r="Z161" s="13"/>
      <c r="AA161" s="13"/>
      <c r="AB161" s="116">
        <f t="shared" si="82"/>
        <v>16685.565999999999</v>
      </c>
      <c r="AC161" s="116">
        <f t="shared" si="83"/>
        <v>16249.59</v>
      </c>
      <c r="AD161" s="116">
        <f t="shared" si="84"/>
        <v>14825.9</v>
      </c>
      <c r="AE161" s="116">
        <f t="shared" si="85"/>
        <v>15743.574000000001</v>
      </c>
      <c r="AF161" s="116">
        <v>13227.808000000001</v>
      </c>
      <c r="AG161" s="7" t="s">
        <v>36</v>
      </c>
      <c r="AH161" s="9" t="s">
        <v>62</v>
      </c>
      <c r="AI161" s="17"/>
      <c r="AJ161" s="17"/>
      <c r="AK161" s="121">
        <v>0.28958682490419835</v>
      </c>
      <c r="AL161" s="121">
        <v>0.2421086818579469</v>
      </c>
      <c r="AM161" s="121">
        <v>0.20758517364212253</v>
      </c>
      <c r="AN161" s="121">
        <v>0.15686867229913243</v>
      </c>
      <c r="AO161" s="121">
        <v>0.12403702065578316</v>
      </c>
      <c r="AP161" s="7" t="s">
        <v>36</v>
      </c>
      <c r="AQ161" s="9" t="s">
        <v>62</v>
      </c>
      <c r="AR161" s="17"/>
      <c r="AS161" s="17"/>
      <c r="AT161" s="123">
        <f t="shared" si="90"/>
        <v>3.0696203439845023E-2</v>
      </c>
      <c r="AU161" s="123">
        <f t="shared" si="91"/>
        <v>3.0505693914101309E-2</v>
      </c>
      <c r="AV161" s="123">
        <f t="shared" si="92"/>
        <v>3.0722605699034136E-2</v>
      </c>
      <c r="AW161" s="123">
        <f t="shared" si="93"/>
        <v>2.4157775534066395E-2</v>
      </c>
      <c r="AX161" s="123">
        <v>2.1830515635417838E-2</v>
      </c>
    </row>
    <row r="162" spans="3:50" x14ac:dyDescent="0.25">
      <c r="C162" s="2" t="s">
        <v>1</v>
      </c>
      <c r="D162" s="3" t="s">
        <v>0</v>
      </c>
      <c r="E162" s="109" t="s">
        <v>37</v>
      </c>
      <c r="F162" s="2" t="s">
        <v>34</v>
      </c>
      <c r="G162" s="13"/>
      <c r="H162" s="13"/>
      <c r="I162" s="115">
        <v>540889</v>
      </c>
      <c r="J162" s="115">
        <v>544257</v>
      </c>
      <c r="K162" s="115">
        <v>500583</v>
      </c>
      <c r="L162" s="115">
        <v>660963</v>
      </c>
      <c r="M162" s="115">
        <v>665137</v>
      </c>
      <c r="N162" s="109" t="s">
        <v>37</v>
      </c>
      <c r="O162" s="2" t="s">
        <v>34</v>
      </c>
      <c r="P162" s="15"/>
      <c r="Q162" s="15"/>
      <c r="R162" s="117">
        <v>2.8</v>
      </c>
      <c r="S162" s="117">
        <v>3</v>
      </c>
      <c r="T162" s="117">
        <v>3.1</v>
      </c>
      <c r="U162" s="117">
        <v>3.1</v>
      </c>
      <c r="V162" s="117">
        <v>3.2</v>
      </c>
      <c r="X162" s="109" t="s">
        <v>37</v>
      </c>
      <c r="Y162" s="2" t="s">
        <v>34</v>
      </c>
      <c r="Z162" s="13"/>
      <c r="AA162" s="13"/>
      <c r="AB162" s="115">
        <f t="shared" si="82"/>
        <v>30289.784</v>
      </c>
      <c r="AC162" s="115">
        <f t="shared" si="83"/>
        <v>32655.42</v>
      </c>
      <c r="AD162" s="115">
        <f t="shared" si="84"/>
        <v>31036.146000000001</v>
      </c>
      <c r="AE162" s="115">
        <f t="shared" si="85"/>
        <v>40979.705999999998</v>
      </c>
      <c r="AF162" s="115">
        <v>42568.767999999996</v>
      </c>
      <c r="AG162" s="109" t="s">
        <v>37</v>
      </c>
      <c r="AH162" s="2" t="s">
        <v>34</v>
      </c>
      <c r="AI162" s="17"/>
      <c r="AJ162" s="17"/>
      <c r="AK162" s="120">
        <v>1</v>
      </c>
      <c r="AL162" s="120">
        <v>1</v>
      </c>
      <c r="AM162" s="120">
        <v>1</v>
      </c>
      <c r="AN162" s="120">
        <v>1</v>
      </c>
      <c r="AO162" s="120">
        <v>1</v>
      </c>
      <c r="AP162" s="109" t="s">
        <v>37</v>
      </c>
      <c r="AQ162" s="2" t="s">
        <v>34</v>
      </c>
      <c r="AR162" s="17"/>
      <c r="AS162" s="17"/>
      <c r="AT162" s="122">
        <f t="shared" si="90"/>
        <v>5.5999999999999994E-2</v>
      </c>
      <c r="AU162" s="122">
        <f t="shared" si="91"/>
        <v>0.06</v>
      </c>
      <c r="AV162" s="122">
        <f t="shared" si="92"/>
        <v>6.2E-2</v>
      </c>
      <c r="AW162" s="122">
        <f t="shared" si="93"/>
        <v>6.2E-2</v>
      </c>
      <c r="AX162" s="122">
        <v>6.4000000000000001E-2</v>
      </c>
    </row>
    <row r="163" spans="3:50" x14ac:dyDescent="0.25">
      <c r="C163" s="6" t="s">
        <v>1</v>
      </c>
      <c r="D163" s="7" t="s">
        <v>0</v>
      </c>
      <c r="E163" s="7" t="s">
        <v>37</v>
      </c>
      <c r="F163" s="9" t="s">
        <v>63</v>
      </c>
      <c r="G163" s="13"/>
      <c r="H163" s="13"/>
      <c r="I163" s="116">
        <v>421623</v>
      </c>
      <c r="J163" s="116">
        <v>441374</v>
      </c>
      <c r="K163" s="116">
        <v>421381</v>
      </c>
      <c r="L163" s="116">
        <v>581151</v>
      </c>
      <c r="M163" s="116">
        <v>600851</v>
      </c>
      <c r="N163" s="7" t="s">
        <v>37</v>
      </c>
      <c r="O163" s="9" t="s">
        <v>63</v>
      </c>
      <c r="P163" s="15"/>
      <c r="Q163" s="15"/>
      <c r="R163" s="118">
        <v>3.1</v>
      </c>
      <c r="S163" s="118">
        <v>3.3</v>
      </c>
      <c r="T163" s="118">
        <v>3.5</v>
      </c>
      <c r="U163" s="118">
        <v>3.1</v>
      </c>
      <c r="V163" s="118">
        <v>3.2</v>
      </c>
      <c r="X163" s="7" t="s">
        <v>37</v>
      </c>
      <c r="Y163" s="9" t="s">
        <v>63</v>
      </c>
      <c r="Z163" s="13"/>
      <c r="AA163" s="13"/>
      <c r="AB163" s="116">
        <f t="shared" si="82"/>
        <v>26140.626</v>
      </c>
      <c r="AC163" s="116">
        <f t="shared" si="83"/>
        <v>29130.683999999997</v>
      </c>
      <c r="AD163" s="116">
        <f t="shared" si="84"/>
        <v>29496.67</v>
      </c>
      <c r="AE163" s="116">
        <f t="shared" si="85"/>
        <v>36031.362000000001</v>
      </c>
      <c r="AF163" s="116">
        <v>38454.464000000007</v>
      </c>
      <c r="AG163" s="7" t="s">
        <v>37</v>
      </c>
      <c r="AH163" s="9" t="s">
        <v>63</v>
      </c>
      <c r="AI163" s="17"/>
      <c r="AJ163" s="17"/>
      <c r="AK163" s="121">
        <v>0.77950004529580008</v>
      </c>
      <c r="AL163" s="121">
        <v>0.81096614283325708</v>
      </c>
      <c r="AM163" s="121">
        <v>0.84178048395570759</v>
      </c>
      <c r="AN163" s="121">
        <v>0.8792489140844495</v>
      </c>
      <c r="AO163" s="121">
        <v>0.90334923481929286</v>
      </c>
      <c r="AP163" s="7" t="s">
        <v>37</v>
      </c>
      <c r="AQ163" s="9" t="s">
        <v>63</v>
      </c>
      <c r="AR163" s="17"/>
      <c r="AS163" s="17"/>
      <c r="AT163" s="123">
        <f t="shared" si="90"/>
        <v>4.8329002808339606E-2</v>
      </c>
      <c r="AU163" s="123">
        <f t="shared" si="91"/>
        <v>5.3523765426994968E-2</v>
      </c>
      <c r="AV163" s="123">
        <f t="shared" si="92"/>
        <v>5.8924633876899529E-2</v>
      </c>
      <c r="AW163" s="123">
        <f t="shared" si="93"/>
        <v>5.451343267323587E-2</v>
      </c>
      <c r="AX163" s="123">
        <v>5.7814351028434741E-2</v>
      </c>
    </row>
    <row r="164" spans="3:50" x14ac:dyDescent="0.25">
      <c r="C164" s="6" t="s">
        <v>1</v>
      </c>
      <c r="D164" s="7" t="s">
        <v>0</v>
      </c>
      <c r="E164" s="7" t="s">
        <v>37</v>
      </c>
      <c r="F164" s="9" t="s">
        <v>62</v>
      </c>
      <c r="G164" s="13"/>
      <c r="H164" s="13"/>
      <c r="I164" s="116">
        <v>119266</v>
      </c>
      <c r="J164" s="116">
        <v>102883</v>
      </c>
      <c r="K164" s="116">
        <v>79202</v>
      </c>
      <c r="L164" s="116">
        <v>79812</v>
      </c>
      <c r="M164" s="116">
        <v>64286</v>
      </c>
      <c r="N164" s="7" t="s">
        <v>37</v>
      </c>
      <c r="O164" s="9" t="s">
        <v>62</v>
      </c>
      <c r="P164" s="15"/>
      <c r="Q164" s="15"/>
      <c r="R164" s="118">
        <v>6.5</v>
      </c>
      <c r="S164" s="118">
        <v>7.1</v>
      </c>
      <c r="T164" s="118">
        <v>8.6</v>
      </c>
      <c r="U164" s="118">
        <v>8.8000000000000007</v>
      </c>
      <c r="V164" s="118">
        <v>9.9</v>
      </c>
      <c r="X164" s="7" t="s">
        <v>37</v>
      </c>
      <c r="Y164" s="9" t="s">
        <v>62</v>
      </c>
      <c r="Z164" s="13"/>
      <c r="AA164" s="13"/>
      <c r="AB164" s="116">
        <f t="shared" si="82"/>
        <v>15504.58</v>
      </c>
      <c r="AC164" s="116">
        <f t="shared" si="83"/>
        <v>14609.385999999999</v>
      </c>
      <c r="AD164" s="116">
        <f t="shared" si="84"/>
        <v>13622.743999999999</v>
      </c>
      <c r="AE164" s="116">
        <f t="shared" si="85"/>
        <v>14046.912000000002</v>
      </c>
      <c r="AF164" s="116">
        <v>12728.628000000001</v>
      </c>
      <c r="AG164" s="7" t="s">
        <v>37</v>
      </c>
      <c r="AH164" s="9" t="s">
        <v>62</v>
      </c>
      <c r="AI164" s="17"/>
      <c r="AJ164" s="17"/>
      <c r="AK164" s="121">
        <v>0.22049995470419995</v>
      </c>
      <c r="AL164" s="121">
        <v>0.18903385716674292</v>
      </c>
      <c r="AM164" s="121">
        <v>0.15821951604429235</v>
      </c>
      <c r="AN164" s="121">
        <v>0.12075108591555049</v>
      </c>
      <c r="AO164" s="121">
        <v>9.6650765180707129E-2</v>
      </c>
      <c r="AP164" s="7" t="s">
        <v>37</v>
      </c>
      <c r="AQ164" s="9" t="s">
        <v>62</v>
      </c>
      <c r="AR164" s="17"/>
      <c r="AS164" s="17"/>
      <c r="AT164" s="123">
        <f t="shared" si="90"/>
        <v>2.8664994111545994E-2</v>
      </c>
      <c r="AU164" s="123">
        <f t="shared" si="91"/>
        <v>2.6842807717677494E-2</v>
      </c>
      <c r="AV164" s="123">
        <f t="shared" si="92"/>
        <v>2.7213756759618284E-2</v>
      </c>
      <c r="AW164" s="123">
        <f t="shared" si="93"/>
        <v>2.1252191121136889E-2</v>
      </c>
      <c r="AX164" s="123">
        <v>1.9136851505780011E-2</v>
      </c>
    </row>
    <row r="165" spans="3:50" x14ac:dyDescent="0.25">
      <c r="C165" s="2" t="s">
        <v>1</v>
      </c>
      <c r="D165" s="3" t="s">
        <v>0</v>
      </c>
      <c r="E165" s="109" t="s">
        <v>38</v>
      </c>
      <c r="F165" s="2" t="s">
        <v>34</v>
      </c>
      <c r="G165" s="13"/>
      <c r="H165" s="13"/>
      <c r="I165" s="115">
        <v>473582</v>
      </c>
      <c r="J165" s="115">
        <v>461495</v>
      </c>
      <c r="K165" s="115">
        <v>467164</v>
      </c>
      <c r="L165" s="115">
        <v>573192</v>
      </c>
      <c r="M165" s="115">
        <v>590747</v>
      </c>
      <c r="N165" s="109" t="s">
        <v>38</v>
      </c>
      <c r="O165" s="2" t="s">
        <v>34</v>
      </c>
      <c r="P165" s="15"/>
      <c r="Q165" s="15"/>
      <c r="R165" s="117">
        <v>2.9</v>
      </c>
      <c r="S165" s="117">
        <v>3.1</v>
      </c>
      <c r="T165" s="117">
        <v>3.3</v>
      </c>
      <c r="U165" s="117">
        <v>3.1</v>
      </c>
      <c r="V165" s="117">
        <v>3.2</v>
      </c>
      <c r="X165" s="109" t="s">
        <v>38</v>
      </c>
      <c r="Y165" s="2" t="s">
        <v>34</v>
      </c>
      <c r="Z165" s="13"/>
      <c r="AA165" s="13"/>
      <c r="AB165" s="115">
        <f t="shared" si="82"/>
        <v>27467.756000000001</v>
      </c>
      <c r="AC165" s="115">
        <f t="shared" si="83"/>
        <v>28612.69</v>
      </c>
      <c r="AD165" s="115">
        <f t="shared" si="84"/>
        <v>30832.824000000001</v>
      </c>
      <c r="AE165" s="115">
        <f t="shared" si="85"/>
        <v>35537.904000000002</v>
      </c>
      <c r="AF165" s="115">
        <v>37807.808000000005</v>
      </c>
      <c r="AG165" s="109" t="s">
        <v>38</v>
      </c>
      <c r="AH165" s="2" t="s">
        <v>34</v>
      </c>
      <c r="AI165" s="17"/>
      <c r="AJ165" s="17"/>
      <c r="AK165" s="120">
        <v>1</v>
      </c>
      <c r="AL165" s="120">
        <v>1</v>
      </c>
      <c r="AM165" s="120">
        <v>1</v>
      </c>
      <c r="AN165" s="120">
        <v>1</v>
      </c>
      <c r="AO165" s="120">
        <v>1</v>
      </c>
      <c r="AP165" s="109" t="s">
        <v>38</v>
      </c>
      <c r="AQ165" s="2" t="s">
        <v>34</v>
      </c>
      <c r="AR165" s="17"/>
      <c r="AS165" s="17"/>
      <c r="AT165" s="122">
        <f t="shared" si="90"/>
        <v>5.7999999999999996E-2</v>
      </c>
      <c r="AU165" s="122">
        <f t="shared" si="91"/>
        <v>6.2E-2</v>
      </c>
      <c r="AV165" s="122">
        <f t="shared" si="92"/>
        <v>6.6000000000000003E-2</v>
      </c>
      <c r="AW165" s="122">
        <f t="shared" si="93"/>
        <v>6.2E-2</v>
      </c>
      <c r="AX165" s="122">
        <v>6.4000000000000001E-2</v>
      </c>
    </row>
    <row r="166" spans="3:50" x14ac:dyDescent="0.25">
      <c r="C166" s="6" t="s">
        <v>1</v>
      </c>
      <c r="D166" s="7" t="s">
        <v>0</v>
      </c>
      <c r="E166" s="7" t="s">
        <v>38</v>
      </c>
      <c r="F166" s="9" t="s">
        <v>63</v>
      </c>
      <c r="G166" s="13"/>
      <c r="H166" s="13"/>
      <c r="I166" s="116">
        <v>394962</v>
      </c>
      <c r="J166" s="116">
        <v>391422</v>
      </c>
      <c r="K166" s="116">
        <v>414401</v>
      </c>
      <c r="L166" s="116">
        <v>508637</v>
      </c>
      <c r="M166" s="116">
        <v>535989</v>
      </c>
      <c r="N166" s="7" t="s">
        <v>38</v>
      </c>
      <c r="O166" s="9" t="s">
        <v>63</v>
      </c>
      <c r="P166" s="15"/>
      <c r="Q166" s="15"/>
      <c r="R166" s="118">
        <v>3.3</v>
      </c>
      <c r="S166" s="118">
        <v>3.6</v>
      </c>
      <c r="T166" s="118">
        <v>3.5</v>
      </c>
      <c r="U166" s="118">
        <v>3.1</v>
      </c>
      <c r="V166" s="118">
        <v>3.2</v>
      </c>
      <c r="X166" s="7" t="s">
        <v>38</v>
      </c>
      <c r="Y166" s="9" t="s">
        <v>63</v>
      </c>
      <c r="Z166" s="13"/>
      <c r="AA166" s="13"/>
      <c r="AB166" s="116">
        <f t="shared" si="82"/>
        <v>26067.491999999998</v>
      </c>
      <c r="AC166" s="116">
        <f t="shared" si="83"/>
        <v>28182.383999999998</v>
      </c>
      <c r="AD166" s="116">
        <f t="shared" si="84"/>
        <v>29008.07</v>
      </c>
      <c r="AE166" s="116">
        <f t="shared" si="85"/>
        <v>31535.493999999999</v>
      </c>
      <c r="AF166" s="116">
        <v>34303.296000000002</v>
      </c>
      <c r="AG166" s="7" t="s">
        <v>38</v>
      </c>
      <c r="AH166" s="9" t="s">
        <v>63</v>
      </c>
      <c r="AI166" s="17"/>
      <c r="AJ166" s="17"/>
      <c r="AK166" s="121">
        <v>0.83398862287840336</v>
      </c>
      <c r="AL166" s="121">
        <v>0.84816086848178207</v>
      </c>
      <c r="AM166" s="121">
        <v>0.88705679375979318</v>
      </c>
      <c r="AN166" s="121">
        <v>0.88737630671746992</v>
      </c>
      <c r="AO166" s="121">
        <v>0.90730718903354568</v>
      </c>
      <c r="AP166" s="7" t="s">
        <v>38</v>
      </c>
      <c r="AQ166" s="9" t="s">
        <v>63</v>
      </c>
      <c r="AR166" s="17"/>
      <c r="AS166" s="17"/>
      <c r="AT166" s="123">
        <f t="shared" si="90"/>
        <v>5.5043249109974622E-2</v>
      </c>
      <c r="AU166" s="123">
        <f t="shared" si="91"/>
        <v>6.1067582530688308E-2</v>
      </c>
      <c r="AV166" s="123">
        <f t="shared" si="92"/>
        <v>6.2093975563185522E-2</v>
      </c>
      <c r="AW166" s="123">
        <f t="shared" si="93"/>
        <v>5.5017331016483137E-2</v>
      </c>
      <c r="AX166" s="123">
        <v>5.8067660098146928E-2</v>
      </c>
    </row>
    <row r="167" spans="3:50" x14ac:dyDescent="0.25">
      <c r="C167" s="6" t="s">
        <v>1</v>
      </c>
      <c r="D167" s="7" t="s">
        <v>0</v>
      </c>
      <c r="E167" s="7" t="s">
        <v>38</v>
      </c>
      <c r="F167" s="9" t="s">
        <v>62</v>
      </c>
      <c r="G167" s="13"/>
      <c r="H167" s="13"/>
      <c r="I167" s="116">
        <v>78620</v>
      </c>
      <c r="J167" s="116">
        <v>70073</v>
      </c>
      <c r="K167" s="116">
        <v>52763</v>
      </c>
      <c r="L167" s="116">
        <v>64555</v>
      </c>
      <c r="M167" s="116">
        <v>54758</v>
      </c>
      <c r="N167" s="7" t="s">
        <v>38</v>
      </c>
      <c r="O167" s="9" t="s">
        <v>62</v>
      </c>
      <c r="P167" s="15"/>
      <c r="Q167" s="15"/>
      <c r="R167" s="118">
        <v>7.5</v>
      </c>
      <c r="S167" s="118">
        <v>8.4</v>
      </c>
      <c r="T167" s="118">
        <v>10.7</v>
      </c>
      <c r="U167" s="118">
        <v>10</v>
      </c>
      <c r="V167" s="118">
        <v>10.8</v>
      </c>
      <c r="X167" s="7" t="s">
        <v>38</v>
      </c>
      <c r="Y167" s="9" t="s">
        <v>62</v>
      </c>
      <c r="Z167" s="13"/>
      <c r="AA167" s="13"/>
      <c r="AB167" s="116">
        <f t="shared" si="82"/>
        <v>11793</v>
      </c>
      <c r="AC167" s="116">
        <f t="shared" si="83"/>
        <v>11772.264000000001</v>
      </c>
      <c r="AD167" s="116">
        <f t="shared" si="84"/>
        <v>11291.281999999999</v>
      </c>
      <c r="AE167" s="116">
        <f t="shared" si="85"/>
        <v>12911</v>
      </c>
      <c r="AF167" s="116">
        <v>11827.728000000001</v>
      </c>
      <c r="AG167" s="7" t="s">
        <v>38</v>
      </c>
      <c r="AH167" s="9" t="s">
        <v>62</v>
      </c>
      <c r="AI167" s="17"/>
      <c r="AJ167" s="17"/>
      <c r="AK167" s="121">
        <v>0.16601137712159669</v>
      </c>
      <c r="AL167" s="121">
        <v>0.15183913151821796</v>
      </c>
      <c r="AM167" s="121">
        <v>0.11294320624020686</v>
      </c>
      <c r="AN167" s="121">
        <v>0.11262369328253011</v>
      </c>
      <c r="AO167" s="121">
        <v>9.2692810966454334E-2</v>
      </c>
      <c r="AP167" s="7" t="s">
        <v>38</v>
      </c>
      <c r="AQ167" s="9" t="s">
        <v>62</v>
      </c>
      <c r="AR167" s="17"/>
      <c r="AS167" s="17"/>
      <c r="AT167" s="123">
        <f t="shared" si="90"/>
        <v>2.4901706568239503E-2</v>
      </c>
      <c r="AU167" s="123">
        <f t="shared" si="91"/>
        <v>2.5508974095060619E-2</v>
      </c>
      <c r="AV167" s="123">
        <f t="shared" si="92"/>
        <v>2.4169846135404266E-2</v>
      </c>
      <c r="AW167" s="123">
        <f t="shared" si="93"/>
        <v>2.2524738656506019E-2</v>
      </c>
      <c r="AX167" s="123">
        <v>2.0021647168754139E-2</v>
      </c>
    </row>
    <row r="168" spans="3:50" x14ac:dyDescent="0.25">
      <c r="C168" s="2" t="s">
        <v>1</v>
      </c>
      <c r="D168" s="3" t="s">
        <v>0</v>
      </c>
      <c r="E168" s="109" t="s">
        <v>39</v>
      </c>
      <c r="F168" s="2" t="s">
        <v>34</v>
      </c>
      <c r="G168" s="13"/>
      <c r="H168" s="13"/>
      <c r="I168" s="115">
        <v>354297</v>
      </c>
      <c r="J168" s="115">
        <v>366168</v>
      </c>
      <c r="K168" s="115">
        <v>369826</v>
      </c>
      <c r="L168" s="115">
        <v>490261</v>
      </c>
      <c r="M168" s="115">
        <v>481466</v>
      </c>
      <c r="N168" s="109" t="s">
        <v>39</v>
      </c>
      <c r="O168" s="2" t="s">
        <v>34</v>
      </c>
      <c r="P168" s="15"/>
      <c r="Q168" s="15"/>
      <c r="R168" s="117">
        <v>3.7</v>
      </c>
      <c r="S168" s="117">
        <v>3.6</v>
      </c>
      <c r="T168" s="117">
        <v>3.8</v>
      </c>
      <c r="U168" s="117">
        <v>3.4</v>
      </c>
      <c r="V168" s="117">
        <v>3.4</v>
      </c>
      <c r="X168" s="109" t="s">
        <v>39</v>
      </c>
      <c r="Y168" s="2" t="s">
        <v>34</v>
      </c>
      <c r="Z168" s="13"/>
      <c r="AA168" s="13"/>
      <c r="AB168" s="115">
        <f t="shared" si="82"/>
        <v>26217.978000000003</v>
      </c>
      <c r="AC168" s="115">
        <f t="shared" si="83"/>
        <v>26364.096000000001</v>
      </c>
      <c r="AD168" s="115">
        <f t="shared" si="84"/>
        <v>28106.776000000002</v>
      </c>
      <c r="AE168" s="115">
        <f t="shared" si="85"/>
        <v>33337.748</v>
      </c>
      <c r="AF168" s="115">
        <v>32739.687999999998</v>
      </c>
      <c r="AG168" s="109" t="s">
        <v>39</v>
      </c>
      <c r="AH168" s="2" t="s">
        <v>34</v>
      </c>
      <c r="AI168" s="17"/>
      <c r="AJ168" s="17"/>
      <c r="AK168" s="120">
        <v>1</v>
      </c>
      <c r="AL168" s="120">
        <v>1</v>
      </c>
      <c r="AM168" s="120">
        <v>1</v>
      </c>
      <c r="AN168" s="120">
        <v>1</v>
      </c>
      <c r="AO168" s="120">
        <v>1</v>
      </c>
      <c r="AP168" s="109" t="s">
        <v>39</v>
      </c>
      <c r="AQ168" s="2" t="s">
        <v>34</v>
      </c>
      <c r="AR168" s="17"/>
      <c r="AS168" s="17"/>
      <c r="AT168" s="122">
        <f t="shared" si="90"/>
        <v>7.400000000000001E-2</v>
      </c>
      <c r="AU168" s="122">
        <f t="shared" si="91"/>
        <v>7.2000000000000008E-2</v>
      </c>
      <c r="AV168" s="122">
        <f t="shared" si="92"/>
        <v>7.5999999999999998E-2</v>
      </c>
      <c r="AW168" s="122">
        <f t="shared" si="93"/>
        <v>6.8000000000000005E-2</v>
      </c>
      <c r="AX168" s="122">
        <v>6.8000000000000005E-2</v>
      </c>
    </row>
    <row r="169" spans="3:50" x14ac:dyDescent="0.25">
      <c r="C169" s="6" t="s">
        <v>1</v>
      </c>
      <c r="D169" s="7" t="s">
        <v>0</v>
      </c>
      <c r="E169" s="7" t="s">
        <v>39</v>
      </c>
      <c r="F169" s="9" t="s">
        <v>63</v>
      </c>
      <c r="G169" s="13"/>
      <c r="H169" s="13"/>
      <c r="I169" s="116">
        <v>309596</v>
      </c>
      <c r="J169" s="116">
        <v>331553</v>
      </c>
      <c r="K169" s="116">
        <v>334223</v>
      </c>
      <c r="L169" s="116">
        <v>454509</v>
      </c>
      <c r="M169" s="116">
        <v>451387</v>
      </c>
      <c r="N169" s="7" t="s">
        <v>39</v>
      </c>
      <c r="O169" s="9" t="s">
        <v>63</v>
      </c>
      <c r="P169" s="15"/>
      <c r="Q169" s="15"/>
      <c r="R169" s="118">
        <v>3.7</v>
      </c>
      <c r="S169" s="118">
        <v>4</v>
      </c>
      <c r="T169" s="118">
        <v>4.2</v>
      </c>
      <c r="U169" s="118">
        <v>3.4</v>
      </c>
      <c r="V169" s="118">
        <v>3.4</v>
      </c>
      <c r="X169" s="7" t="s">
        <v>39</v>
      </c>
      <c r="Y169" s="9" t="s">
        <v>63</v>
      </c>
      <c r="Z169" s="13"/>
      <c r="AA169" s="13"/>
      <c r="AB169" s="116">
        <f t="shared" si="82"/>
        <v>22910.103999999999</v>
      </c>
      <c r="AC169" s="116">
        <f t="shared" si="83"/>
        <v>26524.240000000002</v>
      </c>
      <c r="AD169" s="116">
        <f t="shared" si="84"/>
        <v>28074.732000000004</v>
      </c>
      <c r="AE169" s="116">
        <f t="shared" si="85"/>
        <v>30906.611999999997</v>
      </c>
      <c r="AF169" s="116">
        <v>30694.316000000003</v>
      </c>
      <c r="AG169" s="7" t="s">
        <v>39</v>
      </c>
      <c r="AH169" s="9" t="s">
        <v>63</v>
      </c>
      <c r="AI169" s="17"/>
      <c r="AJ169" s="17"/>
      <c r="AK169" s="121">
        <v>0.8738318416469798</v>
      </c>
      <c r="AL169" s="121">
        <v>0.90546688951519516</v>
      </c>
      <c r="AM169" s="121">
        <v>0.9037304029462504</v>
      </c>
      <c r="AN169" s="121">
        <v>0.92707557811043506</v>
      </c>
      <c r="AO169" s="121">
        <v>0.93752622199698421</v>
      </c>
      <c r="AP169" s="7" t="s">
        <v>39</v>
      </c>
      <c r="AQ169" s="9" t="s">
        <v>63</v>
      </c>
      <c r="AR169" s="17"/>
      <c r="AS169" s="17"/>
      <c r="AT169" s="123">
        <f t="shared" si="90"/>
        <v>6.4663556281876505E-2</v>
      </c>
      <c r="AU169" s="123">
        <f t="shared" si="91"/>
        <v>7.2437351161215607E-2</v>
      </c>
      <c r="AV169" s="123">
        <f t="shared" si="92"/>
        <v>7.5913353847485043E-2</v>
      </c>
      <c r="AW169" s="123">
        <f t="shared" si="93"/>
        <v>6.3041139311509578E-2</v>
      </c>
      <c r="AX169" s="123">
        <v>6.3751783095794934E-2</v>
      </c>
    </row>
    <row r="170" spans="3:50" x14ac:dyDescent="0.25">
      <c r="C170" s="6" t="s">
        <v>1</v>
      </c>
      <c r="D170" s="7" t="s">
        <v>0</v>
      </c>
      <c r="E170" s="7" t="s">
        <v>39</v>
      </c>
      <c r="F170" s="9" t="s">
        <v>62</v>
      </c>
      <c r="G170" s="13"/>
      <c r="H170" s="13"/>
      <c r="I170" s="116">
        <v>44701</v>
      </c>
      <c r="J170" s="116">
        <v>34615</v>
      </c>
      <c r="K170" s="116">
        <v>35603</v>
      </c>
      <c r="L170" s="116">
        <v>35752</v>
      </c>
      <c r="M170" s="116">
        <v>30079</v>
      </c>
      <c r="N170" s="7" t="s">
        <v>39</v>
      </c>
      <c r="O170" s="9" t="s">
        <v>62</v>
      </c>
      <c r="P170" s="15"/>
      <c r="Q170" s="15"/>
      <c r="R170" s="118">
        <v>10.5</v>
      </c>
      <c r="S170" s="118">
        <v>13.2</v>
      </c>
      <c r="T170" s="118">
        <v>12.7</v>
      </c>
      <c r="U170" s="118">
        <v>13.1</v>
      </c>
      <c r="V170" s="118">
        <v>14</v>
      </c>
      <c r="X170" s="7" t="s">
        <v>39</v>
      </c>
      <c r="Y170" s="9" t="s">
        <v>62</v>
      </c>
      <c r="Z170" s="13"/>
      <c r="AA170" s="13"/>
      <c r="AB170" s="116">
        <f t="shared" si="82"/>
        <v>9387.2099999999991</v>
      </c>
      <c r="AC170" s="116">
        <f t="shared" si="83"/>
        <v>9138.36</v>
      </c>
      <c r="AD170" s="116">
        <f t="shared" si="84"/>
        <v>9043.1620000000003</v>
      </c>
      <c r="AE170" s="116">
        <f t="shared" si="85"/>
        <v>9367.0239999999994</v>
      </c>
      <c r="AF170" s="116">
        <v>8422.1200000000008</v>
      </c>
      <c r="AG170" s="7" t="s">
        <v>39</v>
      </c>
      <c r="AH170" s="9" t="s">
        <v>62</v>
      </c>
      <c r="AI170" s="17"/>
      <c r="AJ170" s="17"/>
      <c r="AK170" s="121">
        <v>0.1261681583530202</v>
      </c>
      <c r="AL170" s="121">
        <v>9.4533110484804783E-2</v>
      </c>
      <c r="AM170" s="121">
        <v>9.62695970537496E-2</v>
      </c>
      <c r="AN170" s="121">
        <v>7.2924421889564953E-2</v>
      </c>
      <c r="AO170" s="121">
        <v>6.247377800301579E-2</v>
      </c>
      <c r="AP170" s="7" t="s">
        <v>39</v>
      </c>
      <c r="AQ170" s="9" t="s">
        <v>62</v>
      </c>
      <c r="AR170" s="17"/>
      <c r="AS170" s="17"/>
      <c r="AT170" s="123">
        <f t="shared" si="90"/>
        <v>2.6495313254134244E-2</v>
      </c>
      <c r="AU170" s="123">
        <f t="shared" si="91"/>
        <v>2.4956741167988464E-2</v>
      </c>
      <c r="AV170" s="123">
        <f t="shared" si="92"/>
        <v>2.4452477651652399E-2</v>
      </c>
      <c r="AW170" s="123">
        <f t="shared" si="93"/>
        <v>1.9106198535066017E-2</v>
      </c>
      <c r="AX170" s="123">
        <v>1.749265784084442E-2</v>
      </c>
    </row>
    <row r="171" spans="3:50" x14ac:dyDescent="0.25">
      <c r="C171" s="2" t="s">
        <v>1</v>
      </c>
      <c r="D171" s="3" t="s">
        <v>0</v>
      </c>
      <c r="E171" s="109" t="s">
        <v>64</v>
      </c>
      <c r="F171" s="2" t="s">
        <v>34</v>
      </c>
      <c r="G171" s="13"/>
      <c r="H171" s="13"/>
      <c r="I171" s="115">
        <v>2513228</v>
      </c>
      <c r="J171" s="115">
        <v>2510427</v>
      </c>
      <c r="K171" s="115">
        <v>2399247</v>
      </c>
      <c r="L171" s="115">
        <v>3216915</v>
      </c>
      <c r="M171" s="115">
        <v>3133276</v>
      </c>
      <c r="N171" s="109" t="s">
        <v>64</v>
      </c>
      <c r="O171" s="2" t="s">
        <v>34</v>
      </c>
      <c r="P171" s="15"/>
      <c r="Q171" s="15"/>
      <c r="R171" s="117">
        <v>0.8</v>
      </c>
      <c r="S171" s="117">
        <v>0.9</v>
      </c>
      <c r="T171" s="117">
        <v>0.9</v>
      </c>
      <c r="U171" s="117">
        <v>1</v>
      </c>
      <c r="V171" s="117">
        <v>1.2</v>
      </c>
      <c r="X171" s="109" t="s">
        <v>64</v>
      </c>
      <c r="Y171" s="2" t="s">
        <v>34</v>
      </c>
      <c r="Z171" s="13"/>
      <c r="AA171" s="13"/>
      <c r="AB171" s="115">
        <f t="shared" si="82"/>
        <v>40211.648000000001</v>
      </c>
      <c r="AC171" s="115">
        <f t="shared" si="83"/>
        <v>45187.686000000009</v>
      </c>
      <c r="AD171" s="115">
        <f t="shared" si="84"/>
        <v>43186.446000000004</v>
      </c>
      <c r="AE171" s="115">
        <f t="shared" si="85"/>
        <v>64338.3</v>
      </c>
      <c r="AF171" s="115">
        <f t="shared" si="85"/>
        <v>75198.623999999996</v>
      </c>
      <c r="AG171" s="109" t="s">
        <v>64</v>
      </c>
      <c r="AH171" s="2" t="s">
        <v>34</v>
      </c>
      <c r="AI171" s="17"/>
      <c r="AJ171" s="17"/>
      <c r="AK171" s="120">
        <v>1</v>
      </c>
      <c r="AL171" s="120">
        <v>1</v>
      </c>
      <c r="AM171" s="120">
        <v>1</v>
      </c>
      <c r="AN171" s="120">
        <v>1</v>
      </c>
      <c r="AO171" s="120">
        <f t="shared" ref="AO171" si="97">M171/M171</f>
        <v>1</v>
      </c>
      <c r="AP171" s="109" t="s">
        <v>64</v>
      </c>
      <c r="AQ171" s="2" t="s">
        <v>34</v>
      </c>
      <c r="AR171" s="17"/>
      <c r="AS171" s="17"/>
      <c r="AT171" s="122">
        <f t="shared" si="90"/>
        <v>1.6E-2</v>
      </c>
      <c r="AU171" s="122">
        <f t="shared" si="91"/>
        <v>1.8000000000000002E-2</v>
      </c>
      <c r="AV171" s="122">
        <f t="shared" si="92"/>
        <v>1.8000000000000002E-2</v>
      </c>
      <c r="AW171" s="122">
        <f t="shared" si="93"/>
        <v>0.02</v>
      </c>
      <c r="AX171" s="122">
        <f t="shared" si="93"/>
        <v>2.4E-2</v>
      </c>
    </row>
    <row r="172" spans="3:50" x14ac:dyDescent="0.25">
      <c r="C172" s="6" t="s">
        <v>1</v>
      </c>
      <c r="D172" s="7" t="s">
        <v>0</v>
      </c>
      <c r="E172" s="7" t="s">
        <v>64</v>
      </c>
      <c r="F172" s="9" t="s">
        <v>63</v>
      </c>
      <c r="G172" s="13"/>
      <c r="H172" s="13"/>
      <c r="I172" s="116">
        <v>1920117</v>
      </c>
      <c r="J172" s="116">
        <v>2011783</v>
      </c>
      <c r="K172" s="116">
        <v>1966898</v>
      </c>
      <c r="L172" s="116">
        <v>2777226</v>
      </c>
      <c r="M172" s="116">
        <v>2777952</v>
      </c>
      <c r="N172" s="7" t="s">
        <v>64</v>
      </c>
      <c r="O172" s="9" t="s">
        <v>63</v>
      </c>
      <c r="P172" s="15"/>
      <c r="Q172" s="15"/>
      <c r="R172" s="118">
        <v>1.2</v>
      </c>
      <c r="S172" s="118">
        <v>0.9</v>
      </c>
      <c r="T172" s="118">
        <v>1.4</v>
      </c>
      <c r="U172" s="118">
        <v>1</v>
      </c>
      <c r="V172" s="118">
        <v>1.2</v>
      </c>
      <c r="X172" s="7" t="s">
        <v>64</v>
      </c>
      <c r="Y172" s="9" t="s">
        <v>63</v>
      </c>
      <c r="Z172" s="13"/>
      <c r="AA172" s="13"/>
      <c r="AB172" s="116">
        <f t="shared" si="82"/>
        <v>46082.807999999997</v>
      </c>
      <c r="AC172" s="116">
        <f t="shared" si="83"/>
        <v>36212.093999999997</v>
      </c>
      <c r="AD172" s="116">
        <f t="shared" si="84"/>
        <v>55073.143999999993</v>
      </c>
      <c r="AE172" s="116">
        <f t="shared" si="85"/>
        <v>55544.52</v>
      </c>
      <c r="AF172" s="116">
        <f t="shared" si="85"/>
        <v>66670.847999999998</v>
      </c>
      <c r="AG172" s="7" t="s">
        <v>64</v>
      </c>
      <c r="AH172" s="9" t="s">
        <v>63</v>
      </c>
      <c r="AI172" s="17"/>
      <c r="AJ172" s="17"/>
      <c r="AK172" s="121">
        <v>0.76400430044548284</v>
      </c>
      <c r="AL172" s="121">
        <v>0.80137084249014212</v>
      </c>
      <c r="AM172" s="121">
        <v>0.81979804496994269</v>
      </c>
      <c r="AN172" s="121">
        <v>0.86331967117564501</v>
      </c>
      <c r="AO172" s="121">
        <f t="shared" ref="AO172" si="98">M172/M171</f>
        <v>0.88659664836420415</v>
      </c>
      <c r="AP172" s="7" t="s">
        <v>64</v>
      </c>
      <c r="AQ172" s="9" t="s">
        <v>63</v>
      </c>
      <c r="AR172" s="17"/>
      <c r="AS172" s="17"/>
      <c r="AT172" s="123">
        <f t="shared" si="90"/>
        <v>1.8336103210691589E-2</v>
      </c>
      <c r="AU172" s="123">
        <f t="shared" si="91"/>
        <v>1.4424675164822558E-2</v>
      </c>
      <c r="AV172" s="123">
        <f t="shared" si="92"/>
        <v>2.2954345259158394E-2</v>
      </c>
      <c r="AW172" s="123">
        <f t="shared" si="93"/>
        <v>1.72663934235129E-2</v>
      </c>
      <c r="AX172" s="123">
        <f t="shared" si="93"/>
        <v>2.1278319560740899E-2</v>
      </c>
    </row>
    <row r="173" spans="3:50" x14ac:dyDescent="0.25">
      <c r="C173" s="6" t="s">
        <v>1</v>
      </c>
      <c r="D173" s="7" t="s">
        <v>0</v>
      </c>
      <c r="E173" s="7" t="s">
        <v>64</v>
      </c>
      <c r="F173" s="9" t="s">
        <v>62</v>
      </c>
      <c r="G173" s="13"/>
      <c r="H173" s="13"/>
      <c r="I173" s="116">
        <v>593111</v>
      </c>
      <c r="J173" s="116">
        <v>498644</v>
      </c>
      <c r="K173" s="116">
        <v>432349</v>
      </c>
      <c r="L173" s="116">
        <v>439689</v>
      </c>
      <c r="M173" s="116">
        <v>355324</v>
      </c>
      <c r="N173" s="7" t="s">
        <v>64</v>
      </c>
      <c r="O173" s="9" t="s">
        <v>62</v>
      </c>
      <c r="P173" s="15"/>
      <c r="Q173" s="15"/>
      <c r="R173" s="118">
        <v>2.8</v>
      </c>
      <c r="S173" s="118">
        <v>3.1</v>
      </c>
      <c r="T173" s="118">
        <v>3.5</v>
      </c>
      <c r="U173" s="118">
        <v>3.6</v>
      </c>
      <c r="V173" s="118">
        <v>3.9</v>
      </c>
      <c r="X173" s="7" t="s">
        <v>64</v>
      </c>
      <c r="Y173" s="9" t="s">
        <v>62</v>
      </c>
      <c r="Z173" s="13"/>
      <c r="AA173" s="13"/>
      <c r="AB173" s="116">
        <f t="shared" si="82"/>
        <v>33214.215999999993</v>
      </c>
      <c r="AC173" s="116">
        <f t="shared" si="83"/>
        <v>30915.928000000004</v>
      </c>
      <c r="AD173" s="116">
        <f t="shared" si="84"/>
        <v>30264.43</v>
      </c>
      <c r="AE173" s="116">
        <f t="shared" si="85"/>
        <v>31657.608000000004</v>
      </c>
      <c r="AF173" s="116">
        <f>2*(M173*V173/100)</f>
        <v>27715.271999999997</v>
      </c>
      <c r="AG173" s="7" t="s">
        <v>64</v>
      </c>
      <c r="AH173" s="9" t="s">
        <v>62</v>
      </c>
      <c r="AI173" s="17"/>
      <c r="AJ173" s="17"/>
      <c r="AK173" s="121">
        <v>0.23599569955451713</v>
      </c>
      <c r="AL173" s="121">
        <v>0.19862915750985788</v>
      </c>
      <c r="AM173" s="121">
        <v>0.18020195503005734</v>
      </c>
      <c r="AN173" s="121">
        <v>0.13668032882435502</v>
      </c>
      <c r="AO173" s="121">
        <f t="shared" ref="AO173" si="99">M173/M171</f>
        <v>0.11340335163579589</v>
      </c>
      <c r="AP173" s="7" t="s">
        <v>64</v>
      </c>
      <c r="AQ173" s="9" t="s">
        <v>62</v>
      </c>
      <c r="AR173" s="17"/>
      <c r="AS173" s="17"/>
      <c r="AT173" s="123">
        <f t="shared" si="90"/>
        <v>1.3215759175052959E-2</v>
      </c>
      <c r="AU173" s="123">
        <f t="shared" si="91"/>
        <v>1.2315007765611188E-2</v>
      </c>
      <c r="AV173" s="123">
        <f t="shared" si="92"/>
        <v>1.2614136852104014E-2</v>
      </c>
      <c r="AW173" s="123">
        <f t="shared" si="93"/>
        <v>9.8409836753535623E-3</v>
      </c>
      <c r="AX173" s="123">
        <f t="shared" si="93"/>
        <v>8.8454614275920787E-3</v>
      </c>
    </row>
    <row r="174" spans="3:50" x14ac:dyDescent="0.25">
      <c r="C174" s="6"/>
      <c r="D174" s="7"/>
      <c r="E174" s="7"/>
      <c r="F174" s="6"/>
      <c r="G174" s="13"/>
      <c r="H174" s="13"/>
      <c r="I174" s="14"/>
      <c r="J174" s="14"/>
      <c r="K174" s="14"/>
      <c r="L174" s="14"/>
      <c r="M174" s="14"/>
      <c r="O174" s="2"/>
      <c r="P174" s="15"/>
      <c r="Q174" s="15"/>
      <c r="R174" s="15"/>
      <c r="S174" s="15"/>
      <c r="T174" s="15"/>
      <c r="U174" s="15"/>
      <c r="V174" s="15"/>
      <c r="Y174" s="2"/>
      <c r="Z174" s="13"/>
      <c r="AA174" s="13"/>
      <c r="AB174" s="13"/>
      <c r="AC174" s="13"/>
      <c r="AD174" s="13"/>
      <c r="AE174" s="13"/>
      <c r="AF174" s="13"/>
      <c r="AH174" s="2"/>
      <c r="AI174" s="17"/>
      <c r="AJ174" s="17"/>
      <c r="AK174" s="17"/>
      <c r="AL174" s="17"/>
      <c r="AM174" s="17"/>
      <c r="AN174" s="17"/>
      <c r="AO174" s="18"/>
      <c r="AQ174" s="2"/>
      <c r="AR174" s="17"/>
      <c r="AS174" s="17"/>
      <c r="AT174" s="17"/>
      <c r="AU174" s="17"/>
      <c r="AV174" s="17"/>
      <c r="AW174" s="17"/>
      <c r="AX174" s="17"/>
    </row>
    <row r="175" spans="3:50" ht="23.25" x14ac:dyDescent="0.25">
      <c r="G175" s="21" t="s">
        <v>66</v>
      </c>
    </row>
    <row r="177" spans="2:50" s="4" customFormat="1" x14ac:dyDescent="0.25">
      <c r="B177" s="1"/>
      <c r="C177" s="2"/>
      <c r="D177" s="3"/>
      <c r="G177" s="4" t="s">
        <v>12</v>
      </c>
      <c r="O177" s="4" t="s">
        <v>13</v>
      </c>
      <c r="Y177" s="4" t="s">
        <v>14</v>
      </c>
      <c r="AH177" s="4" t="s">
        <v>15</v>
      </c>
      <c r="AQ177" s="4" t="s">
        <v>16</v>
      </c>
    </row>
    <row r="178" spans="2:50" x14ac:dyDescent="0.25">
      <c r="F178" s="12" t="s">
        <v>11</v>
      </c>
      <c r="G178" s="20" t="s">
        <v>4</v>
      </c>
      <c r="H178" s="20" t="s">
        <v>5</v>
      </c>
      <c r="I178" s="20" t="s">
        <v>6</v>
      </c>
      <c r="J178" s="20" t="s">
        <v>7</v>
      </c>
      <c r="K178" s="20" t="s">
        <v>8</v>
      </c>
      <c r="L178" s="20" t="s">
        <v>3</v>
      </c>
      <c r="M178" s="20" t="s">
        <v>9</v>
      </c>
      <c r="O178" s="12" t="s">
        <v>11</v>
      </c>
      <c r="P178" s="20" t="s">
        <v>4</v>
      </c>
      <c r="Q178" s="20" t="s">
        <v>5</v>
      </c>
      <c r="R178" s="20" t="s">
        <v>6</v>
      </c>
      <c r="S178" s="20" t="s">
        <v>7</v>
      </c>
      <c r="T178" s="20" t="s">
        <v>8</v>
      </c>
      <c r="U178" s="20" t="s">
        <v>3</v>
      </c>
      <c r="V178" s="20" t="s">
        <v>9</v>
      </c>
      <c r="Y178" s="12" t="s">
        <v>11</v>
      </c>
      <c r="Z178" s="20" t="s">
        <v>4</v>
      </c>
      <c r="AA178" s="20" t="s">
        <v>5</v>
      </c>
      <c r="AB178" s="20" t="s">
        <v>6</v>
      </c>
      <c r="AC178" s="20" t="s">
        <v>7</v>
      </c>
      <c r="AD178" s="20" t="s">
        <v>8</v>
      </c>
      <c r="AE178" s="20" t="s">
        <v>3</v>
      </c>
      <c r="AF178" s="20" t="s">
        <v>9</v>
      </c>
      <c r="AH178" s="12" t="s">
        <v>11</v>
      </c>
      <c r="AI178" s="20" t="s">
        <v>4</v>
      </c>
      <c r="AJ178" s="20" t="s">
        <v>5</v>
      </c>
      <c r="AK178" s="20" t="s">
        <v>6</v>
      </c>
      <c r="AL178" s="20" t="s">
        <v>7</v>
      </c>
      <c r="AM178" s="20" t="s">
        <v>8</v>
      </c>
      <c r="AN178" s="20" t="s">
        <v>3</v>
      </c>
      <c r="AO178" s="20" t="s">
        <v>9</v>
      </c>
      <c r="AQ178" s="12" t="s">
        <v>11</v>
      </c>
      <c r="AR178" s="20" t="s">
        <v>4</v>
      </c>
      <c r="AS178" s="20" t="s">
        <v>5</v>
      </c>
      <c r="AT178" s="20" t="s">
        <v>6</v>
      </c>
      <c r="AU178" s="20" t="s">
        <v>7</v>
      </c>
      <c r="AV178" s="20" t="s">
        <v>8</v>
      </c>
      <c r="AW178" s="20" t="s">
        <v>3</v>
      </c>
      <c r="AX178" s="20" t="s">
        <v>9</v>
      </c>
    </row>
    <row r="179" spans="2:50" x14ac:dyDescent="0.25">
      <c r="C179" s="2" t="s">
        <v>1</v>
      </c>
      <c r="D179" s="3" t="s">
        <v>2</v>
      </c>
      <c r="E179" s="109" t="s">
        <v>35</v>
      </c>
      <c r="F179" s="2" t="s">
        <v>34</v>
      </c>
      <c r="G179" s="13"/>
      <c r="H179" s="13"/>
      <c r="I179" s="115">
        <v>3345149</v>
      </c>
      <c r="J179" s="115">
        <v>3394327</v>
      </c>
      <c r="K179" s="115">
        <v>3414087</v>
      </c>
      <c r="L179" s="115">
        <v>4289319</v>
      </c>
      <c r="M179" s="115">
        <v>4476949</v>
      </c>
      <c r="N179" s="109" t="s">
        <v>35</v>
      </c>
      <c r="O179" s="2" t="s">
        <v>34</v>
      </c>
      <c r="P179" s="15"/>
      <c r="Q179" s="15"/>
      <c r="R179" s="117">
        <v>1.2</v>
      </c>
      <c r="S179" s="117">
        <v>1.3</v>
      </c>
      <c r="T179" s="117">
        <v>1.4</v>
      </c>
      <c r="U179" s="117">
        <v>1.3</v>
      </c>
      <c r="V179" s="117">
        <v>1.4</v>
      </c>
      <c r="X179" s="109" t="s">
        <v>35</v>
      </c>
      <c r="Y179" s="2" t="s">
        <v>34</v>
      </c>
      <c r="Z179" s="13"/>
      <c r="AA179" s="13"/>
      <c r="AB179" s="115">
        <f>2*(I179*R179/100)</f>
        <v>80283.576000000001</v>
      </c>
      <c r="AC179" s="115">
        <f t="shared" ref="AC179:AC214" si="100">2*(J179*S179/100)</f>
        <v>88252.502000000008</v>
      </c>
      <c r="AD179" s="115">
        <f t="shared" ref="AD179:AD214" si="101">2*(K179*T179/100)</f>
        <v>95594.436000000002</v>
      </c>
      <c r="AE179" s="115">
        <f t="shared" ref="AE179:AF214" si="102">2*(L179*U179/100)</f>
        <v>111522.29400000001</v>
      </c>
      <c r="AF179" s="115">
        <v>125354.57199999999</v>
      </c>
      <c r="AG179" s="109" t="s">
        <v>35</v>
      </c>
      <c r="AH179" s="2" t="s">
        <v>34</v>
      </c>
      <c r="AI179" s="17"/>
      <c r="AJ179" s="17"/>
      <c r="AK179" s="120">
        <f>I179/I179</f>
        <v>1</v>
      </c>
      <c r="AL179" s="120">
        <f t="shared" ref="AL179:AN179" si="103">J179/J179</f>
        <v>1</v>
      </c>
      <c r="AM179" s="120">
        <f t="shared" si="103"/>
        <v>1</v>
      </c>
      <c r="AN179" s="120">
        <f t="shared" si="103"/>
        <v>1</v>
      </c>
      <c r="AO179" s="120">
        <v>1</v>
      </c>
      <c r="AP179" s="109" t="s">
        <v>35</v>
      </c>
      <c r="AQ179" s="2" t="s">
        <v>34</v>
      </c>
      <c r="AR179" s="17"/>
      <c r="AS179" s="17"/>
      <c r="AT179" s="122">
        <f>2*(R179*AK179/100)</f>
        <v>2.4E-2</v>
      </c>
      <c r="AU179" s="122">
        <f t="shared" ref="AU179:AU214" si="104">2*(S179*AL179/100)</f>
        <v>2.6000000000000002E-2</v>
      </c>
      <c r="AV179" s="122">
        <f t="shared" ref="AV179:AV214" si="105">2*(T179*AM179/100)</f>
        <v>2.7999999999999997E-2</v>
      </c>
      <c r="AW179" s="122">
        <f t="shared" ref="AW179:AX214" si="106">2*(U179*AN179/100)</f>
        <v>2.6000000000000002E-2</v>
      </c>
      <c r="AX179" s="122">
        <v>2.7999999999999997E-2</v>
      </c>
    </row>
    <row r="180" spans="2:50" x14ac:dyDescent="0.25">
      <c r="C180" s="6" t="s">
        <v>1</v>
      </c>
      <c r="D180" s="7" t="s">
        <v>2</v>
      </c>
      <c r="E180" s="7" t="s">
        <v>35</v>
      </c>
      <c r="F180" s="9" t="s">
        <v>63</v>
      </c>
      <c r="G180" s="14"/>
      <c r="H180" s="14"/>
      <c r="I180" s="116">
        <v>2849259</v>
      </c>
      <c r="J180" s="116">
        <v>3052842</v>
      </c>
      <c r="K180" s="116">
        <v>3011163</v>
      </c>
      <c r="L180" s="116">
        <v>3642125</v>
      </c>
      <c r="M180" s="116">
        <v>3820391</v>
      </c>
      <c r="N180" s="7" t="s">
        <v>35</v>
      </c>
      <c r="O180" s="9" t="s">
        <v>63</v>
      </c>
      <c r="P180" s="16"/>
      <c r="Q180" s="16"/>
      <c r="R180" s="118">
        <v>1.5</v>
      </c>
      <c r="S180" s="118">
        <v>1.3</v>
      </c>
      <c r="T180" s="118">
        <v>1.4</v>
      </c>
      <c r="U180" s="118">
        <v>1.5</v>
      </c>
      <c r="V180" s="118">
        <v>1.6</v>
      </c>
      <c r="X180" s="7" t="s">
        <v>35</v>
      </c>
      <c r="Y180" s="9" t="s">
        <v>63</v>
      </c>
      <c r="Z180" s="14"/>
      <c r="AA180" s="14"/>
      <c r="AB180" s="116">
        <f t="shared" ref="AB180:AB214" si="107">2*(I180*R180/100)</f>
        <v>85477.77</v>
      </c>
      <c r="AC180" s="116">
        <f t="shared" si="100"/>
        <v>79373.892000000007</v>
      </c>
      <c r="AD180" s="116">
        <f t="shared" si="101"/>
        <v>84312.563999999998</v>
      </c>
      <c r="AE180" s="116">
        <f t="shared" si="102"/>
        <v>109263.75</v>
      </c>
      <c r="AF180" s="116">
        <v>122252.51200000002</v>
      </c>
      <c r="AG180" s="7" t="s">
        <v>35</v>
      </c>
      <c r="AH180" s="9" t="s">
        <v>63</v>
      </c>
      <c r="AI180" s="19"/>
      <c r="AJ180" s="19"/>
      <c r="AK180" s="121">
        <f>I180/I179</f>
        <v>0.8517584717452048</v>
      </c>
      <c r="AL180" s="121">
        <f t="shared" ref="AL180:AN180" si="108">J180/J179</f>
        <v>0.89939537351586929</v>
      </c>
      <c r="AM180" s="121">
        <f t="shared" si="108"/>
        <v>0.88198191785973823</v>
      </c>
      <c r="AN180" s="121">
        <f t="shared" si="108"/>
        <v>0.8491149760603024</v>
      </c>
      <c r="AO180" s="121">
        <v>0.85334700037905276</v>
      </c>
      <c r="AP180" s="7" t="s">
        <v>35</v>
      </c>
      <c r="AQ180" s="9" t="s">
        <v>63</v>
      </c>
      <c r="AR180" s="19"/>
      <c r="AS180" s="19"/>
      <c r="AT180" s="123">
        <f t="shared" ref="AT180:AT214" si="109">2*(R180*AK180/100)</f>
        <v>2.5552754152356142E-2</v>
      </c>
      <c r="AU180" s="123">
        <f t="shared" si="104"/>
        <v>2.33842797114126E-2</v>
      </c>
      <c r="AV180" s="123">
        <f t="shared" si="105"/>
        <v>2.4695493700072669E-2</v>
      </c>
      <c r="AW180" s="123">
        <f t="shared" si="106"/>
        <v>2.5473449281809071E-2</v>
      </c>
      <c r="AX180" s="123">
        <v>2.7307104012129688E-2</v>
      </c>
    </row>
    <row r="181" spans="2:50" x14ac:dyDescent="0.25">
      <c r="C181" s="6" t="s">
        <v>1</v>
      </c>
      <c r="D181" s="7" t="s">
        <v>2</v>
      </c>
      <c r="E181" s="7" t="s">
        <v>35</v>
      </c>
      <c r="F181" s="9" t="s">
        <v>62</v>
      </c>
      <c r="G181" s="14"/>
      <c r="H181" s="14"/>
      <c r="I181" s="116">
        <v>495890</v>
      </c>
      <c r="J181" s="116">
        <v>341485</v>
      </c>
      <c r="K181" s="116">
        <v>402924</v>
      </c>
      <c r="L181" s="116">
        <v>647194</v>
      </c>
      <c r="M181" s="116">
        <v>656558</v>
      </c>
      <c r="N181" s="7" t="s">
        <v>35</v>
      </c>
      <c r="O181" s="9" t="s">
        <v>62</v>
      </c>
      <c r="P181" s="16"/>
      <c r="Q181" s="16"/>
      <c r="R181" s="118">
        <v>3.3</v>
      </c>
      <c r="S181" s="118">
        <v>4.4000000000000004</v>
      </c>
      <c r="T181" s="118">
        <v>4.2</v>
      </c>
      <c r="U181" s="118">
        <v>4</v>
      </c>
      <c r="V181" s="118">
        <v>4</v>
      </c>
      <c r="X181" s="7" t="s">
        <v>35</v>
      </c>
      <c r="Y181" s="9" t="s">
        <v>62</v>
      </c>
      <c r="Z181" s="14"/>
      <c r="AA181" s="14"/>
      <c r="AB181" s="116">
        <f t="shared" si="107"/>
        <v>32728.74</v>
      </c>
      <c r="AC181" s="116">
        <f t="shared" si="100"/>
        <v>30050.680000000004</v>
      </c>
      <c r="AD181" s="116">
        <f t="shared" si="101"/>
        <v>33845.616000000002</v>
      </c>
      <c r="AE181" s="116">
        <f t="shared" si="102"/>
        <v>51775.519999999997</v>
      </c>
      <c r="AF181" s="116">
        <v>52524.639999999999</v>
      </c>
      <c r="AG181" s="7" t="s">
        <v>35</v>
      </c>
      <c r="AH181" s="9" t="s">
        <v>62</v>
      </c>
      <c r="AI181" s="19"/>
      <c r="AJ181" s="19"/>
      <c r="AK181" s="121">
        <f>I181/I179</f>
        <v>0.14824152825479522</v>
      </c>
      <c r="AL181" s="121">
        <f t="shared" ref="AL181:AN181" si="110">J181/J179</f>
        <v>0.10060462648413072</v>
      </c>
      <c r="AM181" s="121">
        <f t="shared" si="110"/>
        <v>0.1180180821402618</v>
      </c>
      <c r="AN181" s="121">
        <f t="shared" si="110"/>
        <v>0.15088502393969766</v>
      </c>
      <c r="AO181" s="121">
        <v>0.14665299962094722</v>
      </c>
      <c r="AP181" s="7" t="s">
        <v>35</v>
      </c>
      <c r="AQ181" s="9" t="s">
        <v>62</v>
      </c>
      <c r="AR181" s="19"/>
      <c r="AS181" s="19"/>
      <c r="AT181" s="123">
        <f t="shared" si="109"/>
        <v>9.7839408648164837E-3</v>
      </c>
      <c r="AU181" s="123">
        <f t="shared" si="104"/>
        <v>8.8532071306035038E-3</v>
      </c>
      <c r="AV181" s="123">
        <f t="shared" si="105"/>
        <v>9.9135188997819916E-3</v>
      </c>
      <c r="AW181" s="123">
        <f t="shared" si="106"/>
        <v>1.2070801915175813E-2</v>
      </c>
      <c r="AX181" s="123">
        <v>1.1732239969675777E-2</v>
      </c>
    </row>
    <row r="182" spans="2:50" x14ac:dyDescent="0.25">
      <c r="C182" s="2" t="s">
        <v>1</v>
      </c>
      <c r="D182" s="3" t="s">
        <v>2</v>
      </c>
      <c r="E182" s="109" t="s">
        <v>36</v>
      </c>
      <c r="F182" s="2" t="s">
        <v>34</v>
      </c>
      <c r="G182" s="14"/>
      <c r="H182" s="14"/>
      <c r="I182" s="115">
        <v>3464571</v>
      </c>
      <c r="J182" s="115">
        <v>3578873</v>
      </c>
      <c r="K182" s="115">
        <v>3672240</v>
      </c>
      <c r="L182" s="115">
        <v>4604289</v>
      </c>
      <c r="M182" s="115">
        <v>4706694</v>
      </c>
      <c r="N182" s="109" t="s">
        <v>36</v>
      </c>
      <c r="O182" s="2" t="s">
        <v>34</v>
      </c>
      <c r="P182" s="16"/>
      <c r="Q182" s="16"/>
      <c r="R182" s="117">
        <v>1.2</v>
      </c>
      <c r="S182" s="117">
        <v>1.3</v>
      </c>
      <c r="T182" s="117">
        <v>1.4</v>
      </c>
      <c r="U182" s="117">
        <v>1.3</v>
      </c>
      <c r="V182" s="117">
        <v>1.4</v>
      </c>
      <c r="X182" s="109" t="s">
        <v>36</v>
      </c>
      <c r="Y182" s="2" t="s">
        <v>34</v>
      </c>
      <c r="Z182" s="14"/>
      <c r="AA182" s="14"/>
      <c r="AB182" s="115">
        <f t="shared" si="107"/>
        <v>83149.703999999998</v>
      </c>
      <c r="AC182" s="115">
        <f t="shared" si="100"/>
        <v>93050.698000000004</v>
      </c>
      <c r="AD182" s="115">
        <f t="shared" si="101"/>
        <v>102822.72</v>
      </c>
      <c r="AE182" s="115">
        <f t="shared" si="102"/>
        <v>119711.51400000001</v>
      </c>
      <c r="AF182" s="115">
        <v>131787.432</v>
      </c>
      <c r="AG182" s="109" t="s">
        <v>36</v>
      </c>
      <c r="AH182" s="2" t="s">
        <v>34</v>
      </c>
      <c r="AI182" s="19"/>
      <c r="AJ182" s="19"/>
      <c r="AK182" s="120">
        <f t="shared" ref="AK182" si="111">I182/I182</f>
        <v>1</v>
      </c>
      <c r="AL182" s="120">
        <f t="shared" ref="AL182" si="112">J182/J182</f>
        <v>1</v>
      </c>
      <c r="AM182" s="120">
        <f t="shared" ref="AM182" si="113">K182/K182</f>
        <v>1</v>
      </c>
      <c r="AN182" s="120">
        <f t="shared" ref="AN182" si="114">L182/L182</f>
        <v>1</v>
      </c>
      <c r="AO182" s="120">
        <v>1</v>
      </c>
      <c r="AP182" s="109" t="s">
        <v>36</v>
      </c>
      <c r="AQ182" s="2" t="s">
        <v>34</v>
      </c>
      <c r="AR182" s="19"/>
      <c r="AS182" s="19"/>
      <c r="AT182" s="122">
        <f t="shared" si="109"/>
        <v>2.4E-2</v>
      </c>
      <c r="AU182" s="122">
        <f t="shared" si="104"/>
        <v>2.6000000000000002E-2</v>
      </c>
      <c r="AV182" s="122">
        <f t="shared" si="105"/>
        <v>2.7999999999999997E-2</v>
      </c>
      <c r="AW182" s="122">
        <f t="shared" si="106"/>
        <v>2.6000000000000002E-2</v>
      </c>
      <c r="AX182" s="122">
        <v>2.7999999999999997E-2</v>
      </c>
    </row>
    <row r="183" spans="2:50" x14ac:dyDescent="0.25">
      <c r="C183" s="6" t="s">
        <v>1</v>
      </c>
      <c r="D183" s="7" t="s">
        <v>2</v>
      </c>
      <c r="E183" s="7" t="s">
        <v>36</v>
      </c>
      <c r="F183" s="9" t="s">
        <v>63</v>
      </c>
      <c r="G183" s="14"/>
      <c r="H183" s="14"/>
      <c r="I183" s="116">
        <v>2955944</v>
      </c>
      <c r="J183" s="116">
        <v>3201415</v>
      </c>
      <c r="K183" s="116">
        <v>3284048</v>
      </c>
      <c r="L183" s="116">
        <v>4037980</v>
      </c>
      <c r="M183" s="116">
        <v>4088842</v>
      </c>
      <c r="N183" s="7" t="s">
        <v>36</v>
      </c>
      <c r="O183" s="9" t="s">
        <v>63</v>
      </c>
      <c r="P183" s="16"/>
      <c r="Q183" s="16"/>
      <c r="R183" s="118">
        <v>1.5</v>
      </c>
      <c r="S183" s="118">
        <v>1.3</v>
      </c>
      <c r="T183" s="118">
        <v>1.4</v>
      </c>
      <c r="U183" s="118">
        <v>1.3</v>
      </c>
      <c r="V183" s="118">
        <v>1.4</v>
      </c>
      <c r="X183" s="7" t="s">
        <v>36</v>
      </c>
      <c r="Y183" s="9" t="s">
        <v>63</v>
      </c>
      <c r="Z183" s="14"/>
      <c r="AA183" s="14"/>
      <c r="AB183" s="116">
        <f t="shared" si="107"/>
        <v>88678.32</v>
      </c>
      <c r="AC183" s="116">
        <f t="shared" si="100"/>
        <v>83236.789999999994</v>
      </c>
      <c r="AD183" s="116">
        <f t="shared" si="101"/>
        <v>91953.343999999983</v>
      </c>
      <c r="AE183" s="116">
        <f t="shared" si="102"/>
        <v>104987.48</v>
      </c>
      <c r="AF183" s="116">
        <v>114487.576</v>
      </c>
      <c r="AG183" s="7" t="s">
        <v>36</v>
      </c>
      <c r="AH183" s="9" t="s">
        <v>63</v>
      </c>
      <c r="AI183" s="19"/>
      <c r="AJ183" s="19"/>
      <c r="AK183" s="121">
        <f t="shared" ref="AK183" si="115">I183/I182</f>
        <v>0.85319192477221562</v>
      </c>
      <c r="AL183" s="121">
        <f t="shared" ref="AL183" si="116">J183/J182</f>
        <v>0.89453160254638819</v>
      </c>
      <c r="AM183" s="121">
        <f t="shared" ref="AM183" si="117">K183/K182</f>
        <v>0.89429013354247</v>
      </c>
      <c r="AN183" s="121">
        <f t="shared" ref="AN183" si="118">L183/L182</f>
        <v>0.87700402820066248</v>
      </c>
      <c r="AO183" s="121">
        <v>0.86872909095003836</v>
      </c>
      <c r="AP183" s="7" t="s">
        <v>36</v>
      </c>
      <c r="AQ183" s="9" t="s">
        <v>63</v>
      </c>
      <c r="AR183" s="19"/>
      <c r="AS183" s="19"/>
      <c r="AT183" s="123">
        <f t="shared" si="109"/>
        <v>2.559575774316647E-2</v>
      </c>
      <c r="AU183" s="123">
        <f t="shared" si="104"/>
        <v>2.3257821666206095E-2</v>
      </c>
      <c r="AV183" s="123">
        <f t="shared" si="105"/>
        <v>2.5040123739189159E-2</v>
      </c>
      <c r="AW183" s="123">
        <f t="shared" si="106"/>
        <v>2.2802104733217227E-2</v>
      </c>
      <c r="AX183" s="123">
        <v>2.4324414546601072E-2</v>
      </c>
    </row>
    <row r="184" spans="2:50" x14ac:dyDescent="0.25">
      <c r="C184" s="6" t="s">
        <v>1</v>
      </c>
      <c r="D184" s="7" t="s">
        <v>2</v>
      </c>
      <c r="E184" s="7" t="s">
        <v>36</v>
      </c>
      <c r="F184" s="9" t="s">
        <v>62</v>
      </c>
      <c r="G184" s="14"/>
      <c r="H184" s="14"/>
      <c r="I184" s="116">
        <v>508627</v>
      </c>
      <c r="J184" s="116">
        <v>377458</v>
      </c>
      <c r="K184" s="116">
        <v>388192</v>
      </c>
      <c r="L184" s="116">
        <v>566309</v>
      </c>
      <c r="M184" s="116">
        <v>617852</v>
      </c>
      <c r="N184" s="7" t="s">
        <v>36</v>
      </c>
      <c r="O184" s="9" t="s">
        <v>62</v>
      </c>
      <c r="P184" s="16"/>
      <c r="Q184" s="16"/>
      <c r="R184" s="118">
        <v>3.2</v>
      </c>
      <c r="S184" s="118">
        <v>4.0999999999999996</v>
      </c>
      <c r="T184" s="118">
        <v>4.4000000000000004</v>
      </c>
      <c r="U184" s="118">
        <v>4</v>
      </c>
      <c r="V184" s="118">
        <v>4</v>
      </c>
      <c r="X184" s="7" t="s">
        <v>36</v>
      </c>
      <c r="Y184" s="9" t="s">
        <v>62</v>
      </c>
      <c r="Z184" s="14"/>
      <c r="AA184" s="14"/>
      <c r="AB184" s="116">
        <f t="shared" si="107"/>
        <v>32552.128000000004</v>
      </c>
      <c r="AC184" s="116">
        <f t="shared" si="100"/>
        <v>30951.555999999997</v>
      </c>
      <c r="AD184" s="116">
        <f t="shared" si="101"/>
        <v>34160.896000000001</v>
      </c>
      <c r="AE184" s="116">
        <f t="shared" si="102"/>
        <v>45304.72</v>
      </c>
      <c r="AF184" s="116">
        <v>49428.160000000003</v>
      </c>
      <c r="AG184" s="7" t="s">
        <v>36</v>
      </c>
      <c r="AH184" s="9" t="s">
        <v>62</v>
      </c>
      <c r="AI184" s="19"/>
      <c r="AJ184" s="19"/>
      <c r="AK184" s="121">
        <f t="shared" ref="AK184" si="119">I184/I182</f>
        <v>0.14680807522778433</v>
      </c>
      <c r="AL184" s="121">
        <f t="shared" ref="AL184" si="120">J184/J182</f>
        <v>0.10546839745361179</v>
      </c>
      <c r="AM184" s="121">
        <f t="shared" ref="AM184" si="121">K184/K182</f>
        <v>0.10570986645753001</v>
      </c>
      <c r="AN184" s="121">
        <f t="shared" ref="AN184" si="122">L184/L182</f>
        <v>0.12299597179933754</v>
      </c>
      <c r="AO184" s="121">
        <v>0.13127090904996161</v>
      </c>
      <c r="AP184" s="7" t="s">
        <v>36</v>
      </c>
      <c r="AQ184" s="9" t="s">
        <v>62</v>
      </c>
      <c r="AR184" s="19"/>
      <c r="AS184" s="19"/>
      <c r="AT184" s="123">
        <f t="shared" si="109"/>
        <v>9.3957168145781984E-3</v>
      </c>
      <c r="AU184" s="123">
        <f t="shared" si="104"/>
        <v>8.6484085911961665E-3</v>
      </c>
      <c r="AV184" s="123">
        <f t="shared" si="105"/>
        <v>9.3024682482626426E-3</v>
      </c>
      <c r="AW184" s="123">
        <f t="shared" si="106"/>
        <v>9.8396777439470028E-3</v>
      </c>
      <c r="AX184" s="123">
        <v>1.0501672723996928E-2</v>
      </c>
    </row>
    <row r="185" spans="2:50" x14ac:dyDescent="0.25">
      <c r="C185" s="2" t="s">
        <v>1</v>
      </c>
      <c r="D185" s="3" t="s">
        <v>2</v>
      </c>
      <c r="E185" s="109" t="s">
        <v>37</v>
      </c>
      <c r="F185" s="2" t="s">
        <v>34</v>
      </c>
      <c r="G185" s="14"/>
      <c r="H185" s="14"/>
      <c r="I185" s="115">
        <v>3636136</v>
      </c>
      <c r="J185" s="115">
        <v>3670928</v>
      </c>
      <c r="K185" s="115">
        <v>3692979</v>
      </c>
      <c r="L185" s="115">
        <v>4712997</v>
      </c>
      <c r="M185" s="115">
        <v>4937136</v>
      </c>
      <c r="N185" s="109" t="s">
        <v>37</v>
      </c>
      <c r="O185" s="2" t="s">
        <v>34</v>
      </c>
      <c r="P185" s="16"/>
      <c r="Q185" s="16"/>
      <c r="R185" s="117">
        <v>1.2</v>
      </c>
      <c r="S185" s="117">
        <v>1.3</v>
      </c>
      <c r="T185" s="117">
        <v>1.4</v>
      </c>
      <c r="U185" s="117">
        <v>1.3</v>
      </c>
      <c r="V185" s="117">
        <v>1.4</v>
      </c>
      <c r="X185" s="109" t="s">
        <v>37</v>
      </c>
      <c r="Y185" s="2" t="s">
        <v>34</v>
      </c>
      <c r="Z185" s="14"/>
      <c r="AA185" s="14"/>
      <c r="AB185" s="115">
        <f t="shared" si="107"/>
        <v>87267.26400000001</v>
      </c>
      <c r="AC185" s="115">
        <f t="shared" si="100"/>
        <v>95444.128000000012</v>
      </c>
      <c r="AD185" s="115">
        <f t="shared" si="101"/>
        <v>103403.412</v>
      </c>
      <c r="AE185" s="115">
        <f t="shared" si="102"/>
        <v>122537.92200000001</v>
      </c>
      <c r="AF185" s="115">
        <v>138239.80799999999</v>
      </c>
      <c r="AG185" s="109" t="s">
        <v>37</v>
      </c>
      <c r="AH185" s="2" t="s">
        <v>34</v>
      </c>
      <c r="AI185" s="19"/>
      <c r="AJ185" s="19"/>
      <c r="AK185" s="120">
        <f t="shared" ref="AK185" si="123">I185/I185</f>
        <v>1</v>
      </c>
      <c r="AL185" s="120">
        <f t="shared" ref="AL185" si="124">J185/J185</f>
        <v>1</v>
      </c>
      <c r="AM185" s="120">
        <f t="shared" ref="AM185" si="125">K185/K185</f>
        <v>1</v>
      </c>
      <c r="AN185" s="120">
        <f t="shared" ref="AN185" si="126">L185/L185</f>
        <v>1</v>
      </c>
      <c r="AO185" s="120">
        <v>1</v>
      </c>
      <c r="AP185" s="109" t="s">
        <v>37</v>
      </c>
      <c r="AQ185" s="2" t="s">
        <v>34</v>
      </c>
      <c r="AR185" s="19"/>
      <c r="AS185" s="19"/>
      <c r="AT185" s="122">
        <f t="shared" si="109"/>
        <v>2.4E-2</v>
      </c>
      <c r="AU185" s="122">
        <f t="shared" si="104"/>
        <v>2.6000000000000002E-2</v>
      </c>
      <c r="AV185" s="122">
        <f t="shared" si="105"/>
        <v>2.7999999999999997E-2</v>
      </c>
      <c r="AW185" s="122">
        <f t="shared" si="106"/>
        <v>2.6000000000000002E-2</v>
      </c>
      <c r="AX185" s="122">
        <v>2.7999999999999997E-2</v>
      </c>
    </row>
    <row r="186" spans="2:50" x14ac:dyDescent="0.25">
      <c r="C186" s="6" t="s">
        <v>1</v>
      </c>
      <c r="D186" s="7" t="s">
        <v>2</v>
      </c>
      <c r="E186" s="7" t="s">
        <v>37</v>
      </c>
      <c r="F186" s="9" t="s">
        <v>63</v>
      </c>
      <c r="G186" s="14"/>
      <c r="H186" s="14"/>
      <c r="I186" s="116">
        <v>3084628</v>
      </c>
      <c r="J186" s="116">
        <v>3260053</v>
      </c>
      <c r="K186" s="116">
        <v>3305832</v>
      </c>
      <c r="L186" s="116">
        <v>4097613</v>
      </c>
      <c r="M186" s="116">
        <v>4279205</v>
      </c>
      <c r="N186" s="7" t="s">
        <v>37</v>
      </c>
      <c r="O186" s="9" t="s">
        <v>63</v>
      </c>
      <c r="P186" s="16"/>
      <c r="Q186" s="16"/>
      <c r="R186" s="118">
        <v>1.2</v>
      </c>
      <c r="S186" s="118">
        <v>1.3</v>
      </c>
      <c r="T186" s="118">
        <v>1.4</v>
      </c>
      <c r="U186" s="118">
        <v>1.3</v>
      </c>
      <c r="V186" s="118">
        <v>1.4</v>
      </c>
      <c r="X186" s="7" t="s">
        <v>37</v>
      </c>
      <c r="Y186" s="9" t="s">
        <v>63</v>
      </c>
      <c r="Z186" s="14"/>
      <c r="AA186" s="14"/>
      <c r="AB186" s="116">
        <f t="shared" si="107"/>
        <v>74031.072</v>
      </c>
      <c r="AC186" s="116">
        <f t="shared" si="100"/>
        <v>84761.378000000012</v>
      </c>
      <c r="AD186" s="116">
        <f t="shared" si="101"/>
        <v>92563.296000000002</v>
      </c>
      <c r="AE186" s="116">
        <f t="shared" si="102"/>
        <v>106537.93800000001</v>
      </c>
      <c r="AF186" s="116">
        <v>119817.74</v>
      </c>
      <c r="AG186" s="7" t="s">
        <v>37</v>
      </c>
      <c r="AH186" s="9" t="s">
        <v>63</v>
      </c>
      <c r="AI186" s="19"/>
      <c r="AJ186" s="19"/>
      <c r="AK186" s="121">
        <f t="shared" ref="AK186" si="127">I186/I185</f>
        <v>0.84832580519540524</v>
      </c>
      <c r="AL186" s="121">
        <f t="shared" ref="AL186" si="128">J186/J185</f>
        <v>0.8880732610391705</v>
      </c>
      <c r="AM186" s="121">
        <f t="shared" ref="AM186" si="129">K186/K185</f>
        <v>0.89516674749572089</v>
      </c>
      <c r="AN186" s="121">
        <f t="shared" ref="AN186" si="130">L186/L185</f>
        <v>0.86942830644704416</v>
      </c>
      <c r="AO186" s="121">
        <v>0.86673832764582548</v>
      </c>
      <c r="AP186" s="7" t="s">
        <v>37</v>
      </c>
      <c r="AQ186" s="9" t="s">
        <v>63</v>
      </c>
      <c r="AR186" s="19"/>
      <c r="AS186" s="19"/>
      <c r="AT186" s="123">
        <f t="shared" si="109"/>
        <v>2.0359819324689724E-2</v>
      </c>
      <c r="AU186" s="123">
        <f t="shared" si="104"/>
        <v>2.3089904787018434E-2</v>
      </c>
      <c r="AV186" s="123">
        <f t="shared" si="105"/>
        <v>2.5064668929880182E-2</v>
      </c>
      <c r="AW186" s="123">
        <f t="shared" si="106"/>
        <v>2.260513596762315E-2</v>
      </c>
      <c r="AX186" s="123">
        <v>2.4268673174083114E-2</v>
      </c>
    </row>
    <row r="187" spans="2:50" x14ac:dyDescent="0.25">
      <c r="C187" s="6" t="s">
        <v>1</v>
      </c>
      <c r="D187" s="7" t="s">
        <v>2</v>
      </c>
      <c r="E187" s="7" t="s">
        <v>37</v>
      </c>
      <c r="F187" s="9" t="s">
        <v>62</v>
      </c>
      <c r="G187" s="14"/>
      <c r="H187" s="14"/>
      <c r="I187" s="116">
        <v>551508</v>
      </c>
      <c r="J187" s="116">
        <v>410875</v>
      </c>
      <c r="K187" s="116">
        <v>387147</v>
      </c>
      <c r="L187" s="116">
        <v>615384</v>
      </c>
      <c r="M187" s="116">
        <v>657931</v>
      </c>
      <c r="N187" s="7" t="s">
        <v>37</v>
      </c>
      <c r="O187" s="9" t="s">
        <v>62</v>
      </c>
      <c r="P187" s="16"/>
      <c r="Q187" s="16"/>
      <c r="R187" s="118">
        <v>3.2</v>
      </c>
      <c r="S187" s="118">
        <v>3.8</v>
      </c>
      <c r="T187" s="118">
        <v>4.4000000000000004</v>
      </c>
      <c r="U187" s="118">
        <v>4</v>
      </c>
      <c r="V187" s="118">
        <v>4</v>
      </c>
      <c r="X187" s="7" t="s">
        <v>37</v>
      </c>
      <c r="Y187" s="9" t="s">
        <v>62</v>
      </c>
      <c r="Z187" s="14"/>
      <c r="AA187" s="14"/>
      <c r="AB187" s="116">
        <f t="shared" si="107"/>
        <v>35296.512000000002</v>
      </c>
      <c r="AC187" s="116">
        <f t="shared" si="100"/>
        <v>31226.5</v>
      </c>
      <c r="AD187" s="116">
        <f t="shared" si="101"/>
        <v>34068.936000000002</v>
      </c>
      <c r="AE187" s="116">
        <f t="shared" si="102"/>
        <v>49230.720000000001</v>
      </c>
      <c r="AF187" s="116">
        <v>52634.48</v>
      </c>
      <c r="AG187" s="7" t="s">
        <v>37</v>
      </c>
      <c r="AH187" s="9" t="s">
        <v>62</v>
      </c>
      <c r="AI187" s="19"/>
      <c r="AJ187" s="19"/>
      <c r="AK187" s="121">
        <f t="shared" ref="AK187" si="131">I187/I185</f>
        <v>0.15167419480459476</v>
      </c>
      <c r="AL187" s="121">
        <f t="shared" ref="AL187" si="132">J187/J185</f>
        <v>0.11192673896082952</v>
      </c>
      <c r="AM187" s="121">
        <f t="shared" ref="AM187" si="133">K187/K185</f>
        <v>0.10483325250427906</v>
      </c>
      <c r="AN187" s="121">
        <f t="shared" ref="AN187" si="134">L187/L185</f>
        <v>0.13057169355295578</v>
      </c>
      <c r="AO187" s="121">
        <v>0.13326167235417458</v>
      </c>
      <c r="AP187" s="7" t="s">
        <v>37</v>
      </c>
      <c r="AQ187" s="9" t="s">
        <v>62</v>
      </c>
      <c r="AR187" s="19"/>
      <c r="AS187" s="19"/>
      <c r="AT187" s="123">
        <f t="shared" si="109"/>
        <v>9.7071484674940648E-3</v>
      </c>
      <c r="AU187" s="123">
        <f t="shared" si="104"/>
        <v>8.5064321610230434E-3</v>
      </c>
      <c r="AV187" s="123">
        <f t="shared" si="105"/>
        <v>9.225326220376558E-3</v>
      </c>
      <c r="AW187" s="123">
        <f t="shared" si="106"/>
        <v>1.0445735484236463E-2</v>
      </c>
      <c r="AX187" s="123">
        <v>1.0660933788333967E-2</v>
      </c>
    </row>
    <row r="188" spans="2:50" x14ac:dyDescent="0.25">
      <c r="C188" s="2" t="s">
        <v>1</v>
      </c>
      <c r="D188" s="3" t="s">
        <v>2</v>
      </c>
      <c r="E188" s="109" t="s">
        <v>38</v>
      </c>
      <c r="F188" s="2" t="s">
        <v>34</v>
      </c>
      <c r="G188" s="13"/>
      <c r="H188" s="13"/>
      <c r="I188" s="115">
        <v>3616193</v>
      </c>
      <c r="J188" s="115">
        <v>3796007</v>
      </c>
      <c r="K188" s="115">
        <v>3821077</v>
      </c>
      <c r="L188" s="115">
        <v>4653368</v>
      </c>
      <c r="M188" s="115">
        <v>4947473</v>
      </c>
      <c r="N188" s="109" t="s">
        <v>38</v>
      </c>
      <c r="O188" s="2" t="s">
        <v>34</v>
      </c>
      <c r="P188" s="15"/>
      <c r="Q188" s="15"/>
      <c r="R188" s="117">
        <v>1.2</v>
      </c>
      <c r="S188" s="117">
        <v>1.3</v>
      </c>
      <c r="T188" s="117">
        <v>1.4</v>
      </c>
      <c r="U188" s="117">
        <v>1.3</v>
      </c>
      <c r="V188" s="117">
        <v>1.4</v>
      </c>
      <c r="X188" s="109" t="s">
        <v>38</v>
      </c>
      <c r="Y188" s="2" t="s">
        <v>34</v>
      </c>
      <c r="Z188" s="13"/>
      <c r="AA188" s="13"/>
      <c r="AB188" s="115">
        <f t="shared" si="107"/>
        <v>86788.631999999998</v>
      </c>
      <c r="AC188" s="115">
        <f t="shared" si="100"/>
        <v>98696.182000000015</v>
      </c>
      <c r="AD188" s="115">
        <f t="shared" si="101"/>
        <v>106990.156</v>
      </c>
      <c r="AE188" s="115">
        <f t="shared" si="102"/>
        <v>120987.56800000001</v>
      </c>
      <c r="AF188" s="115">
        <v>138529.24399999998</v>
      </c>
      <c r="AG188" s="109" t="s">
        <v>38</v>
      </c>
      <c r="AH188" s="2" t="s">
        <v>34</v>
      </c>
      <c r="AI188" s="17"/>
      <c r="AJ188" s="17"/>
      <c r="AK188" s="120">
        <f t="shared" ref="AK188" si="135">I188/I188</f>
        <v>1</v>
      </c>
      <c r="AL188" s="120">
        <f t="shared" ref="AL188" si="136">J188/J188</f>
        <v>1</v>
      </c>
      <c r="AM188" s="120">
        <f t="shared" ref="AM188" si="137">K188/K188</f>
        <v>1</v>
      </c>
      <c r="AN188" s="120">
        <f t="shared" ref="AN188" si="138">L188/L188</f>
        <v>1</v>
      </c>
      <c r="AO188" s="120">
        <v>1</v>
      </c>
      <c r="AP188" s="109" t="s">
        <v>38</v>
      </c>
      <c r="AQ188" s="2" t="s">
        <v>34</v>
      </c>
      <c r="AR188" s="17"/>
      <c r="AS188" s="17"/>
      <c r="AT188" s="122">
        <f t="shared" si="109"/>
        <v>2.4E-2</v>
      </c>
      <c r="AU188" s="122">
        <f t="shared" si="104"/>
        <v>2.6000000000000002E-2</v>
      </c>
      <c r="AV188" s="122">
        <f t="shared" si="105"/>
        <v>2.7999999999999997E-2</v>
      </c>
      <c r="AW188" s="122">
        <f t="shared" si="106"/>
        <v>2.6000000000000002E-2</v>
      </c>
      <c r="AX188" s="122">
        <v>2.7999999999999997E-2</v>
      </c>
    </row>
    <row r="189" spans="2:50" x14ac:dyDescent="0.25">
      <c r="C189" s="6" t="s">
        <v>1</v>
      </c>
      <c r="D189" s="7" t="s">
        <v>2</v>
      </c>
      <c r="E189" s="7" t="s">
        <v>38</v>
      </c>
      <c r="F189" s="9" t="s">
        <v>63</v>
      </c>
      <c r="G189" s="14"/>
      <c r="H189" s="14"/>
      <c r="I189" s="116">
        <v>3090948</v>
      </c>
      <c r="J189" s="116">
        <v>3378206</v>
      </c>
      <c r="K189" s="116">
        <v>3446811</v>
      </c>
      <c r="L189" s="116">
        <v>4062905</v>
      </c>
      <c r="M189" s="116">
        <v>4313619</v>
      </c>
      <c r="N189" s="7" t="s">
        <v>38</v>
      </c>
      <c r="O189" s="9" t="s">
        <v>63</v>
      </c>
      <c r="P189" s="16"/>
      <c r="Q189" s="16"/>
      <c r="R189" s="118">
        <v>1.2</v>
      </c>
      <c r="S189" s="118">
        <v>1.3</v>
      </c>
      <c r="T189" s="118">
        <v>1.4</v>
      </c>
      <c r="U189" s="118">
        <v>1.3</v>
      </c>
      <c r="V189" s="118">
        <v>1.4</v>
      </c>
      <c r="X189" s="7" t="s">
        <v>38</v>
      </c>
      <c r="Y189" s="9" t="s">
        <v>63</v>
      </c>
      <c r="Z189" s="14"/>
      <c r="AA189" s="14"/>
      <c r="AB189" s="116">
        <f t="shared" si="107"/>
        <v>74182.752000000008</v>
      </c>
      <c r="AC189" s="116">
        <f t="shared" si="100"/>
        <v>87833.356</v>
      </c>
      <c r="AD189" s="116">
        <f t="shared" si="101"/>
        <v>96510.707999999984</v>
      </c>
      <c r="AE189" s="116">
        <f t="shared" si="102"/>
        <v>105635.53</v>
      </c>
      <c r="AF189" s="116">
        <v>120781.33199999999</v>
      </c>
      <c r="AG189" s="7" t="s">
        <v>38</v>
      </c>
      <c r="AH189" s="9" t="s">
        <v>63</v>
      </c>
      <c r="AI189" s="19"/>
      <c r="AJ189" s="19"/>
      <c r="AK189" s="121">
        <f t="shared" ref="AK189" si="139">I189/I188</f>
        <v>0.85475194493214268</v>
      </c>
      <c r="AL189" s="121">
        <f t="shared" ref="AL189" si="140">J189/J188</f>
        <v>0.88993671507981942</v>
      </c>
      <c r="AM189" s="121">
        <f t="shared" ref="AM189" si="141">K189/K188</f>
        <v>0.90205222244932515</v>
      </c>
      <c r="AN189" s="121">
        <f t="shared" ref="AN189" si="142">L189/L188</f>
        <v>0.8731106157948394</v>
      </c>
      <c r="AO189" s="121">
        <v>0.8718832826374191</v>
      </c>
      <c r="AP189" s="7" t="s">
        <v>38</v>
      </c>
      <c r="AQ189" s="9" t="s">
        <v>63</v>
      </c>
      <c r="AR189" s="19"/>
      <c r="AS189" s="19"/>
      <c r="AT189" s="123">
        <f t="shared" si="109"/>
        <v>2.0514046678371423E-2</v>
      </c>
      <c r="AU189" s="123">
        <f t="shared" si="104"/>
        <v>2.3138354592075309E-2</v>
      </c>
      <c r="AV189" s="123">
        <f t="shared" si="105"/>
        <v>2.5257462228581103E-2</v>
      </c>
      <c r="AW189" s="123">
        <f t="shared" si="106"/>
        <v>2.2700876010665824E-2</v>
      </c>
      <c r="AX189" s="123">
        <v>2.441273191384773E-2</v>
      </c>
    </row>
    <row r="190" spans="2:50" x14ac:dyDescent="0.25">
      <c r="C190" s="6" t="s">
        <v>1</v>
      </c>
      <c r="D190" s="7" t="s">
        <v>2</v>
      </c>
      <c r="E190" s="7" t="s">
        <v>38</v>
      </c>
      <c r="F190" s="9" t="s">
        <v>62</v>
      </c>
      <c r="G190" s="14"/>
      <c r="H190" s="14"/>
      <c r="I190" s="116">
        <v>525245</v>
      </c>
      <c r="J190" s="116">
        <v>417801</v>
      </c>
      <c r="K190" s="116">
        <v>374266</v>
      </c>
      <c r="L190" s="116">
        <v>590463</v>
      </c>
      <c r="M190" s="116">
        <v>633854</v>
      </c>
      <c r="N190" s="7" t="s">
        <v>38</v>
      </c>
      <c r="O190" s="9" t="s">
        <v>62</v>
      </c>
      <c r="P190" s="16"/>
      <c r="Q190" s="16"/>
      <c r="R190" s="118">
        <v>3.2</v>
      </c>
      <c r="S190" s="118">
        <v>3.8</v>
      </c>
      <c r="T190" s="118">
        <v>4.4000000000000004</v>
      </c>
      <c r="U190" s="118">
        <v>4</v>
      </c>
      <c r="V190" s="118">
        <v>4</v>
      </c>
      <c r="X190" s="7" t="s">
        <v>38</v>
      </c>
      <c r="Y190" s="9" t="s">
        <v>62</v>
      </c>
      <c r="Z190" s="14"/>
      <c r="AA190" s="14"/>
      <c r="AB190" s="116">
        <f t="shared" si="107"/>
        <v>33615.68</v>
      </c>
      <c r="AC190" s="116">
        <f t="shared" si="100"/>
        <v>31752.875999999997</v>
      </c>
      <c r="AD190" s="116">
        <f t="shared" si="101"/>
        <v>32935.408000000003</v>
      </c>
      <c r="AE190" s="116">
        <f t="shared" si="102"/>
        <v>47237.04</v>
      </c>
      <c r="AF190" s="116">
        <v>50708.32</v>
      </c>
      <c r="AG190" s="7" t="s">
        <v>38</v>
      </c>
      <c r="AH190" s="9" t="s">
        <v>62</v>
      </c>
      <c r="AI190" s="19"/>
      <c r="AJ190" s="19"/>
      <c r="AK190" s="121">
        <f t="shared" ref="AK190" si="143">I190/I188</f>
        <v>0.14524805506785726</v>
      </c>
      <c r="AL190" s="121">
        <f t="shared" ref="AL190" si="144">J190/J188</f>
        <v>0.1100632849201806</v>
      </c>
      <c r="AM190" s="121">
        <f t="shared" ref="AM190" si="145">K190/K188</f>
        <v>9.7947777550674853E-2</v>
      </c>
      <c r="AN190" s="121">
        <f t="shared" ref="AN190" si="146">L190/L188</f>
        <v>0.12688938420516066</v>
      </c>
      <c r="AO190" s="121">
        <v>0.12811671736258085</v>
      </c>
      <c r="AP190" s="7" t="s">
        <v>38</v>
      </c>
      <c r="AQ190" s="9" t="s">
        <v>62</v>
      </c>
      <c r="AR190" s="19"/>
      <c r="AS190" s="19"/>
      <c r="AT190" s="123">
        <f t="shared" si="109"/>
        <v>9.2958755243428646E-3</v>
      </c>
      <c r="AU190" s="123">
        <f t="shared" si="104"/>
        <v>8.364809653933724E-3</v>
      </c>
      <c r="AV190" s="123">
        <f t="shared" si="105"/>
        <v>8.6194044244593884E-3</v>
      </c>
      <c r="AW190" s="123">
        <f t="shared" si="106"/>
        <v>1.0151150736412852E-2</v>
      </c>
      <c r="AX190" s="123">
        <v>1.0249337389006468E-2</v>
      </c>
    </row>
    <row r="191" spans="2:50" x14ac:dyDescent="0.25">
      <c r="C191" s="2" t="s">
        <v>1</v>
      </c>
      <c r="D191" s="3" t="s">
        <v>2</v>
      </c>
      <c r="E191" s="109" t="s">
        <v>39</v>
      </c>
      <c r="F191" s="2" t="s">
        <v>34</v>
      </c>
      <c r="G191" s="14"/>
      <c r="H191" s="14"/>
      <c r="I191" s="115">
        <v>3645886</v>
      </c>
      <c r="J191" s="115">
        <v>3801510</v>
      </c>
      <c r="K191" s="115">
        <v>3945062</v>
      </c>
      <c r="L191" s="115">
        <v>4913324</v>
      </c>
      <c r="M191" s="115">
        <v>5031015</v>
      </c>
      <c r="N191" s="109" t="s">
        <v>39</v>
      </c>
      <c r="O191" s="2" t="s">
        <v>34</v>
      </c>
      <c r="P191" s="16"/>
      <c r="Q191" s="16"/>
      <c r="R191" s="117">
        <v>1.2</v>
      </c>
      <c r="S191" s="117">
        <v>1.3</v>
      </c>
      <c r="T191" s="117">
        <v>1.4</v>
      </c>
      <c r="U191" s="117">
        <v>1.3</v>
      </c>
      <c r="V191" s="117">
        <v>1.2</v>
      </c>
      <c r="X191" s="109" t="s">
        <v>39</v>
      </c>
      <c r="Y191" s="2" t="s">
        <v>34</v>
      </c>
      <c r="Z191" s="14"/>
      <c r="AA191" s="14"/>
      <c r="AB191" s="115">
        <f t="shared" si="107"/>
        <v>87501.26400000001</v>
      </c>
      <c r="AC191" s="115">
        <f t="shared" si="100"/>
        <v>98839.26</v>
      </c>
      <c r="AD191" s="115">
        <f t="shared" si="101"/>
        <v>110461.73599999999</v>
      </c>
      <c r="AE191" s="115">
        <f t="shared" si="102"/>
        <v>127746.424</v>
      </c>
      <c r="AF191" s="115">
        <v>120744.36</v>
      </c>
      <c r="AG191" s="109" t="s">
        <v>39</v>
      </c>
      <c r="AH191" s="2" t="s">
        <v>34</v>
      </c>
      <c r="AI191" s="19"/>
      <c r="AJ191" s="19"/>
      <c r="AK191" s="120">
        <f t="shared" ref="AK191" si="147">I191/I191</f>
        <v>1</v>
      </c>
      <c r="AL191" s="120">
        <f t="shared" ref="AL191" si="148">J191/J191</f>
        <v>1</v>
      </c>
      <c r="AM191" s="120">
        <f t="shared" ref="AM191" si="149">K191/K191</f>
        <v>1</v>
      </c>
      <c r="AN191" s="120">
        <f t="shared" ref="AN191" si="150">L191/L191</f>
        <v>1</v>
      </c>
      <c r="AO191" s="120">
        <v>1</v>
      </c>
      <c r="AP191" s="109" t="s">
        <v>39</v>
      </c>
      <c r="AQ191" s="2" t="s">
        <v>34</v>
      </c>
      <c r="AR191" s="19"/>
      <c r="AS191" s="19"/>
      <c r="AT191" s="122">
        <f t="shared" si="109"/>
        <v>2.4E-2</v>
      </c>
      <c r="AU191" s="122">
        <f t="shared" si="104"/>
        <v>2.6000000000000002E-2</v>
      </c>
      <c r="AV191" s="122">
        <f t="shared" si="105"/>
        <v>2.7999999999999997E-2</v>
      </c>
      <c r="AW191" s="122">
        <f t="shared" si="106"/>
        <v>2.6000000000000002E-2</v>
      </c>
      <c r="AX191" s="122">
        <v>2.4E-2</v>
      </c>
    </row>
    <row r="192" spans="2:50" x14ac:dyDescent="0.25">
      <c r="C192" s="6" t="s">
        <v>1</v>
      </c>
      <c r="D192" s="7" t="s">
        <v>2</v>
      </c>
      <c r="E192" s="7" t="s">
        <v>39</v>
      </c>
      <c r="F192" s="9" t="s">
        <v>63</v>
      </c>
      <c r="G192" s="13"/>
      <c r="H192" s="13"/>
      <c r="I192" s="116">
        <v>3154892</v>
      </c>
      <c r="J192" s="116">
        <v>3428250</v>
      </c>
      <c r="K192" s="116">
        <v>3590564</v>
      </c>
      <c r="L192" s="116">
        <v>4393758</v>
      </c>
      <c r="M192" s="116">
        <v>4454190</v>
      </c>
      <c r="N192" s="7" t="s">
        <v>39</v>
      </c>
      <c r="O192" s="9" t="s">
        <v>63</v>
      </c>
      <c r="P192" s="15"/>
      <c r="Q192" s="15"/>
      <c r="R192" s="118">
        <v>1.2</v>
      </c>
      <c r="S192" s="118">
        <v>1.3</v>
      </c>
      <c r="T192" s="118">
        <v>1.4</v>
      </c>
      <c r="U192" s="118">
        <v>1.3</v>
      </c>
      <c r="V192" s="118">
        <v>1.4</v>
      </c>
      <c r="X192" s="7" t="s">
        <v>39</v>
      </c>
      <c r="Y192" s="9" t="s">
        <v>63</v>
      </c>
      <c r="Z192" s="13"/>
      <c r="AA192" s="13"/>
      <c r="AB192" s="116">
        <f t="shared" si="107"/>
        <v>75717.407999999996</v>
      </c>
      <c r="AC192" s="116">
        <f t="shared" si="100"/>
        <v>89134.5</v>
      </c>
      <c r="AD192" s="116">
        <f t="shared" si="101"/>
        <v>100535.79199999999</v>
      </c>
      <c r="AE192" s="116">
        <f t="shared" si="102"/>
        <v>114237.70800000001</v>
      </c>
      <c r="AF192" s="116">
        <v>124717.32</v>
      </c>
      <c r="AG192" s="7" t="s">
        <v>39</v>
      </c>
      <c r="AH192" s="9" t="s">
        <v>63</v>
      </c>
      <c r="AI192" s="17"/>
      <c r="AJ192" s="17"/>
      <c r="AK192" s="121">
        <f t="shared" ref="AK192" si="151">I192/I191</f>
        <v>0.86532930541437669</v>
      </c>
      <c r="AL192" s="121">
        <f t="shared" ref="AL192" si="152">J192/J191</f>
        <v>0.90181270074259967</v>
      </c>
      <c r="AM192" s="121">
        <f t="shared" ref="AM192" si="153">K192/K191</f>
        <v>0.91014133618178883</v>
      </c>
      <c r="AN192" s="121">
        <f t="shared" ref="AN192" si="154">L192/L191</f>
        <v>0.89425366615350421</v>
      </c>
      <c r="AO192" s="121">
        <v>0.88534619753667998</v>
      </c>
      <c r="AP192" s="7" t="s">
        <v>39</v>
      </c>
      <c r="AQ192" s="9" t="s">
        <v>63</v>
      </c>
      <c r="AR192" s="17"/>
      <c r="AS192" s="17"/>
      <c r="AT192" s="123">
        <f t="shared" si="109"/>
        <v>2.0767903329945037E-2</v>
      </c>
      <c r="AU192" s="123">
        <f t="shared" si="104"/>
        <v>2.344713021930759E-2</v>
      </c>
      <c r="AV192" s="123">
        <f t="shared" si="105"/>
        <v>2.5483957413090084E-2</v>
      </c>
      <c r="AW192" s="123">
        <f t="shared" si="106"/>
        <v>2.3250595319991109E-2</v>
      </c>
      <c r="AX192" s="123">
        <v>2.4789693531027036E-2</v>
      </c>
    </row>
    <row r="193" spans="3:50" x14ac:dyDescent="0.25">
      <c r="C193" s="6" t="s">
        <v>1</v>
      </c>
      <c r="D193" s="7" t="s">
        <v>2</v>
      </c>
      <c r="E193" s="7" t="s">
        <v>39</v>
      </c>
      <c r="F193" s="9" t="s">
        <v>62</v>
      </c>
      <c r="G193" s="14"/>
      <c r="H193" s="14"/>
      <c r="I193" s="116">
        <v>490994</v>
      </c>
      <c r="J193" s="116">
        <v>373260</v>
      </c>
      <c r="K193" s="116">
        <v>354498</v>
      </c>
      <c r="L193" s="116">
        <v>519566</v>
      </c>
      <c r="M193" s="116">
        <v>576825</v>
      </c>
      <c r="N193" s="7" t="s">
        <v>39</v>
      </c>
      <c r="O193" s="9" t="s">
        <v>62</v>
      </c>
      <c r="P193" s="16"/>
      <c r="Q193" s="16"/>
      <c r="R193" s="118">
        <v>3.3</v>
      </c>
      <c r="S193" s="118">
        <v>4.0999999999999996</v>
      </c>
      <c r="T193" s="118">
        <v>4.4000000000000004</v>
      </c>
      <c r="U193" s="118">
        <v>4</v>
      </c>
      <c r="V193" s="118">
        <v>4</v>
      </c>
      <c r="X193" s="7" t="s">
        <v>39</v>
      </c>
      <c r="Y193" s="9" t="s">
        <v>62</v>
      </c>
      <c r="Z193" s="14"/>
      <c r="AA193" s="14"/>
      <c r="AB193" s="116">
        <f t="shared" si="107"/>
        <v>32405.603999999999</v>
      </c>
      <c r="AC193" s="116">
        <f t="shared" si="100"/>
        <v>30607.319999999996</v>
      </c>
      <c r="AD193" s="116">
        <f t="shared" si="101"/>
        <v>31195.824000000004</v>
      </c>
      <c r="AE193" s="116">
        <f t="shared" si="102"/>
        <v>41565.279999999999</v>
      </c>
      <c r="AF193" s="116">
        <v>46146</v>
      </c>
      <c r="AG193" s="7" t="s">
        <v>39</v>
      </c>
      <c r="AH193" s="9" t="s">
        <v>62</v>
      </c>
      <c r="AI193" s="19"/>
      <c r="AJ193" s="19"/>
      <c r="AK193" s="121">
        <f t="shared" ref="AK193" si="155">I193/I191</f>
        <v>0.13467069458562336</v>
      </c>
      <c r="AL193" s="121">
        <f t="shared" ref="AL193" si="156">J193/J191</f>
        <v>9.8187299257400343E-2</v>
      </c>
      <c r="AM193" s="121">
        <f t="shared" ref="AM193" si="157">K193/K191</f>
        <v>8.9858663818211226E-2</v>
      </c>
      <c r="AN193" s="121">
        <f t="shared" ref="AN193" si="158">L193/L191</f>
        <v>0.10574633384649577</v>
      </c>
      <c r="AO193" s="121">
        <v>0.11465380246332002</v>
      </c>
      <c r="AP193" s="7" t="s">
        <v>39</v>
      </c>
      <c r="AQ193" s="9" t="s">
        <v>62</v>
      </c>
      <c r="AR193" s="19"/>
      <c r="AS193" s="19"/>
      <c r="AT193" s="123">
        <f t="shared" si="109"/>
        <v>8.8882658426511427E-3</v>
      </c>
      <c r="AU193" s="123">
        <f t="shared" si="104"/>
        <v>8.0513585391068284E-3</v>
      </c>
      <c r="AV193" s="123">
        <f t="shared" si="105"/>
        <v>7.9075624160025882E-3</v>
      </c>
      <c r="AW193" s="123">
        <f t="shared" si="106"/>
        <v>8.4597067077196615E-3</v>
      </c>
      <c r="AX193" s="123">
        <v>9.1723041970656009E-3</v>
      </c>
    </row>
    <row r="194" spans="3:50" x14ac:dyDescent="0.25">
      <c r="C194" s="2" t="s">
        <v>1</v>
      </c>
      <c r="D194" s="3" t="s">
        <v>2</v>
      </c>
      <c r="E194" s="109" t="s">
        <v>64</v>
      </c>
      <c r="F194" s="2" t="s">
        <v>34</v>
      </c>
      <c r="G194" s="14"/>
      <c r="H194" s="14"/>
      <c r="I194" s="115">
        <v>17707935</v>
      </c>
      <c r="J194" s="115">
        <v>18241645</v>
      </c>
      <c r="K194" s="115">
        <v>18545445</v>
      </c>
      <c r="L194" s="115">
        <v>23173297</v>
      </c>
      <c r="M194" s="115">
        <v>24099267</v>
      </c>
      <c r="N194" s="109" t="s">
        <v>64</v>
      </c>
      <c r="O194" s="2" t="s">
        <v>34</v>
      </c>
      <c r="P194" s="16"/>
      <c r="Q194" s="16"/>
      <c r="R194" s="117">
        <v>0.3</v>
      </c>
      <c r="S194" s="117">
        <v>0.3</v>
      </c>
      <c r="T194" s="117">
        <v>0.4</v>
      </c>
      <c r="U194" s="117">
        <v>0.4</v>
      </c>
      <c r="V194" s="117">
        <v>0.6</v>
      </c>
      <c r="X194" s="109" t="s">
        <v>64</v>
      </c>
      <c r="Y194" s="2" t="s">
        <v>34</v>
      </c>
      <c r="Z194" s="14"/>
      <c r="AA194" s="14"/>
      <c r="AB194" s="115">
        <f t="shared" si="107"/>
        <v>106247.61</v>
      </c>
      <c r="AC194" s="115">
        <f t="shared" si="100"/>
        <v>109449.87</v>
      </c>
      <c r="AD194" s="115">
        <f t="shared" si="101"/>
        <v>148363.56</v>
      </c>
      <c r="AE194" s="115">
        <f t="shared" si="102"/>
        <v>185386.37600000002</v>
      </c>
      <c r="AF194" s="115">
        <f t="shared" si="102"/>
        <v>289191.20399999997</v>
      </c>
      <c r="AG194" s="109" t="s">
        <v>64</v>
      </c>
      <c r="AH194" s="2" t="s">
        <v>34</v>
      </c>
      <c r="AI194" s="19"/>
      <c r="AJ194" s="19"/>
      <c r="AK194" s="120">
        <f t="shared" ref="AK194" si="159">I194/I194</f>
        <v>1</v>
      </c>
      <c r="AL194" s="120">
        <f t="shared" ref="AL194" si="160">J194/J194</f>
        <v>1</v>
      </c>
      <c r="AM194" s="120">
        <f t="shared" ref="AM194" si="161">K194/K194</f>
        <v>1</v>
      </c>
      <c r="AN194" s="120">
        <f t="shared" ref="AN194:AO194" si="162">L194/L194</f>
        <v>1</v>
      </c>
      <c r="AO194" s="120">
        <f t="shared" si="162"/>
        <v>1</v>
      </c>
      <c r="AP194" s="109" t="s">
        <v>64</v>
      </c>
      <c r="AQ194" s="2" t="s">
        <v>34</v>
      </c>
      <c r="AR194" s="19"/>
      <c r="AS194" s="19"/>
      <c r="AT194" s="122">
        <f t="shared" si="109"/>
        <v>6.0000000000000001E-3</v>
      </c>
      <c r="AU194" s="122">
        <f t="shared" si="104"/>
        <v>6.0000000000000001E-3</v>
      </c>
      <c r="AV194" s="122">
        <f t="shared" si="105"/>
        <v>8.0000000000000002E-3</v>
      </c>
      <c r="AW194" s="122">
        <f t="shared" si="106"/>
        <v>8.0000000000000002E-3</v>
      </c>
      <c r="AX194" s="122">
        <f t="shared" si="106"/>
        <v>1.2E-2</v>
      </c>
    </row>
    <row r="195" spans="3:50" x14ac:dyDescent="0.25">
      <c r="C195" s="6" t="s">
        <v>1</v>
      </c>
      <c r="D195" s="7" t="s">
        <v>2</v>
      </c>
      <c r="E195" s="7" t="s">
        <v>64</v>
      </c>
      <c r="F195" s="9" t="s">
        <v>63</v>
      </c>
      <c r="G195" s="14"/>
      <c r="H195" s="14"/>
      <c r="I195" s="116">
        <v>15135671</v>
      </c>
      <c r="J195" s="116">
        <v>16320766</v>
      </c>
      <c r="K195" s="116">
        <v>16638418</v>
      </c>
      <c r="L195" s="116">
        <v>20234381</v>
      </c>
      <c r="M195" s="116">
        <v>20956247</v>
      </c>
      <c r="N195" s="7" t="s">
        <v>64</v>
      </c>
      <c r="O195" s="9" t="s">
        <v>63</v>
      </c>
      <c r="P195" s="16"/>
      <c r="Q195" s="16"/>
      <c r="R195" s="118">
        <v>0.3</v>
      </c>
      <c r="S195" s="118">
        <v>0.3</v>
      </c>
      <c r="T195" s="118">
        <v>0.4</v>
      </c>
      <c r="U195" s="118">
        <v>0.4</v>
      </c>
      <c r="V195" s="118">
        <v>0.6</v>
      </c>
      <c r="X195" s="7" t="s">
        <v>64</v>
      </c>
      <c r="Y195" s="9" t="s">
        <v>63</v>
      </c>
      <c r="Z195" s="14"/>
      <c r="AA195" s="14"/>
      <c r="AB195" s="116">
        <f t="shared" si="107"/>
        <v>90814.025999999998</v>
      </c>
      <c r="AC195" s="116">
        <f t="shared" si="100"/>
        <v>97924.59599999999</v>
      </c>
      <c r="AD195" s="116">
        <f t="shared" si="101"/>
        <v>133107.34400000001</v>
      </c>
      <c r="AE195" s="116">
        <f t="shared" si="102"/>
        <v>161875.04800000001</v>
      </c>
      <c r="AF195" s="116">
        <f t="shared" si="102"/>
        <v>251474.96399999998</v>
      </c>
      <c r="AG195" s="7" t="s">
        <v>64</v>
      </c>
      <c r="AH195" s="9" t="s">
        <v>63</v>
      </c>
      <c r="AI195" s="19"/>
      <c r="AJ195" s="19"/>
      <c r="AK195" s="121">
        <f t="shared" ref="AK195" si="163">I195/I194</f>
        <v>0.85473947131610772</v>
      </c>
      <c r="AL195" s="121">
        <f t="shared" ref="AL195" si="164">J195/J194</f>
        <v>0.89469814811109416</v>
      </c>
      <c r="AM195" s="121">
        <f t="shared" ref="AM195" si="165">K195/K194</f>
        <v>0.89717005981792297</v>
      </c>
      <c r="AN195" s="121">
        <f t="shared" ref="AN195:AO195" si="166">L195/L194</f>
        <v>0.87317661358243503</v>
      </c>
      <c r="AO195" s="121">
        <f t="shared" si="166"/>
        <v>0.86958026565704261</v>
      </c>
      <c r="AP195" s="7" t="s">
        <v>64</v>
      </c>
      <c r="AQ195" s="9" t="s">
        <v>63</v>
      </c>
      <c r="AR195" s="19"/>
      <c r="AS195" s="19"/>
      <c r="AT195" s="123">
        <f t="shared" si="109"/>
        <v>5.1284368278966463E-3</v>
      </c>
      <c r="AU195" s="123">
        <f t="shared" si="104"/>
        <v>5.3681888886665651E-3</v>
      </c>
      <c r="AV195" s="123">
        <f t="shared" si="105"/>
        <v>7.1773604785433844E-3</v>
      </c>
      <c r="AW195" s="123">
        <f t="shared" si="106"/>
        <v>6.9854129086594809E-3</v>
      </c>
      <c r="AX195" s="123">
        <f t="shared" si="106"/>
        <v>1.0434963187884512E-2</v>
      </c>
    </row>
    <row r="196" spans="3:50" x14ac:dyDescent="0.25">
      <c r="C196" s="6" t="s">
        <v>1</v>
      </c>
      <c r="D196" s="7" t="s">
        <v>2</v>
      </c>
      <c r="E196" s="7" t="s">
        <v>64</v>
      </c>
      <c r="F196" s="9" t="s">
        <v>62</v>
      </c>
      <c r="G196" s="13"/>
      <c r="H196" s="13"/>
      <c r="I196" s="116">
        <v>2572264</v>
      </c>
      <c r="J196" s="116">
        <v>1920879</v>
      </c>
      <c r="K196" s="116">
        <v>1907027</v>
      </c>
      <c r="L196" s="116">
        <v>2938916</v>
      </c>
      <c r="M196" s="116">
        <v>3143020</v>
      </c>
      <c r="N196" s="7" t="s">
        <v>64</v>
      </c>
      <c r="O196" s="9" t="s">
        <v>62</v>
      </c>
      <c r="P196" s="15"/>
      <c r="Q196" s="15"/>
      <c r="R196" s="118">
        <v>1.5</v>
      </c>
      <c r="S196" s="118">
        <v>1.9</v>
      </c>
      <c r="T196" s="118">
        <v>2.1</v>
      </c>
      <c r="U196" s="118">
        <v>1.9</v>
      </c>
      <c r="V196" s="118">
        <v>2</v>
      </c>
      <c r="X196" s="7" t="s">
        <v>64</v>
      </c>
      <c r="Y196" s="9" t="s">
        <v>62</v>
      </c>
      <c r="Z196" s="13"/>
      <c r="AA196" s="13"/>
      <c r="AB196" s="116">
        <f t="shared" si="107"/>
        <v>77167.92</v>
      </c>
      <c r="AC196" s="116">
        <f t="shared" si="100"/>
        <v>72993.401999999987</v>
      </c>
      <c r="AD196" s="116">
        <f t="shared" si="101"/>
        <v>80095.134000000005</v>
      </c>
      <c r="AE196" s="116">
        <f t="shared" si="102"/>
        <v>111678.80799999999</v>
      </c>
      <c r="AF196" s="116">
        <f t="shared" si="102"/>
        <v>125720.8</v>
      </c>
      <c r="AG196" s="7" t="s">
        <v>64</v>
      </c>
      <c r="AH196" s="9" t="s">
        <v>62</v>
      </c>
      <c r="AI196" s="17"/>
      <c r="AJ196" s="17"/>
      <c r="AK196" s="121">
        <f t="shared" ref="AK196" si="167">I196/I194</f>
        <v>0.14526052868389228</v>
      </c>
      <c r="AL196" s="121">
        <f t="shared" ref="AL196" si="168">J196/J194</f>
        <v>0.10530185188890585</v>
      </c>
      <c r="AM196" s="121">
        <f t="shared" ref="AM196" si="169">K196/K194</f>
        <v>0.10282994018207706</v>
      </c>
      <c r="AN196" s="121">
        <f t="shared" ref="AN196:AO196" si="170">L196/L194</f>
        <v>0.12682338641756502</v>
      </c>
      <c r="AO196" s="121">
        <f t="shared" si="170"/>
        <v>0.13041973434295739</v>
      </c>
      <c r="AP196" s="7" t="s">
        <v>64</v>
      </c>
      <c r="AQ196" s="9" t="s">
        <v>62</v>
      </c>
      <c r="AR196" s="17"/>
      <c r="AS196" s="17"/>
      <c r="AT196" s="123">
        <f t="shared" si="109"/>
        <v>4.3578158605167682E-3</v>
      </c>
      <c r="AU196" s="123">
        <f t="shared" si="104"/>
        <v>4.0014703717784223E-3</v>
      </c>
      <c r="AV196" s="123">
        <f t="shared" si="105"/>
        <v>4.3188574876472366E-3</v>
      </c>
      <c r="AW196" s="123">
        <f t="shared" si="106"/>
        <v>4.8192886838674702E-3</v>
      </c>
      <c r="AX196" s="123">
        <f t="shared" si="106"/>
        <v>5.2167893737182953E-3</v>
      </c>
    </row>
    <row r="197" spans="3:50" x14ac:dyDescent="0.25">
      <c r="C197" s="2" t="s">
        <v>1</v>
      </c>
      <c r="D197" s="3" t="s">
        <v>0</v>
      </c>
      <c r="E197" s="109" t="s">
        <v>35</v>
      </c>
      <c r="F197" s="2" t="s">
        <v>34</v>
      </c>
      <c r="G197" s="13"/>
      <c r="H197" s="13"/>
      <c r="I197" s="115">
        <v>522114</v>
      </c>
      <c r="J197" s="115">
        <v>526744</v>
      </c>
      <c r="K197" s="115">
        <v>506943</v>
      </c>
      <c r="L197" s="115">
        <v>745843</v>
      </c>
      <c r="M197" s="115">
        <v>707671</v>
      </c>
      <c r="N197" s="109" t="s">
        <v>35</v>
      </c>
      <c r="O197" s="2" t="s">
        <v>34</v>
      </c>
      <c r="P197" s="15"/>
      <c r="Q197" s="15"/>
      <c r="R197" s="117">
        <v>2.8</v>
      </c>
      <c r="S197" s="117">
        <v>3</v>
      </c>
      <c r="T197" s="117">
        <v>3.1</v>
      </c>
      <c r="U197" s="117">
        <v>3.1</v>
      </c>
      <c r="V197" s="117">
        <v>3.2</v>
      </c>
      <c r="X197" s="109" t="s">
        <v>35</v>
      </c>
      <c r="Y197" s="2" t="s">
        <v>34</v>
      </c>
      <c r="Z197" s="13"/>
      <c r="AA197" s="13"/>
      <c r="AB197" s="115">
        <f>2*(I197*R197/100)</f>
        <v>29238.383999999998</v>
      </c>
      <c r="AC197" s="115">
        <f t="shared" si="100"/>
        <v>31604.639999999999</v>
      </c>
      <c r="AD197" s="115">
        <f t="shared" si="101"/>
        <v>31430.466</v>
      </c>
      <c r="AE197" s="115">
        <f t="shared" si="102"/>
        <v>46242.266000000003</v>
      </c>
      <c r="AF197" s="115">
        <v>45290.944000000003</v>
      </c>
      <c r="AG197" s="109" t="s">
        <v>35</v>
      </c>
      <c r="AH197" s="2" t="s">
        <v>34</v>
      </c>
      <c r="AI197" s="17"/>
      <c r="AJ197" s="17"/>
      <c r="AK197" s="120">
        <f t="shared" ref="AK197" si="171">I197/I197</f>
        <v>1</v>
      </c>
      <c r="AL197" s="120">
        <f t="shared" ref="AL197" si="172">J197/J197</f>
        <v>1</v>
      </c>
      <c r="AM197" s="120">
        <f t="shared" ref="AM197" si="173">K197/K197</f>
        <v>1</v>
      </c>
      <c r="AN197" s="120">
        <f t="shared" ref="AN197" si="174">L197/L197</f>
        <v>1</v>
      </c>
      <c r="AO197" s="120">
        <v>1</v>
      </c>
      <c r="AP197" s="109" t="s">
        <v>35</v>
      </c>
      <c r="AQ197" s="2" t="s">
        <v>34</v>
      </c>
      <c r="AR197" s="17"/>
      <c r="AS197" s="17"/>
      <c r="AT197" s="122">
        <f>2*(R197*AK197/100)</f>
        <v>5.5999999999999994E-2</v>
      </c>
      <c r="AU197" s="122">
        <f t="shared" si="104"/>
        <v>0.06</v>
      </c>
      <c r="AV197" s="122">
        <f t="shared" si="105"/>
        <v>6.2E-2</v>
      </c>
      <c r="AW197" s="122">
        <f t="shared" si="106"/>
        <v>6.2E-2</v>
      </c>
      <c r="AX197" s="122">
        <v>6.4000000000000001E-2</v>
      </c>
    </row>
    <row r="198" spans="3:50" x14ac:dyDescent="0.25">
      <c r="C198" s="6" t="s">
        <v>1</v>
      </c>
      <c r="D198" s="7" t="s">
        <v>0</v>
      </c>
      <c r="E198" s="7" t="s">
        <v>35</v>
      </c>
      <c r="F198" s="9" t="s">
        <v>63</v>
      </c>
      <c r="G198" s="13"/>
      <c r="H198" s="13"/>
      <c r="I198" s="116">
        <v>387036</v>
      </c>
      <c r="J198" s="116">
        <v>436055</v>
      </c>
      <c r="K198" s="116">
        <v>408578</v>
      </c>
      <c r="L198" s="116">
        <v>566205</v>
      </c>
      <c r="M198" s="116">
        <v>523587</v>
      </c>
      <c r="N198" s="7" t="s">
        <v>35</v>
      </c>
      <c r="O198" s="9" t="s">
        <v>63</v>
      </c>
      <c r="P198" s="15"/>
      <c r="Q198" s="15"/>
      <c r="R198" s="118">
        <v>3.3</v>
      </c>
      <c r="S198" s="118">
        <v>3.3</v>
      </c>
      <c r="T198" s="118">
        <v>3.5</v>
      </c>
      <c r="U198" s="118">
        <v>3.1</v>
      </c>
      <c r="V198" s="118">
        <v>3.2</v>
      </c>
      <c r="X198" s="7" t="s">
        <v>35</v>
      </c>
      <c r="Y198" s="9" t="s">
        <v>63</v>
      </c>
      <c r="Z198" s="13"/>
      <c r="AA198" s="13"/>
      <c r="AB198" s="116">
        <f t="shared" si="107"/>
        <v>25544.376</v>
      </c>
      <c r="AC198" s="116">
        <f t="shared" si="100"/>
        <v>28779.63</v>
      </c>
      <c r="AD198" s="116">
        <f t="shared" si="101"/>
        <v>28600.46</v>
      </c>
      <c r="AE198" s="116">
        <f t="shared" si="102"/>
        <v>35104.71</v>
      </c>
      <c r="AF198" s="116">
        <v>33509.567999999999</v>
      </c>
      <c r="AG198" s="7" t="s">
        <v>35</v>
      </c>
      <c r="AH198" s="9" t="s">
        <v>63</v>
      </c>
      <c r="AI198" s="17"/>
      <c r="AJ198" s="17"/>
      <c r="AK198" s="121">
        <f>I198/I197</f>
        <v>0.74128638573185168</v>
      </c>
      <c r="AL198" s="121">
        <f t="shared" ref="AL198" si="175">J198/J197</f>
        <v>0.82783097671734274</v>
      </c>
      <c r="AM198" s="121">
        <f t="shared" ref="AM198" si="176">K198/K197</f>
        <v>0.80596437863822956</v>
      </c>
      <c r="AN198" s="121">
        <f t="shared" ref="AN198" si="177">L198/L197</f>
        <v>0.759147702666647</v>
      </c>
      <c r="AO198" s="121">
        <v>0.73987347227737188</v>
      </c>
      <c r="AP198" s="7" t="s">
        <v>35</v>
      </c>
      <c r="AQ198" s="9" t="s">
        <v>63</v>
      </c>
      <c r="AR198" s="17"/>
      <c r="AS198" s="17"/>
      <c r="AT198" s="123">
        <f t="shared" si="109"/>
        <v>4.8924901458302215E-2</v>
      </c>
      <c r="AU198" s="123">
        <f t="shared" si="104"/>
        <v>5.4636844463344617E-2</v>
      </c>
      <c r="AV198" s="123">
        <f t="shared" si="105"/>
        <v>5.6417506504676071E-2</v>
      </c>
      <c r="AW198" s="123">
        <f t="shared" si="106"/>
        <v>4.7067157565332113E-2</v>
      </c>
      <c r="AX198" s="123">
        <v>4.73519022257518E-2</v>
      </c>
    </row>
    <row r="199" spans="3:50" x14ac:dyDescent="0.25">
      <c r="C199" s="6" t="s">
        <v>1</v>
      </c>
      <c r="D199" s="7" t="s">
        <v>0</v>
      </c>
      <c r="E199" s="7" t="s">
        <v>35</v>
      </c>
      <c r="F199" s="9" t="s">
        <v>62</v>
      </c>
      <c r="G199" s="13"/>
      <c r="H199" s="13"/>
      <c r="I199" s="116">
        <v>135078</v>
      </c>
      <c r="J199" s="116">
        <v>90689</v>
      </c>
      <c r="K199" s="116">
        <v>98365</v>
      </c>
      <c r="L199" s="116">
        <v>179638</v>
      </c>
      <c r="M199" s="116">
        <v>184084</v>
      </c>
      <c r="N199" s="7" t="s">
        <v>35</v>
      </c>
      <c r="O199" s="9" t="s">
        <v>62</v>
      </c>
      <c r="P199" s="15"/>
      <c r="Q199" s="15"/>
      <c r="R199" s="118">
        <v>5.8</v>
      </c>
      <c r="S199" s="118">
        <v>7.4</v>
      </c>
      <c r="T199" s="118">
        <v>7.6</v>
      </c>
      <c r="U199" s="118">
        <v>6.2</v>
      </c>
      <c r="V199" s="118">
        <v>6.2</v>
      </c>
      <c r="X199" s="7" t="s">
        <v>35</v>
      </c>
      <c r="Y199" s="9" t="s">
        <v>62</v>
      </c>
      <c r="Z199" s="13"/>
      <c r="AA199" s="13"/>
      <c r="AB199" s="116">
        <f t="shared" si="107"/>
        <v>15669.048000000001</v>
      </c>
      <c r="AC199" s="116">
        <f t="shared" si="100"/>
        <v>13421.972</v>
      </c>
      <c r="AD199" s="116">
        <f t="shared" si="101"/>
        <v>14951.48</v>
      </c>
      <c r="AE199" s="116">
        <f t="shared" si="102"/>
        <v>22275.112000000001</v>
      </c>
      <c r="AF199" s="116">
        <v>22826.416000000001</v>
      </c>
      <c r="AG199" s="7" t="s">
        <v>35</v>
      </c>
      <c r="AH199" s="9" t="s">
        <v>62</v>
      </c>
      <c r="AI199" s="17"/>
      <c r="AJ199" s="17"/>
      <c r="AK199" s="121">
        <f t="shared" ref="AK199" si="178">I199/I197</f>
        <v>0.25871361426814832</v>
      </c>
      <c r="AL199" s="121">
        <f t="shared" ref="AL199" si="179">J199/J197</f>
        <v>0.17216902328265724</v>
      </c>
      <c r="AM199" s="121">
        <f t="shared" ref="AM199" si="180">K199/K197</f>
        <v>0.19403562136177047</v>
      </c>
      <c r="AN199" s="121">
        <f t="shared" ref="AN199" si="181">L199/L197</f>
        <v>0.240852297333353</v>
      </c>
      <c r="AO199" s="121">
        <v>0.26012652772262818</v>
      </c>
      <c r="AP199" s="7" t="s">
        <v>35</v>
      </c>
      <c r="AQ199" s="9" t="s">
        <v>62</v>
      </c>
      <c r="AR199" s="17"/>
      <c r="AS199" s="17"/>
      <c r="AT199" s="123">
        <f t="shared" si="109"/>
        <v>3.0010779255105202E-2</v>
      </c>
      <c r="AU199" s="123">
        <f t="shared" si="104"/>
        <v>2.5481015445833272E-2</v>
      </c>
      <c r="AV199" s="123">
        <f t="shared" si="105"/>
        <v>2.9493414446989111E-2</v>
      </c>
      <c r="AW199" s="123">
        <f t="shared" si="106"/>
        <v>2.986568486933577E-2</v>
      </c>
      <c r="AX199" s="123">
        <v>3.22556894376059E-2</v>
      </c>
    </row>
    <row r="200" spans="3:50" x14ac:dyDescent="0.25">
      <c r="C200" s="2" t="s">
        <v>1</v>
      </c>
      <c r="D200" s="3" t="s">
        <v>0</v>
      </c>
      <c r="E200" s="109" t="s">
        <v>36</v>
      </c>
      <c r="F200" s="2" t="s">
        <v>34</v>
      </c>
      <c r="G200" s="13"/>
      <c r="H200" s="13"/>
      <c r="I200" s="115">
        <v>362051</v>
      </c>
      <c r="J200" s="115">
        <v>469922</v>
      </c>
      <c r="K200" s="115">
        <v>425118</v>
      </c>
      <c r="L200" s="115">
        <v>591297</v>
      </c>
      <c r="M200" s="115">
        <v>555508</v>
      </c>
      <c r="N200" s="109" t="s">
        <v>36</v>
      </c>
      <c r="O200" s="2" t="s">
        <v>34</v>
      </c>
      <c r="P200" s="15"/>
      <c r="Q200" s="15"/>
      <c r="R200" s="117">
        <v>3.3</v>
      </c>
      <c r="S200" s="117">
        <v>3.1</v>
      </c>
      <c r="T200" s="117">
        <v>3.5</v>
      </c>
      <c r="U200" s="117">
        <v>3.1</v>
      </c>
      <c r="V200" s="117">
        <v>3.2</v>
      </c>
      <c r="X200" s="109" t="s">
        <v>36</v>
      </c>
      <c r="Y200" s="2" t="s">
        <v>34</v>
      </c>
      <c r="Z200" s="13"/>
      <c r="AA200" s="13"/>
      <c r="AB200" s="115">
        <f t="shared" si="107"/>
        <v>23895.366000000002</v>
      </c>
      <c r="AC200" s="115">
        <f t="shared" si="100"/>
        <v>29135.164000000001</v>
      </c>
      <c r="AD200" s="115">
        <f t="shared" si="101"/>
        <v>29758.26</v>
      </c>
      <c r="AE200" s="115">
        <f t="shared" si="102"/>
        <v>36660.413999999997</v>
      </c>
      <c r="AF200" s="115">
        <v>35552.512000000002</v>
      </c>
      <c r="AG200" s="109" t="s">
        <v>36</v>
      </c>
      <c r="AH200" s="2" t="s">
        <v>34</v>
      </c>
      <c r="AI200" s="17"/>
      <c r="AJ200" s="17"/>
      <c r="AK200" s="120">
        <f t="shared" ref="AK200" si="182">I200/I200</f>
        <v>1</v>
      </c>
      <c r="AL200" s="120">
        <f t="shared" ref="AL200" si="183">J200/J200</f>
        <v>1</v>
      </c>
      <c r="AM200" s="120">
        <f t="shared" ref="AM200" si="184">K200/K200</f>
        <v>1</v>
      </c>
      <c r="AN200" s="120">
        <f t="shared" ref="AN200" si="185">L200/L200</f>
        <v>1</v>
      </c>
      <c r="AO200" s="120">
        <v>1</v>
      </c>
      <c r="AP200" s="109" t="s">
        <v>36</v>
      </c>
      <c r="AQ200" s="2" t="s">
        <v>34</v>
      </c>
      <c r="AR200" s="17"/>
      <c r="AS200" s="17"/>
      <c r="AT200" s="122">
        <f t="shared" si="109"/>
        <v>6.6000000000000003E-2</v>
      </c>
      <c r="AU200" s="122">
        <f t="shared" si="104"/>
        <v>6.2E-2</v>
      </c>
      <c r="AV200" s="122">
        <f t="shared" si="105"/>
        <v>7.0000000000000007E-2</v>
      </c>
      <c r="AW200" s="122">
        <f t="shared" si="106"/>
        <v>6.2E-2</v>
      </c>
      <c r="AX200" s="122">
        <v>6.4000000000000001E-2</v>
      </c>
    </row>
    <row r="201" spans="3:50" x14ac:dyDescent="0.25">
      <c r="C201" s="6" t="s">
        <v>1</v>
      </c>
      <c r="D201" s="7" t="s">
        <v>0</v>
      </c>
      <c r="E201" s="7" t="s">
        <v>36</v>
      </c>
      <c r="F201" s="9" t="s">
        <v>63</v>
      </c>
      <c r="G201" s="13"/>
      <c r="H201" s="13"/>
      <c r="I201" s="116">
        <v>362051</v>
      </c>
      <c r="J201" s="116">
        <v>381326</v>
      </c>
      <c r="K201" s="116">
        <v>335446</v>
      </c>
      <c r="L201" s="116">
        <v>469565</v>
      </c>
      <c r="M201" s="116">
        <v>425817</v>
      </c>
      <c r="N201" s="7" t="s">
        <v>36</v>
      </c>
      <c r="O201" s="9" t="s">
        <v>63</v>
      </c>
      <c r="P201" s="15"/>
      <c r="Q201" s="15"/>
      <c r="R201" s="118">
        <v>3.3</v>
      </c>
      <c r="S201" s="118">
        <v>3.6</v>
      </c>
      <c r="T201" s="118">
        <v>4.2</v>
      </c>
      <c r="U201" s="118">
        <v>3.4</v>
      </c>
      <c r="V201" s="118">
        <v>3.6</v>
      </c>
      <c r="X201" s="7" t="s">
        <v>36</v>
      </c>
      <c r="Y201" s="9" t="s">
        <v>63</v>
      </c>
      <c r="Z201" s="13"/>
      <c r="AA201" s="13"/>
      <c r="AB201" s="116">
        <f t="shared" si="107"/>
        <v>23895.366000000002</v>
      </c>
      <c r="AC201" s="116">
        <f t="shared" si="100"/>
        <v>27455.472000000002</v>
      </c>
      <c r="AD201" s="116">
        <f t="shared" si="101"/>
        <v>28177.464</v>
      </c>
      <c r="AE201" s="116">
        <f t="shared" si="102"/>
        <v>31930.42</v>
      </c>
      <c r="AF201" s="116">
        <v>30658.824000000001</v>
      </c>
      <c r="AG201" s="7" t="s">
        <v>36</v>
      </c>
      <c r="AH201" s="9" t="s">
        <v>63</v>
      </c>
      <c r="AI201" s="17"/>
      <c r="AJ201" s="17"/>
      <c r="AK201" s="121">
        <f t="shared" ref="AK201" si="186">I201/I200</f>
        <v>1</v>
      </c>
      <c r="AL201" s="121">
        <f t="shared" ref="AL201" si="187">J201/J200</f>
        <v>0.81146658381603753</v>
      </c>
      <c r="AM201" s="121">
        <f t="shared" ref="AM201" si="188">K201/K200</f>
        <v>0.78906562413259373</v>
      </c>
      <c r="AN201" s="121">
        <f t="shared" ref="AN201" si="189">L201/L200</f>
        <v>0.79412714760940784</v>
      </c>
      <c r="AO201" s="121">
        <v>0.7665362155000468</v>
      </c>
      <c r="AP201" s="7" t="s">
        <v>36</v>
      </c>
      <c r="AQ201" s="9" t="s">
        <v>63</v>
      </c>
      <c r="AR201" s="17"/>
      <c r="AS201" s="17"/>
      <c r="AT201" s="123">
        <f t="shared" si="109"/>
        <v>6.6000000000000003E-2</v>
      </c>
      <c r="AU201" s="123">
        <f t="shared" si="104"/>
        <v>5.8425594034754703E-2</v>
      </c>
      <c r="AV201" s="123">
        <f t="shared" si="105"/>
        <v>6.6281512427137881E-2</v>
      </c>
      <c r="AW201" s="123">
        <f t="shared" si="106"/>
        <v>5.4000646037439731E-2</v>
      </c>
      <c r="AX201" s="123">
        <v>5.5190607516003375E-2</v>
      </c>
    </row>
    <row r="202" spans="3:50" x14ac:dyDescent="0.25">
      <c r="C202" s="6" t="s">
        <v>1</v>
      </c>
      <c r="D202" s="7" t="s">
        <v>0</v>
      </c>
      <c r="E202" s="7" t="s">
        <v>36</v>
      </c>
      <c r="F202" s="9" t="s">
        <v>62</v>
      </c>
      <c r="G202" s="13"/>
      <c r="H202" s="13"/>
      <c r="I202" s="116">
        <v>125914</v>
      </c>
      <c r="J202" s="116">
        <v>88596</v>
      </c>
      <c r="K202" s="116">
        <v>89672</v>
      </c>
      <c r="L202" s="116">
        <v>121732</v>
      </c>
      <c r="M202" s="116">
        <v>129691</v>
      </c>
      <c r="N202" s="7" t="s">
        <v>36</v>
      </c>
      <c r="O202" s="9" t="s">
        <v>62</v>
      </c>
      <c r="P202" s="15"/>
      <c r="Q202" s="15"/>
      <c r="R202" s="118">
        <v>5.8</v>
      </c>
      <c r="S202" s="118">
        <v>7.7</v>
      </c>
      <c r="T202" s="118">
        <v>8</v>
      </c>
      <c r="U202" s="118">
        <v>7.7</v>
      </c>
      <c r="V202" s="118">
        <v>6.8</v>
      </c>
      <c r="X202" s="7" t="s">
        <v>36</v>
      </c>
      <c r="Y202" s="9" t="s">
        <v>62</v>
      </c>
      <c r="Z202" s="13"/>
      <c r="AA202" s="13"/>
      <c r="AB202" s="116">
        <f t="shared" si="107"/>
        <v>14606.023999999999</v>
      </c>
      <c r="AC202" s="116">
        <f t="shared" si="100"/>
        <v>13643.784000000001</v>
      </c>
      <c r="AD202" s="116">
        <f t="shared" si="101"/>
        <v>14347.52</v>
      </c>
      <c r="AE202" s="116">
        <f t="shared" si="102"/>
        <v>18746.727999999999</v>
      </c>
      <c r="AF202" s="116">
        <v>17637.975999999999</v>
      </c>
      <c r="AG202" s="7" t="s">
        <v>36</v>
      </c>
      <c r="AH202" s="9" t="s">
        <v>62</v>
      </c>
      <c r="AI202" s="17"/>
      <c r="AJ202" s="17"/>
      <c r="AK202" s="121">
        <f t="shared" ref="AK202" si="190">I202/I200</f>
        <v>0.34777973268959345</v>
      </c>
      <c r="AL202" s="121">
        <f t="shared" ref="AL202" si="191">J202/J200</f>
        <v>0.18853341618396244</v>
      </c>
      <c r="AM202" s="121">
        <f t="shared" ref="AM202" si="192">K202/K200</f>
        <v>0.21093437586740624</v>
      </c>
      <c r="AN202" s="121">
        <f t="shared" ref="AN202" si="193">L202/L200</f>
        <v>0.20587285239059222</v>
      </c>
      <c r="AO202" s="121">
        <v>0.2334637844999532</v>
      </c>
      <c r="AP202" s="7" t="s">
        <v>36</v>
      </c>
      <c r="AQ202" s="9" t="s">
        <v>62</v>
      </c>
      <c r="AR202" s="17"/>
      <c r="AS202" s="17"/>
      <c r="AT202" s="123">
        <f t="shared" si="109"/>
        <v>4.0342448991992838E-2</v>
      </c>
      <c r="AU202" s="123">
        <f t="shared" si="104"/>
        <v>2.9034146092330217E-2</v>
      </c>
      <c r="AV202" s="123">
        <f t="shared" si="105"/>
        <v>3.3749500138784999E-2</v>
      </c>
      <c r="AW202" s="123">
        <f t="shared" si="106"/>
        <v>3.17044192681512E-2</v>
      </c>
      <c r="AX202" s="123">
        <v>3.1751074691993633E-2</v>
      </c>
    </row>
    <row r="203" spans="3:50" x14ac:dyDescent="0.25">
      <c r="C203" s="2" t="s">
        <v>1</v>
      </c>
      <c r="D203" s="3" t="s">
        <v>0</v>
      </c>
      <c r="E203" s="109" t="s">
        <v>37</v>
      </c>
      <c r="F203" s="2" t="s">
        <v>34</v>
      </c>
      <c r="G203" s="13"/>
      <c r="H203" s="13"/>
      <c r="I203" s="115">
        <v>379320</v>
      </c>
      <c r="J203" s="115">
        <v>494339</v>
      </c>
      <c r="K203" s="115">
        <v>452481</v>
      </c>
      <c r="L203" s="115">
        <v>601463</v>
      </c>
      <c r="M203" s="115">
        <v>622879</v>
      </c>
      <c r="N203" s="109" t="s">
        <v>37</v>
      </c>
      <c r="O203" s="2" t="s">
        <v>34</v>
      </c>
      <c r="P203" s="15"/>
      <c r="Q203" s="15"/>
      <c r="R203" s="117">
        <v>3.3</v>
      </c>
      <c r="S203" s="117">
        <v>3.1</v>
      </c>
      <c r="T203" s="117">
        <v>3.3</v>
      </c>
      <c r="U203" s="117">
        <v>3.1</v>
      </c>
      <c r="V203" s="117">
        <v>3.2</v>
      </c>
      <c r="X203" s="109" t="s">
        <v>37</v>
      </c>
      <c r="Y203" s="2" t="s">
        <v>34</v>
      </c>
      <c r="Z203" s="13"/>
      <c r="AA203" s="13"/>
      <c r="AB203" s="115">
        <f t="shared" si="107"/>
        <v>25035.119999999999</v>
      </c>
      <c r="AC203" s="115">
        <f t="shared" si="100"/>
        <v>30649.018000000004</v>
      </c>
      <c r="AD203" s="115">
        <f t="shared" si="101"/>
        <v>29863.745999999996</v>
      </c>
      <c r="AE203" s="115">
        <f t="shared" si="102"/>
        <v>37290.705999999998</v>
      </c>
      <c r="AF203" s="115">
        <v>39864.256000000001</v>
      </c>
      <c r="AG203" s="109" t="s">
        <v>37</v>
      </c>
      <c r="AH203" s="2" t="s">
        <v>34</v>
      </c>
      <c r="AI203" s="17"/>
      <c r="AJ203" s="17"/>
      <c r="AK203" s="120">
        <f t="shared" ref="AK203" si="194">I203/I203</f>
        <v>1</v>
      </c>
      <c r="AL203" s="120">
        <f t="shared" ref="AL203" si="195">J203/J203</f>
        <v>1</v>
      </c>
      <c r="AM203" s="120">
        <f t="shared" ref="AM203" si="196">K203/K203</f>
        <v>1</v>
      </c>
      <c r="AN203" s="120">
        <f t="shared" ref="AN203" si="197">L203/L203</f>
        <v>1</v>
      </c>
      <c r="AO203" s="120">
        <v>1</v>
      </c>
      <c r="AP203" s="109" t="s">
        <v>37</v>
      </c>
      <c r="AQ203" s="2" t="s">
        <v>34</v>
      </c>
      <c r="AR203" s="17"/>
      <c r="AS203" s="17"/>
      <c r="AT203" s="122">
        <f t="shared" si="109"/>
        <v>6.6000000000000003E-2</v>
      </c>
      <c r="AU203" s="122">
        <f t="shared" si="104"/>
        <v>6.2E-2</v>
      </c>
      <c r="AV203" s="122">
        <f t="shared" si="105"/>
        <v>6.6000000000000003E-2</v>
      </c>
      <c r="AW203" s="122">
        <f t="shared" si="106"/>
        <v>6.2E-2</v>
      </c>
      <c r="AX203" s="122">
        <v>6.4000000000000001E-2</v>
      </c>
    </row>
    <row r="204" spans="3:50" x14ac:dyDescent="0.25">
      <c r="C204" s="6" t="s">
        <v>1</v>
      </c>
      <c r="D204" s="7" t="s">
        <v>0</v>
      </c>
      <c r="E204" s="7" t="s">
        <v>37</v>
      </c>
      <c r="F204" s="9" t="s">
        <v>63</v>
      </c>
      <c r="G204" s="13"/>
      <c r="H204" s="13"/>
      <c r="I204" s="116">
        <v>379320</v>
      </c>
      <c r="J204" s="116">
        <v>399719</v>
      </c>
      <c r="K204" s="116">
        <v>367456</v>
      </c>
      <c r="L204" s="116">
        <v>458120</v>
      </c>
      <c r="M204" s="116">
        <v>482289</v>
      </c>
      <c r="N204" s="7" t="s">
        <v>37</v>
      </c>
      <c r="O204" s="9" t="s">
        <v>63</v>
      </c>
      <c r="P204" s="15"/>
      <c r="Q204" s="15"/>
      <c r="R204" s="118">
        <v>3.3</v>
      </c>
      <c r="S204" s="118">
        <v>3.6</v>
      </c>
      <c r="T204" s="118">
        <v>3.8</v>
      </c>
      <c r="U204" s="118">
        <v>3.4</v>
      </c>
      <c r="V204" s="118">
        <v>3.4</v>
      </c>
      <c r="X204" s="7" t="s">
        <v>37</v>
      </c>
      <c r="Y204" s="9" t="s">
        <v>63</v>
      </c>
      <c r="Z204" s="13"/>
      <c r="AA204" s="13"/>
      <c r="AB204" s="116">
        <f t="shared" si="107"/>
        <v>25035.119999999999</v>
      </c>
      <c r="AC204" s="116">
        <f t="shared" si="100"/>
        <v>28779.768000000004</v>
      </c>
      <c r="AD204" s="116">
        <f t="shared" si="101"/>
        <v>27926.656000000003</v>
      </c>
      <c r="AE204" s="116">
        <f t="shared" si="102"/>
        <v>31152.16</v>
      </c>
      <c r="AF204" s="116">
        <v>32795.651999999995</v>
      </c>
      <c r="AG204" s="7" t="s">
        <v>37</v>
      </c>
      <c r="AH204" s="9" t="s">
        <v>63</v>
      </c>
      <c r="AI204" s="17"/>
      <c r="AJ204" s="17"/>
      <c r="AK204" s="121">
        <f t="shared" ref="AK204" si="198">I204/I203</f>
        <v>1</v>
      </c>
      <c r="AL204" s="121">
        <f t="shared" ref="AL204" si="199">J204/J203</f>
        <v>0.80859288868569945</v>
      </c>
      <c r="AM204" s="121">
        <f t="shared" ref="AM204" si="200">K204/K203</f>
        <v>0.81209155743556083</v>
      </c>
      <c r="AN204" s="121">
        <f t="shared" ref="AN204" si="201">L204/L203</f>
        <v>0.7616761130776124</v>
      </c>
      <c r="AO204" s="121">
        <v>0.77429003064800705</v>
      </c>
      <c r="AP204" s="7" t="s">
        <v>37</v>
      </c>
      <c r="AQ204" s="9" t="s">
        <v>63</v>
      </c>
      <c r="AR204" s="17"/>
      <c r="AS204" s="17"/>
      <c r="AT204" s="123">
        <f t="shared" si="109"/>
        <v>6.6000000000000003E-2</v>
      </c>
      <c r="AU204" s="123">
        <f t="shared" si="104"/>
        <v>5.821868798537036E-2</v>
      </c>
      <c r="AV204" s="123">
        <f t="shared" si="105"/>
        <v>6.1718958365102619E-2</v>
      </c>
      <c r="AW204" s="123">
        <f t="shared" si="106"/>
        <v>5.1793975689277641E-2</v>
      </c>
      <c r="AX204" s="123">
        <v>5.2651722084064476E-2</v>
      </c>
    </row>
    <row r="205" spans="3:50" x14ac:dyDescent="0.25">
      <c r="C205" s="6" t="s">
        <v>1</v>
      </c>
      <c r="D205" s="7" t="s">
        <v>0</v>
      </c>
      <c r="E205" s="7" t="s">
        <v>37</v>
      </c>
      <c r="F205" s="9" t="s">
        <v>62</v>
      </c>
      <c r="G205" s="13"/>
      <c r="H205" s="13"/>
      <c r="I205" s="116">
        <v>106937</v>
      </c>
      <c r="J205" s="116">
        <v>94620</v>
      </c>
      <c r="K205" s="116">
        <v>85025</v>
      </c>
      <c r="L205" s="116">
        <v>143343</v>
      </c>
      <c r="M205" s="116">
        <v>140590</v>
      </c>
      <c r="N205" s="7" t="s">
        <v>37</v>
      </c>
      <c r="O205" s="9" t="s">
        <v>62</v>
      </c>
      <c r="P205" s="15"/>
      <c r="Q205" s="15"/>
      <c r="R205" s="118">
        <v>6.5</v>
      </c>
      <c r="S205" s="118">
        <v>7.4</v>
      </c>
      <c r="T205" s="118">
        <v>8</v>
      </c>
      <c r="U205" s="118">
        <v>6.8</v>
      </c>
      <c r="V205" s="118">
        <v>6.8</v>
      </c>
      <c r="X205" s="7" t="s">
        <v>37</v>
      </c>
      <c r="Y205" s="9" t="s">
        <v>62</v>
      </c>
      <c r="Z205" s="13"/>
      <c r="AA205" s="13"/>
      <c r="AB205" s="116">
        <f t="shared" si="107"/>
        <v>13901.81</v>
      </c>
      <c r="AC205" s="116">
        <f t="shared" si="100"/>
        <v>14003.76</v>
      </c>
      <c r="AD205" s="116">
        <f t="shared" si="101"/>
        <v>13604</v>
      </c>
      <c r="AE205" s="116">
        <f t="shared" si="102"/>
        <v>19494.648000000001</v>
      </c>
      <c r="AF205" s="116">
        <v>19120.240000000002</v>
      </c>
      <c r="AG205" s="7" t="s">
        <v>37</v>
      </c>
      <c r="AH205" s="9" t="s">
        <v>62</v>
      </c>
      <c r="AI205" s="17"/>
      <c r="AJ205" s="17"/>
      <c r="AK205" s="121">
        <f t="shared" ref="AK205" si="202">I205/I203</f>
        <v>0.28191764209638298</v>
      </c>
      <c r="AL205" s="121">
        <f t="shared" ref="AL205" si="203">J205/J203</f>
        <v>0.19140711131430052</v>
      </c>
      <c r="AM205" s="121">
        <f t="shared" ref="AM205" si="204">K205/K203</f>
        <v>0.18790844256443917</v>
      </c>
      <c r="AN205" s="121">
        <f t="shared" ref="AN205" si="205">L205/L203</f>
        <v>0.23832388692238757</v>
      </c>
      <c r="AO205" s="121">
        <v>0.22570996935199292</v>
      </c>
      <c r="AP205" s="7" t="s">
        <v>37</v>
      </c>
      <c r="AQ205" s="9" t="s">
        <v>62</v>
      </c>
      <c r="AR205" s="17"/>
      <c r="AS205" s="17"/>
      <c r="AT205" s="123">
        <f t="shared" si="109"/>
        <v>3.6649293472529786E-2</v>
      </c>
      <c r="AU205" s="123">
        <f t="shared" si="104"/>
        <v>2.8328252474516476E-2</v>
      </c>
      <c r="AV205" s="123">
        <f t="shared" si="105"/>
        <v>3.0065350810310268E-2</v>
      </c>
      <c r="AW205" s="123">
        <f t="shared" si="106"/>
        <v>3.2412048621444707E-2</v>
      </c>
      <c r="AX205" s="123">
        <v>3.0696555831871034E-2</v>
      </c>
    </row>
    <row r="206" spans="3:50" x14ac:dyDescent="0.25">
      <c r="C206" s="2" t="s">
        <v>1</v>
      </c>
      <c r="D206" s="3" t="s">
        <v>0</v>
      </c>
      <c r="E206" s="109" t="s">
        <v>38</v>
      </c>
      <c r="F206" s="2" t="s">
        <v>34</v>
      </c>
      <c r="G206" s="13"/>
      <c r="H206" s="13"/>
      <c r="I206" s="115">
        <v>327426</v>
      </c>
      <c r="J206" s="115">
        <v>416622</v>
      </c>
      <c r="K206" s="115">
        <v>423629</v>
      </c>
      <c r="L206" s="115">
        <v>526356</v>
      </c>
      <c r="M206" s="115">
        <v>555152</v>
      </c>
      <c r="N206" s="109" t="s">
        <v>38</v>
      </c>
      <c r="O206" s="2" t="s">
        <v>34</v>
      </c>
      <c r="P206" s="15"/>
      <c r="Q206" s="15"/>
      <c r="R206" s="117">
        <v>3.7</v>
      </c>
      <c r="S206" s="117">
        <v>3.3</v>
      </c>
      <c r="T206" s="117">
        <v>3.5</v>
      </c>
      <c r="U206" s="117">
        <v>3.1</v>
      </c>
      <c r="V206" s="117">
        <v>3.2</v>
      </c>
      <c r="X206" s="109" t="s">
        <v>38</v>
      </c>
      <c r="Y206" s="2" t="s">
        <v>34</v>
      </c>
      <c r="Z206" s="13"/>
      <c r="AA206" s="13"/>
      <c r="AB206" s="115">
        <f t="shared" si="107"/>
        <v>24229.523999999998</v>
      </c>
      <c r="AC206" s="115">
        <f t="shared" si="100"/>
        <v>27497.051999999996</v>
      </c>
      <c r="AD206" s="115">
        <f t="shared" si="101"/>
        <v>29654.03</v>
      </c>
      <c r="AE206" s="115">
        <f t="shared" si="102"/>
        <v>32634.072</v>
      </c>
      <c r="AF206" s="115">
        <v>35529.728000000003</v>
      </c>
      <c r="AG206" s="109" t="s">
        <v>38</v>
      </c>
      <c r="AH206" s="2" t="s">
        <v>34</v>
      </c>
      <c r="AI206" s="17"/>
      <c r="AJ206" s="17"/>
      <c r="AK206" s="120">
        <f t="shared" ref="AK206" si="206">I206/I206</f>
        <v>1</v>
      </c>
      <c r="AL206" s="120">
        <f t="shared" ref="AL206" si="207">J206/J206</f>
        <v>1</v>
      </c>
      <c r="AM206" s="120">
        <f t="shared" ref="AM206" si="208">K206/K206</f>
        <v>1</v>
      </c>
      <c r="AN206" s="120">
        <f t="shared" ref="AN206" si="209">L206/L206</f>
        <v>1</v>
      </c>
      <c r="AO206" s="120">
        <v>1</v>
      </c>
      <c r="AP206" s="109" t="s">
        <v>38</v>
      </c>
      <c r="AQ206" s="2" t="s">
        <v>34</v>
      </c>
      <c r="AR206" s="17"/>
      <c r="AS206" s="17"/>
      <c r="AT206" s="122">
        <f t="shared" si="109"/>
        <v>7.400000000000001E-2</v>
      </c>
      <c r="AU206" s="122">
        <f t="shared" si="104"/>
        <v>6.6000000000000003E-2</v>
      </c>
      <c r="AV206" s="122">
        <f t="shared" si="105"/>
        <v>7.0000000000000007E-2</v>
      </c>
      <c r="AW206" s="122">
        <f t="shared" si="106"/>
        <v>6.2E-2</v>
      </c>
      <c r="AX206" s="122">
        <v>6.4000000000000001E-2</v>
      </c>
    </row>
    <row r="207" spans="3:50" x14ac:dyDescent="0.25">
      <c r="C207" s="6" t="s">
        <v>1</v>
      </c>
      <c r="D207" s="7" t="s">
        <v>0</v>
      </c>
      <c r="E207" s="7" t="s">
        <v>38</v>
      </c>
      <c r="F207" s="9" t="s">
        <v>63</v>
      </c>
      <c r="G207" s="13"/>
      <c r="H207" s="13"/>
      <c r="I207" s="116">
        <v>327426</v>
      </c>
      <c r="J207" s="116">
        <v>333142</v>
      </c>
      <c r="K207" s="116">
        <v>342687</v>
      </c>
      <c r="L207" s="116">
        <v>406791</v>
      </c>
      <c r="M207" s="116">
        <v>424691</v>
      </c>
      <c r="N207" s="7" t="s">
        <v>38</v>
      </c>
      <c r="O207" s="9" t="s">
        <v>63</v>
      </c>
      <c r="P207" s="15"/>
      <c r="Q207" s="15"/>
      <c r="R207" s="118">
        <v>3.7</v>
      </c>
      <c r="S207" s="118">
        <v>4</v>
      </c>
      <c r="T207" s="118">
        <v>4.2</v>
      </c>
      <c r="U207" s="118">
        <v>3.6</v>
      </c>
      <c r="V207" s="118">
        <v>3.6</v>
      </c>
      <c r="X207" s="7" t="s">
        <v>38</v>
      </c>
      <c r="Y207" s="9" t="s">
        <v>63</v>
      </c>
      <c r="Z207" s="13"/>
      <c r="AA207" s="13"/>
      <c r="AB207" s="116">
        <f t="shared" si="107"/>
        <v>24229.523999999998</v>
      </c>
      <c r="AC207" s="116">
        <f t="shared" si="100"/>
        <v>26651.360000000001</v>
      </c>
      <c r="AD207" s="116">
        <f t="shared" si="101"/>
        <v>28785.708000000002</v>
      </c>
      <c r="AE207" s="116">
        <f t="shared" si="102"/>
        <v>29288.952000000001</v>
      </c>
      <c r="AF207" s="116">
        <v>30577.752</v>
      </c>
      <c r="AG207" s="7" t="s">
        <v>38</v>
      </c>
      <c r="AH207" s="9" t="s">
        <v>63</v>
      </c>
      <c r="AI207" s="17"/>
      <c r="AJ207" s="17"/>
      <c r="AK207" s="121">
        <f t="shared" ref="AK207" si="210">I207/I206</f>
        <v>1</v>
      </c>
      <c r="AL207" s="121">
        <f t="shared" ref="AL207" si="211">J207/J206</f>
        <v>0.79962651996293999</v>
      </c>
      <c r="AM207" s="121">
        <f t="shared" ref="AM207" si="212">K207/K206</f>
        <v>0.80893187199176642</v>
      </c>
      <c r="AN207" s="121">
        <f t="shared" ref="AN207" si="213">L207/L206</f>
        <v>0.77284385472949868</v>
      </c>
      <c r="AO207" s="121">
        <v>0.76499949563362823</v>
      </c>
      <c r="AP207" s="7" t="s">
        <v>38</v>
      </c>
      <c r="AQ207" s="9" t="s">
        <v>63</v>
      </c>
      <c r="AR207" s="17"/>
      <c r="AS207" s="17"/>
      <c r="AT207" s="123">
        <f t="shared" si="109"/>
        <v>7.400000000000001E-2</v>
      </c>
      <c r="AU207" s="123">
        <f t="shared" si="104"/>
        <v>6.3970121597035204E-2</v>
      </c>
      <c r="AV207" s="123">
        <f t="shared" si="105"/>
        <v>6.7950277247308385E-2</v>
      </c>
      <c r="AW207" s="123">
        <f t="shared" si="106"/>
        <v>5.5644757540523913E-2</v>
      </c>
      <c r="AX207" s="123">
        <v>5.5079963685621236E-2</v>
      </c>
    </row>
    <row r="208" spans="3:50" x14ac:dyDescent="0.25">
      <c r="C208" s="6" t="s">
        <v>1</v>
      </c>
      <c r="D208" s="7" t="s">
        <v>0</v>
      </c>
      <c r="E208" s="7" t="s">
        <v>38</v>
      </c>
      <c r="F208" s="9" t="s">
        <v>62</v>
      </c>
      <c r="G208" s="13"/>
      <c r="H208" s="13"/>
      <c r="I208" s="116">
        <v>97357</v>
      </c>
      <c r="J208" s="116">
        <v>83480</v>
      </c>
      <c r="K208" s="116">
        <v>80942</v>
      </c>
      <c r="L208" s="116">
        <v>119565</v>
      </c>
      <c r="M208" s="116">
        <v>130461</v>
      </c>
      <c r="N208" s="7" t="s">
        <v>38</v>
      </c>
      <c r="O208" s="9" t="s">
        <v>62</v>
      </c>
      <c r="P208" s="15"/>
      <c r="Q208" s="15"/>
      <c r="R208" s="118">
        <v>6.7</v>
      </c>
      <c r="S208" s="118">
        <v>7.9</v>
      </c>
      <c r="T208" s="118">
        <v>8.3000000000000007</v>
      </c>
      <c r="U208" s="118">
        <v>7.7</v>
      </c>
      <c r="V208" s="118">
        <v>6.8</v>
      </c>
      <c r="X208" s="7" t="s">
        <v>38</v>
      </c>
      <c r="Y208" s="9" t="s">
        <v>62</v>
      </c>
      <c r="Z208" s="13"/>
      <c r="AA208" s="13"/>
      <c r="AB208" s="116">
        <f t="shared" si="107"/>
        <v>13045.838</v>
      </c>
      <c r="AC208" s="116">
        <f t="shared" si="100"/>
        <v>13189.84</v>
      </c>
      <c r="AD208" s="116">
        <f t="shared" si="101"/>
        <v>13436.372000000001</v>
      </c>
      <c r="AE208" s="116">
        <f t="shared" si="102"/>
        <v>18413.009999999998</v>
      </c>
      <c r="AF208" s="116">
        <v>17742.696</v>
      </c>
      <c r="AG208" s="7" t="s">
        <v>38</v>
      </c>
      <c r="AH208" s="9" t="s">
        <v>62</v>
      </c>
      <c r="AI208" s="17"/>
      <c r="AJ208" s="17"/>
      <c r="AK208" s="121">
        <f t="shared" ref="AK208" si="214">I208/I206</f>
        <v>0.29734046776981671</v>
      </c>
      <c r="AL208" s="121">
        <f t="shared" ref="AL208" si="215">J208/J206</f>
        <v>0.20037348003705999</v>
      </c>
      <c r="AM208" s="121">
        <f t="shared" ref="AM208" si="216">K208/K206</f>
        <v>0.19106812800823361</v>
      </c>
      <c r="AN208" s="121">
        <f t="shared" ref="AN208" si="217">L208/L206</f>
        <v>0.22715614527050135</v>
      </c>
      <c r="AO208" s="121">
        <v>0.23500050436637174</v>
      </c>
      <c r="AP208" s="7" t="s">
        <v>38</v>
      </c>
      <c r="AQ208" s="9" t="s">
        <v>62</v>
      </c>
      <c r="AR208" s="17"/>
      <c r="AS208" s="17"/>
      <c r="AT208" s="123">
        <f t="shared" si="109"/>
        <v>3.984362268115544E-2</v>
      </c>
      <c r="AU208" s="123">
        <f t="shared" si="104"/>
        <v>3.1659009845855478E-2</v>
      </c>
      <c r="AV208" s="123">
        <f t="shared" si="105"/>
        <v>3.1717309249366783E-2</v>
      </c>
      <c r="AW208" s="123">
        <f t="shared" si="106"/>
        <v>3.4982046371657208E-2</v>
      </c>
      <c r="AX208" s="123">
        <v>3.1960068593826552E-2</v>
      </c>
    </row>
    <row r="209" spans="2:50" x14ac:dyDescent="0.25">
      <c r="C209" s="2" t="s">
        <v>1</v>
      </c>
      <c r="D209" s="3" t="s">
        <v>0</v>
      </c>
      <c r="E209" s="109" t="s">
        <v>39</v>
      </c>
      <c r="F209" s="2" t="s">
        <v>34</v>
      </c>
      <c r="G209" s="13"/>
      <c r="H209" s="13"/>
      <c r="I209" s="115">
        <v>237067</v>
      </c>
      <c r="J209" s="115">
        <v>333636</v>
      </c>
      <c r="K209" s="115">
        <v>346082</v>
      </c>
      <c r="L209" s="115">
        <v>454932</v>
      </c>
      <c r="M209" s="115">
        <v>437052</v>
      </c>
      <c r="N209" s="109" t="s">
        <v>39</v>
      </c>
      <c r="O209" s="2" t="s">
        <v>34</v>
      </c>
      <c r="P209" s="15"/>
      <c r="Q209" s="15"/>
      <c r="R209" s="117">
        <v>4.5</v>
      </c>
      <c r="S209" s="117">
        <v>4</v>
      </c>
      <c r="T209" s="117">
        <v>4.2</v>
      </c>
      <c r="U209" s="117">
        <v>3.4</v>
      </c>
      <c r="V209" s="117">
        <v>3.6</v>
      </c>
      <c r="X209" s="109" t="s">
        <v>39</v>
      </c>
      <c r="Y209" s="2" t="s">
        <v>34</v>
      </c>
      <c r="Z209" s="13"/>
      <c r="AA209" s="13"/>
      <c r="AB209" s="115">
        <f t="shared" si="107"/>
        <v>21336.03</v>
      </c>
      <c r="AC209" s="115">
        <f t="shared" si="100"/>
        <v>26690.880000000001</v>
      </c>
      <c r="AD209" s="115">
        <f t="shared" si="101"/>
        <v>29070.888000000003</v>
      </c>
      <c r="AE209" s="115">
        <f t="shared" si="102"/>
        <v>30935.376</v>
      </c>
      <c r="AF209" s="115">
        <v>31467.743999999999</v>
      </c>
      <c r="AG209" s="109" t="s">
        <v>39</v>
      </c>
      <c r="AH209" s="2" t="s">
        <v>34</v>
      </c>
      <c r="AI209" s="17"/>
      <c r="AJ209" s="17"/>
      <c r="AK209" s="120">
        <f t="shared" ref="AK209" si="218">I209/I209</f>
        <v>1</v>
      </c>
      <c r="AL209" s="120">
        <f t="shared" ref="AL209" si="219">J209/J209</f>
        <v>1</v>
      </c>
      <c r="AM209" s="120">
        <f t="shared" ref="AM209" si="220">K209/K209</f>
        <v>1</v>
      </c>
      <c r="AN209" s="120">
        <f t="shared" ref="AN209" si="221">L209/L209</f>
        <v>1</v>
      </c>
      <c r="AO209" s="120">
        <v>1</v>
      </c>
      <c r="AP209" s="109" t="s">
        <v>39</v>
      </c>
      <c r="AQ209" s="2" t="s">
        <v>34</v>
      </c>
      <c r="AR209" s="17"/>
      <c r="AS209" s="17"/>
      <c r="AT209" s="122">
        <f t="shared" si="109"/>
        <v>0.09</v>
      </c>
      <c r="AU209" s="122">
        <f t="shared" si="104"/>
        <v>0.08</v>
      </c>
      <c r="AV209" s="122">
        <f t="shared" si="105"/>
        <v>8.4000000000000005E-2</v>
      </c>
      <c r="AW209" s="122">
        <f t="shared" si="106"/>
        <v>6.8000000000000005E-2</v>
      </c>
      <c r="AX209" s="122">
        <v>7.2000000000000008E-2</v>
      </c>
    </row>
    <row r="210" spans="2:50" x14ac:dyDescent="0.25">
      <c r="C210" s="6" t="s">
        <v>1</v>
      </c>
      <c r="D210" s="7" t="s">
        <v>0</v>
      </c>
      <c r="E210" s="7" t="s">
        <v>39</v>
      </c>
      <c r="F210" s="9" t="s">
        <v>63</v>
      </c>
      <c r="G210" s="13"/>
      <c r="H210" s="13"/>
      <c r="I210" s="116">
        <v>237067</v>
      </c>
      <c r="J210" s="116">
        <v>272963</v>
      </c>
      <c r="K210" s="116">
        <v>290531</v>
      </c>
      <c r="L210" s="116">
        <v>365885</v>
      </c>
      <c r="M210" s="116">
        <v>342307</v>
      </c>
      <c r="N210" s="7" t="s">
        <v>39</v>
      </c>
      <c r="O210" s="9" t="s">
        <v>63</v>
      </c>
      <c r="P210" s="15"/>
      <c r="Q210" s="15"/>
      <c r="R210" s="118">
        <v>4.5</v>
      </c>
      <c r="S210" s="118">
        <v>4.3</v>
      </c>
      <c r="T210" s="118">
        <v>4.5999999999999996</v>
      </c>
      <c r="U210" s="118">
        <v>3.9</v>
      </c>
      <c r="V210" s="118">
        <v>4.3</v>
      </c>
      <c r="X210" s="7" t="s">
        <v>39</v>
      </c>
      <c r="Y210" s="9" t="s">
        <v>63</v>
      </c>
      <c r="Z210" s="13"/>
      <c r="AA210" s="13"/>
      <c r="AB210" s="116">
        <f t="shared" si="107"/>
        <v>21336.03</v>
      </c>
      <c r="AC210" s="116">
        <f t="shared" si="100"/>
        <v>23474.817999999999</v>
      </c>
      <c r="AD210" s="116">
        <f t="shared" si="101"/>
        <v>26728.851999999999</v>
      </c>
      <c r="AE210" s="116">
        <f t="shared" si="102"/>
        <v>28539.03</v>
      </c>
      <c r="AF210" s="116">
        <v>29438.401999999998</v>
      </c>
      <c r="AG210" s="7" t="s">
        <v>39</v>
      </c>
      <c r="AH210" s="9" t="s">
        <v>63</v>
      </c>
      <c r="AI210" s="17"/>
      <c r="AJ210" s="17"/>
      <c r="AK210" s="121">
        <f t="shared" ref="AK210" si="222">I210/I209</f>
        <v>1</v>
      </c>
      <c r="AL210" s="121">
        <f t="shared" ref="AL210" si="223">J210/J209</f>
        <v>0.81814612332002545</v>
      </c>
      <c r="AM210" s="121">
        <f t="shared" ref="AM210" si="224">K210/K209</f>
        <v>0.83948601776457599</v>
      </c>
      <c r="AN210" s="121">
        <f t="shared" ref="AN210" si="225">L210/L209</f>
        <v>0.80426305469828463</v>
      </c>
      <c r="AO210" s="121">
        <v>0.78321801524761359</v>
      </c>
      <c r="AP210" s="7" t="s">
        <v>39</v>
      </c>
      <c r="AQ210" s="9" t="s">
        <v>63</v>
      </c>
      <c r="AR210" s="17"/>
      <c r="AS210" s="17"/>
      <c r="AT210" s="123">
        <f t="shared" si="109"/>
        <v>0.09</v>
      </c>
      <c r="AU210" s="123">
        <f t="shared" si="104"/>
        <v>7.0360566605522187E-2</v>
      </c>
      <c r="AV210" s="123">
        <f t="shared" si="105"/>
        <v>7.7232713634340977E-2</v>
      </c>
      <c r="AW210" s="123">
        <f t="shared" si="106"/>
        <v>6.2732518266466197E-2</v>
      </c>
      <c r="AX210" s="123">
        <v>6.7356749311294761E-2</v>
      </c>
    </row>
    <row r="211" spans="2:50" x14ac:dyDescent="0.25">
      <c r="C211" s="6" t="s">
        <v>1</v>
      </c>
      <c r="D211" s="7" t="s">
        <v>0</v>
      </c>
      <c r="E211" s="7" t="s">
        <v>39</v>
      </c>
      <c r="F211" s="9" t="s">
        <v>62</v>
      </c>
      <c r="G211" s="13"/>
      <c r="H211" s="13"/>
      <c r="I211" s="116">
        <v>80156</v>
      </c>
      <c r="J211" s="116">
        <v>60673</v>
      </c>
      <c r="K211" s="116">
        <v>55551</v>
      </c>
      <c r="L211" s="116">
        <v>89047</v>
      </c>
      <c r="M211" s="116">
        <v>94745</v>
      </c>
      <c r="N211" s="7" t="s">
        <v>39</v>
      </c>
      <c r="O211" s="9" t="s">
        <v>62</v>
      </c>
      <c r="P211" s="15"/>
      <c r="Q211" s="15"/>
      <c r="R211" s="118">
        <v>7.3</v>
      </c>
      <c r="S211" s="118">
        <v>9.3000000000000007</v>
      </c>
      <c r="T211" s="118">
        <v>10.199999999999999</v>
      </c>
      <c r="U211" s="118">
        <v>8.3000000000000007</v>
      </c>
      <c r="V211" s="118">
        <v>8</v>
      </c>
      <c r="X211" s="7" t="s">
        <v>39</v>
      </c>
      <c r="Y211" s="9" t="s">
        <v>62</v>
      </c>
      <c r="Z211" s="13"/>
      <c r="AA211" s="13"/>
      <c r="AB211" s="116">
        <f t="shared" si="107"/>
        <v>11702.775999999998</v>
      </c>
      <c r="AC211" s="116">
        <f t="shared" si="100"/>
        <v>11285.178</v>
      </c>
      <c r="AD211" s="116">
        <f t="shared" si="101"/>
        <v>11332.403999999999</v>
      </c>
      <c r="AE211" s="116">
        <f t="shared" si="102"/>
        <v>14781.802000000001</v>
      </c>
      <c r="AF211" s="116">
        <v>15159.2</v>
      </c>
      <c r="AG211" s="7" t="s">
        <v>39</v>
      </c>
      <c r="AH211" s="9" t="s">
        <v>62</v>
      </c>
      <c r="AI211" s="17"/>
      <c r="AJ211" s="17"/>
      <c r="AK211" s="121">
        <f t="shared" ref="AK211" si="226">I211/I209</f>
        <v>0.33811538510210193</v>
      </c>
      <c r="AL211" s="121">
        <f t="shared" ref="AL211" si="227">J211/J209</f>
        <v>0.18185387667997457</v>
      </c>
      <c r="AM211" s="121">
        <f t="shared" ref="AM211" si="228">K211/K209</f>
        <v>0.16051398223542399</v>
      </c>
      <c r="AN211" s="121">
        <f t="shared" ref="AN211" si="229">L211/L209</f>
        <v>0.19573694530171543</v>
      </c>
      <c r="AO211" s="121">
        <v>0.21678198475238644</v>
      </c>
      <c r="AP211" s="7" t="s">
        <v>39</v>
      </c>
      <c r="AQ211" s="9" t="s">
        <v>62</v>
      </c>
      <c r="AR211" s="17"/>
      <c r="AS211" s="17"/>
      <c r="AT211" s="123">
        <f t="shared" si="109"/>
        <v>4.9364846224906882E-2</v>
      </c>
      <c r="AU211" s="123">
        <f t="shared" si="104"/>
        <v>3.3824821062475273E-2</v>
      </c>
      <c r="AV211" s="123">
        <f t="shared" si="105"/>
        <v>3.2744852376026493E-2</v>
      </c>
      <c r="AW211" s="123">
        <f t="shared" si="106"/>
        <v>3.2492332920084764E-2</v>
      </c>
      <c r="AX211" s="123">
        <v>3.4685117560381833E-2</v>
      </c>
    </row>
    <row r="212" spans="2:50" x14ac:dyDescent="0.25">
      <c r="C212" s="2" t="s">
        <v>1</v>
      </c>
      <c r="D212" s="3" t="s">
        <v>0</v>
      </c>
      <c r="E212" s="109" t="s">
        <v>64</v>
      </c>
      <c r="F212" s="2" t="s">
        <v>34</v>
      </c>
      <c r="G212" s="13"/>
      <c r="H212" s="13"/>
      <c r="I212" s="115">
        <v>1692900</v>
      </c>
      <c r="J212" s="115">
        <v>2241263</v>
      </c>
      <c r="K212" s="115">
        <v>2154253</v>
      </c>
      <c r="L212" s="115">
        <v>2919891</v>
      </c>
      <c r="M212" s="115">
        <v>2878262</v>
      </c>
      <c r="N212" s="109" t="s">
        <v>64</v>
      </c>
      <c r="O212" s="2" t="s">
        <v>34</v>
      </c>
      <c r="P212" s="15"/>
      <c r="Q212" s="15"/>
      <c r="R212" s="117">
        <v>1.2</v>
      </c>
      <c r="S212" s="117">
        <v>0.9</v>
      </c>
      <c r="T212" s="117">
        <v>0.9</v>
      </c>
      <c r="U212" s="117">
        <v>1</v>
      </c>
      <c r="V212" s="117">
        <v>1.2</v>
      </c>
      <c r="X212" s="109" t="s">
        <v>64</v>
      </c>
      <c r="Y212" s="2" t="s">
        <v>34</v>
      </c>
      <c r="Z212" s="13"/>
      <c r="AA212" s="13"/>
      <c r="AB212" s="115">
        <f t="shared" si="107"/>
        <v>40629.599999999999</v>
      </c>
      <c r="AC212" s="115">
        <f t="shared" si="100"/>
        <v>40342.733999999997</v>
      </c>
      <c r="AD212" s="115">
        <f t="shared" si="101"/>
        <v>38776.553999999996</v>
      </c>
      <c r="AE212" s="115">
        <f t="shared" si="102"/>
        <v>58397.82</v>
      </c>
      <c r="AF212" s="115">
        <f t="shared" si="102"/>
        <v>69078.288</v>
      </c>
      <c r="AG212" s="109" t="s">
        <v>64</v>
      </c>
      <c r="AH212" s="2" t="s">
        <v>34</v>
      </c>
      <c r="AI212" s="17"/>
      <c r="AJ212" s="17"/>
      <c r="AK212" s="120">
        <f t="shared" ref="AK212" si="230">I212/I212</f>
        <v>1</v>
      </c>
      <c r="AL212" s="120">
        <f t="shared" ref="AL212" si="231">J212/J212</f>
        <v>1</v>
      </c>
      <c r="AM212" s="120">
        <f t="shared" ref="AM212" si="232">K212/K212</f>
        <v>1</v>
      </c>
      <c r="AN212" s="120">
        <f t="shared" ref="AN212:AO212" si="233">L212/L212</f>
        <v>1</v>
      </c>
      <c r="AO212" s="120">
        <f t="shared" si="233"/>
        <v>1</v>
      </c>
      <c r="AP212" s="109" t="s">
        <v>64</v>
      </c>
      <c r="AQ212" s="2" t="s">
        <v>34</v>
      </c>
      <c r="AR212" s="17"/>
      <c r="AS212" s="17"/>
      <c r="AT212" s="122">
        <f t="shared" si="109"/>
        <v>2.4E-2</v>
      </c>
      <c r="AU212" s="122">
        <f t="shared" si="104"/>
        <v>1.8000000000000002E-2</v>
      </c>
      <c r="AV212" s="122">
        <f t="shared" si="105"/>
        <v>1.8000000000000002E-2</v>
      </c>
      <c r="AW212" s="122">
        <f t="shared" si="106"/>
        <v>0.02</v>
      </c>
      <c r="AX212" s="122">
        <f t="shared" si="106"/>
        <v>2.4E-2</v>
      </c>
    </row>
    <row r="213" spans="2:50" x14ac:dyDescent="0.25">
      <c r="C213" s="6" t="s">
        <v>1</v>
      </c>
      <c r="D213" s="7" t="s">
        <v>0</v>
      </c>
      <c r="E213" s="7" t="s">
        <v>64</v>
      </c>
      <c r="F213" s="9" t="s">
        <v>63</v>
      </c>
      <c r="G213" s="13"/>
      <c r="H213" s="13"/>
      <c r="I213" s="116">
        <v>1692900</v>
      </c>
      <c r="J213" s="116">
        <v>1823205</v>
      </c>
      <c r="K213" s="116">
        <v>1744698</v>
      </c>
      <c r="L213" s="116">
        <v>2266566</v>
      </c>
      <c r="M213" s="116">
        <v>2198691</v>
      </c>
      <c r="N213" s="7" t="s">
        <v>64</v>
      </c>
      <c r="O213" s="9" t="s">
        <v>63</v>
      </c>
      <c r="P213" s="15"/>
      <c r="Q213" s="15"/>
      <c r="R213" s="118">
        <v>1.2</v>
      </c>
      <c r="S213" s="118">
        <v>1.3</v>
      </c>
      <c r="T213" s="118">
        <v>1.4</v>
      </c>
      <c r="U213" s="118">
        <v>1</v>
      </c>
      <c r="V213" s="118">
        <v>1.2</v>
      </c>
      <c r="X213" s="7" t="s">
        <v>64</v>
      </c>
      <c r="Y213" s="9" t="s">
        <v>63</v>
      </c>
      <c r="Z213" s="13"/>
      <c r="AA213" s="13"/>
      <c r="AB213" s="116">
        <f t="shared" si="107"/>
        <v>40629.599999999999</v>
      </c>
      <c r="AC213" s="116">
        <f t="shared" si="100"/>
        <v>47403.33</v>
      </c>
      <c r="AD213" s="116">
        <f t="shared" si="101"/>
        <v>48851.543999999994</v>
      </c>
      <c r="AE213" s="116">
        <f t="shared" si="102"/>
        <v>45331.32</v>
      </c>
      <c r="AF213" s="116">
        <f t="shared" si="102"/>
        <v>52768.583999999995</v>
      </c>
      <c r="AG213" s="7" t="s">
        <v>64</v>
      </c>
      <c r="AH213" s="9" t="s">
        <v>63</v>
      </c>
      <c r="AI213" s="17"/>
      <c r="AJ213" s="17"/>
      <c r="AK213" s="121">
        <f t="shared" ref="AK213" si="234">I213/I212</f>
        <v>1</v>
      </c>
      <c r="AL213" s="121">
        <f t="shared" ref="AL213" si="235">J213/J212</f>
        <v>0.8134721360233047</v>
      </c>
      <c r="AM213" s="121">
        <f t="shared" ref="AM213" si="236">K213/K212</f>
        <v>0.8098853755803056</v>
      </c>
      <c r="AN213" s="121">
        <f t="shared" ref="AN213:AO213" si="237">L213/L212</f>
        <v>0.77625020934000621</v>
      </c>
      <c r="AO213" s="121">
        <f t="shared" si="237"/>
        <v>0.76389536463324048</v>
      </c>
      <c r="AP213" s="7" t="s">
        <v>64</v>
      </c>
      <c r="AQ213" s="9" t="s">
        <v>63</v>
      </c>
      <c r="AR213" s="17"/>
      <c r="AS213" s="17"/>
      <c r="AT213" s="123">
        <f t="shared" si="109"/>
        <v>2.4E-2</v>
      </c>
      <c r="AU213" s="123">
        <f t="shared" si="104"/>
        <v>2.1150275536605926E-2</v>
      </c>
      <c r="AV213" s="123">
        <f t="shared" si="105"/>
        <v>2.2676790516248557E-2</v>
      </c>
      <c r="AW213" s="123">
        <f t="shared" si="106"/>
        <v>1.5525004186800124E-2</v>
      </c>
      <c r="AX213" s="123">
        <f t="shared" si="106"/>
        <v>1.8333488751197769E-2</v>
      </c>
    </row>
    <row r="214" spans="2:50" x14ac:dyDescent="0.25">
      <c r="C214" s="6" t="s">
        <v>1</v>
      </c>
      <c r="D214" s="7" t="s">
        <v>0</v>
      </c>
      <c r="E214" s="7" t="s">
        <v>64</v>
      </c>
      <c r="F214" s="9" t="s">
        <v>62</v>
      </c>
      <c r="G214" s="13"/>
      <c r="H214" s="13"/>
      <c r="I214" s="116">
        <v>545442</v>
      </c>
      <c r="J214" s="116">
        <v>418058</v>
      </c>
      <c r="K214" s="116">
        <v>409555</v>
      </c>
      <c r="L214" s="116">
        <v>653325</v>
      </c>
      <c r="M214" s="116">
        <v>679571</v>
      </c>
      <c r="N214" s="7" t="s">
        <v>64</v>
      </c>
      <c r="O214" s="9" t="s">
        <v>62</v>
      </c>
      <c r="P214" s="15"/>
      <c r="Q214" s="15"/>
      <c r="R214" s="118">
        <v>2.8</v>
      </c>
      <c r="S214" s="118">
        <v>3.3</v>
      </c>
      <c r="T214" s="118">
        <v>3.5</v>
      </c>
      <c r="U214" s="118">
        <v>3.1</v>
      </c>
      <c r="V214" s="118">
        <v>3.2</v>
      </c>
      <c r="X214" s="7" t="s">
        <v>64</v>
      </c>
      <c r="Y214" s="9" t="s">
        <v>62</v>
      </c>
      <c r="Z214" s="13"/>
      <c r="AA214" s="13"/>
      <c r="AB214" s="116">
        <f t="shared" si="107"/>
        <v>30544.751999999997</v>
      </c>
      <c r="AC214" s="116">
        <f t="shared" si="100"/>
        <v>27591.827999999998</v>
      </c>
      <c r="AD214" s="116">
        <f t="shared" si="101"/>
        <v>28668.85</v>
      </c>
      <c r="AE214" s="116">
        <f t="shared" si="102"/>
        <v>40506.15</v>
      </c>
      <c r="AF214" s="116">
        <f t="shared" si="102"/>
        <v>43492.544000000002</v>
      </c>
      <c r="AG214" s="7" t="s">
        <v>64</v>
      </c>
      <c r="AH214" s="9" t="s">
        <v>62</v>
      </c>
      <c r="AI214" s="17"/>
      <c r="AJ214" s="17"/>
      <c r="AK214" s="121">
        <f t="shared" ref="AK214" si="238">I214/I212</f>
        <v>0.32219386850965798</v>
      </c>
      <c r="AL214" s="121">
        <f t="shared" ref="AL214" si="239">J214/J212</f>
        <v>0.1865278639766953</v>
      </c>
      <c r="AM214" s="121">
        <f t="shared" ref="AM214" si="240">K214/K212</f>
        <v>0.19011462441969443</v>
      </c>
      <c r="AN214" s="121">
        <f t="shared" ref="AN214:AO214" si="241">L214/L212</f>
        <v>0.22374979065999381</v>
      </c>
      <c r="AO214" s="121">
        <f t="shared" si="241"/>
        <v>0.23610463536675952</v>
      </c>
      <c r="AP214" s="7" t="s">
        <v>64</v>
      </c>
      <c r="AQ214" s="9" t="s">
        <v>62</v>
      </c>
      <c r="AR214" s="17"/>
      <c r="AS214" s="17"/>
      <c r="AT214" s="123">
        <f t="shared" si="109"/>
        <v>1.8042856636540844E-2</v>
      </c>
      <c r="AU214" s="123">
        <f t="shared" si="104"/>
        <v>1.2310839022461889E-2</v>
      </c>
      <c r="AV214" s="123">
        <f t="shared" si="105"/>
        <v>1.3308023709378608E-2</v>
      </c>
      <c r="AW214" s="123">
        <f t="shared" si="106"/>
        <v>1.3872487020919618E-2</v>
      </c>
      <c r="AX214" s="123">
        <f t="shared" si="106"/>
        <v>1.511069666347261E-2</v>
      </c>
    </row>
    <row r="215" spans="2:50" x14ac:dyDescent="0.25">
      <c r="C215" s="6"/>
      <c r="D215" s="7"/>
      <c r="E215" s="7"/>
      <c r="F215" s="6"/>
      <c r="G215" s="13"/>
      <c r="H215" s="13"/>
      <c r="I215" s="14"/>
      <c r="J215" s="14"/>
      <c r="K215" s="14"/>
      <c r="L215" s="14"/>
      <c r="M215" s="14"/>
      <c r="O215" s="2"/>
      <c r="P215" s="15"/>
      <c r="Q215" s="15"/>
      <c r="R215" s="15"/>
      <c r="S215" s="15"/>
      <c r="T215" s="15"/>
      <c r="U215" s="15"/>
      <c r="V215" s="15"/>
      <c r="Y215" s="2"/>
      <c r="Z215" s="13"/>
      <c r="AA215" s="13"/>
      <c r="AB215" s="13"/>
      <c r="AC215" s="13"/>
      <c r="AD215" s="13"/>
      <c r="AE215" s="13"/>
      <c r="AF215" s="13"/>
      <c r="AH215" s="2"/>
      <c r="AI215" s="17"/>
      <c r="AJ215" s="17"/>
      <c r="AK215" s="17"/>
      <c r="AL215" s="17"/>
      <c r="AM215" s="17"/>
      <c r="AN215" s="17"/>
      <c r="AO215" s="18"/>
      <c r="AQ215" s="2"/>
      <c r="AR215" s="17"/>
      <c r="AS215" s="17"/>
      <c r="AT215" s="17"/>
      <c r="AU215" s="17"/>
      <c r="AV215" s="17"/>
      <c r="AW215" s="17"/>
      <c r="AX215" s="17"/>
    </row>
    <row r="216" spans="2:50" x14ac:dyDescent="0.25">
      <c r="C216" s="6"/>
      <c r="D216" s="7"/>
      <c r="E216" s="7"/>
      <c r="F216" s="6"/>
      <c r="G216" s="13"/>
      <c r="H216" s="13"/>
      <c r="I216" s="14"/>
      <c r="J216" s="14"/>
      <c r="K216" s="14"/>
      <c r="L216" s="14"/>
      <c r="M216" s="14"/>
      <c r="O216" s="2"/>
      <c r="P216" s="15"/>
      <c r="Q216" s="15"/>
      <c r="R216" s="15"/>
      <c r="S216" s="15"/>
      <c r="T216" s="15"/>
      <c r="U216" s="15"/>
      <c r="V216" s="15"/>
      <c r="Y216" s="2"/>
      <c r="Z216" s="13"/>
      <c r="AA216" s="13"/>
      <c r="AB216" s="13"/>
      <c r="AC216" s="13"/>
      <c r="AD216" s="13"/>
      <c r="AE216" s="13"/>
      <c r="AF216" s="13"/>
      <c r="AH216" s="2"/>
      <c r="AI216" s="17"/>
      <c r="AJ216" s="17"/>
      <c r="AK216" s="17"/>
      <c r="AL216" s="17"/>
      <c r="AM216" s="17"/>
      <c r="AN216" s="17"/>
      <c r="AO216" s="18"/>
      <c r="AQ216" s="2"/>
      <c r="AR216" s="17"/>
      <c r="AS216" s="17"/>
      <c r="AT216" s="17"/>
      <c r="AU216" s="17"/>
      <c r="AV216" s="17"/>
      <c r="AW216" s="17"/>
      <c r="AX216" s="17"/>
    </row>
    <row r="217" spans="2:50" x14ac:dyDescent="0.25">
      <c r="C217" s="6"/>
      <c r="D217" s="7"/>
      <c r="E217" s="7"/>
      <c r="F217" s="6"/>
      <c r="G217" s="13"/>
      <c r="H217" s="13"/>
      <c r="I217" s="14"/>
      <c r="J217" s="14"/>
      <c r="K217" s="14"/>
      <c r="L217" s="14"/>
      <c r="M217" s="14"/>
      <c r="O217" s="2"/>
      <c r="P217" s="15"/>
      <c r="Q217" s="15"/>
      <c r="R217" s="15"/>
      <c r="S217" s="15"/>
      <c r="T217" s="15"/>
      <c r="U217" s="15"/>
      <c r="V217" s="15"/>
      <c r="Y217" s="2"/>
      <c r="Z217" s="13"/>
      <c r="AA217" s="13"/>
      <c r="AB217" s="13"/>
      <c r="AC217" s="13"/>
      <c r="AD217" s="13"/>
      <c r="AE217" s="13"/>
      <c r="AF217" s="13"/>
      <c r="AH217" s="2"/>
      <c r="AI217" s="17"/>
      <c r="AJ217" s="17"/>
      <c r="AK217" s="17"/>
      <c r="AL217" s="17"/>
      <c r="AM217" s="17"/>
      <c r="AN217" s="17"/>
      <c r="AO217" s="18"/>
      <c r="AQ217" s="2"/>
      <c r="AR217" s="17"/>
      <c r="AS217" s="17"/>
      <c r="AT217" s="17"/>
      <c r="AU217" s="17"/>
      <c r="AV217" s="17"/>
      <c r="AW217" s="17"/>
      <c r="AX217" s="17"/>
    </row>
    <row r="218" spans="2:50" ht="23.25" x14ac:dyDescent="0.25">
      <c r="G218" s="21" t="s">
        <v>67</v>
      </c>
    </row>
    <row r="220" spans="2:50" s="4" customFormat="1" x14ac:dyDescent="0.25">
      <c r="B220" s="1"/>
      <c r="C220" s="2"/>
      <c r="D220" s="3"/>
      <c r="G220" s="4" t="s">
        <v>12</v>
      </c>
      <c r="O220" s="4" t="s">
        <v>13</v>
      </c>
      <c r="Y220" s="4" t="s">
        <v>14</v>
      </c>
      <c r="AH220" s="4" t="s">
        <v>15</v>
      </c>
      <c r="AQ220" s="4" t="s">
        <v>16</v>
      </c>
    </row>
    <row r="221" spans="2:50" x14ac:dyDescent="0.25">
      <c r="F221" s="12" t="s">
        <v>11</v>
      </c>
      <c r="G221" s="20" t="s">
        <v>4</v>
      </c>
      <c r="H221" s="20" t="s">
        <v>5</v>
      </c>
      <c r="I221" s="20" t="s">
        <v>6</v>
      </c>
      <c r="J221" s="20" t="s">
        <v>7</v>
      </c>
      <c r="K221" s="20" t="s">
        <v>8</v>
      </c>
      <c r="L221" s="20" t="s">
        <v>3</v>
      </c>
      <c r="M221" s="20" t="s">
        <v>9</v>
      </c>
      <c r="O221" s="12" t="s">
        <v>11</v>
      </c>
      <c r="P221" s="20" t="s">
        <v>4</v>
      </c>
      <c r="Q221" s="20" t="s">
        <v>5</v>
      </c>
      <c r="R221" s="20" t="s">
        <v>6</v>
      </c>
      <c r="S221" s="20" t="s">
        <v>7</v>
      </c>
      <c r="T221" s="20" t="s">
        <v>8</v>
      </c>
      <c r="U221" s="20" t="s">
        <v>3</v>
      </c>
      <c r="V221" s="20" t="s">
        <v>9</v>
      </c>
      <c r="Y221" s="12" t="s">
        <v>11</v>
      </c>
      <c r="Z221" s="20" t="s">
        <v>4</v>
      </c>
      <c r="AA221" s="20" t="s">
        <v>5</v>
      </c>
      <c r="AB221" s="20" t="s">
        <v>6</v>
      </c>
      <c r="AC221" s="20" t="s">
        <v>7</v>
      </c>
      <c r="AD221" s="20" t="s">
        <v>8</v>
      </c>
      <c r="AE221" s="20" t="s">
        <v>3</v>
      </c>
      <c r="AF221" s="20" t="s">
        <v>9</v>
      </c>
      <c r="AH221" s="12" t="s">
        <v>11</v>
      </c>
      <c r="AI221" s="20" t="s">
        <v>4</v>
      </c>
      <c r="AJ221" s="20" t="s">
        <v>5</v>
      </c>
      <c r="AK221" s="20" t="s">
        <v>6</v>
      </c>
      <c r="AL221" s="20" t="s">
        <v>7</v>
      </c>
      <c r="AM221" s="20" t="s">
        <v>8</v>
      </c>
      <c r="AN221" s="20" t="s">
        <v>3</v>
      </c>
      <c r="AO221" s="20" t="s">
        <v>9</v>
      </c>
      <c r="AQ221" s="12" t="s">
        <v>11</v>
      </c>
      <c r="AR221" s="20" t="s">
        <v>4</v>
      </c>
      <c r="AS221" s="20" t="s">
        <v>5</v>
      </c>
      <c r="AT221" s="20" t="s">
        <v>6</v>
      </c>
      <c r="AU221" s="20" t="s">
        <v>7</v>
      </c>
      <c r="AV221" s="20" t="s">
        <v>8</v>
      </c>
      <c r="AW221" s="20" t="s">
        <v>3</v>
      </c>
      <c r="AX221" s="20" t="s">
        <v>9</v>
      </c>
    </row>
    <row r="222" spans="2:50" x14ac:dyDescent="0.25">
      <c r="C222" s="2" t="s">
        <v>1</v>
      </c>
      <c r="D222" s="3" t="s">
        <v>2</v>
      </c>
      <c r="E222" s="109" t="s">
        <v>35</v>
      </c>
      <c r="F222" s="2" t="s">
        <v>34</v>
      </c>
      <c r="G222" s="13"/>
      <c r="H222" s="13"/>
      <c r="I222" s="115">
        <v>3348281</v>
      </c>
      <c r="J222" s="115">
        <v>3396635</v>
      </c>
      <c r="K222" s="115">
        <v>3417834</v>
      </c>
      <c r="L222" s="115">
        <v>4294688</v>
      </c>
      <c r="M222" s="115">
        <v>4484100</v>
      </c>
      <c r="N222" s="109" t="s">
        <v>35</v>
      </c>
      <c r="O222" s="2" t="s">
        <v>34</v>
      </c>
      <c r="P222" s="15"/>
      <c r="Q222" s="15"/>
      <c r="R222" s="117">
        <v>1.2</v>
      </c>
      <c r="S222" s="117">
        <v>1.3</v>
      </c>
      <c r="T222" s="117">
        <v>1.4</v>
      </c>
      <c r="U222" s="117">
        <v>1.3</v>
      </c>
      <c r="V222" s="117">
        <v>1.4</v>
      </c>
      <c r="X222" s="109" t="s">
        <v>35</v>
      </c>
      <c r="Y222" s="2" t="s">
        <v>34</v>
      </c>
      <c r="Z222" s="13"/>
      <c r="AA222" s="13"/>
      <c r="AB222" s="115">
        <f>2*(I222*R222/100)</f>
        <v>80358.743999999992</v>
      </c>
      <c r="AC222" s="115">
        <f t="shared" ref="AC222:AC257" si="242">2*(J222*S222/100)</f>
        <v>88312.51</v>
      </c>
      <c r="AD222" s="115">
        <f t="shared" ref="AD222:AD257" si="243">2*(K222*T222/100)</f>
        <v>95699.351999999999</v>
      </c>
      <c r="AE222" s="115">
        <f t="shared" ref="AE222:AF257" si="244">2*(L222*U222/100)</f>
        <v>111661.88800000001</v>
      </c>
      <c r="AF222" s="115">
        <v>125554.8</v>
      </c>
      <c r="AG222" s="109" t="s">
        <v>35</v>
      </c>
      <c r="AH222" s="2" t="s">
        <v>34</v>
      </c>
      <c r="AI222" s="17"/>
      <c r="AJ222" s="17"/>
      <c r="AK222" s="120">
        <f>I222/I222</f>
        <v>1</v>
      </c>
      <c r="AL222" s="120">
        <f t="shared" ref="AL222" si="245">J222/J222</f>
        <v>1</v>
      </c>
      <c r="AM222" s="120">
        <f t="shared" ref="AM222" si="246">K222/K222</f>
        <v>1</v>
      </c>
      <c r="AN222" s="120">
        <f t="shared" ref="AN222" si="247">L222/L222</f>
        <v>1</v>
      </c>
      <c r="AO222" s="120">
        <v>1</v>
      </c>
      <c r="AP222" s="109" t="s">
        <v>35</v>
      </c>
      <c r="AQ222" s="2" t="s">
        <v>34</v>
      </c>
      <c r="AR222" s="17"/>
      <c r="AS222" s="17"/>
      <c r="AT222" s="122">
        <f>2*(R222*AK222/100)</f>
        <v>2.4E-2</v>
      </c>
      <c r="AU222" s="122">
        <f t="shared" ref="AU222:AU257" si="248">2*(S222*AL222/100)</f>
        <v>2.6000000000000002E-2</v>
      </c>
      <c r="AV222" s="122">
        <f t="shared" ref="AV222:AV257" si="249">2*(T222*AM222/100)</f>
        <v>2.7999999999999997E-2</v>
      </c>
      <c r="AW222" s="122">
        <f t="shared" ref="AW222:AX257" si="250">2*(U222*AN222/100)</f>
        <v>2.6000000000000002E-2</v>
      </c>
      <c r="AX222" s="122">
        <v>2.7999999999999997E-2</v>
      </c>
    </row>
    <row r="223" spans="2:50" x14ac:dyDescent="0.25">
      <c r="C223" s="6" t="s">
        <v>1</v>
      </c>
      <c r="D223" s="7" t="s">
        <v>2</v>
      </c>
      <c r="E223" s="7" t="s">
        <v>35</v>
      </c>
      <c r="F223" s="9" t="s">
        <v>63</v>
      </c>
      <c r="G223" s="14"/>
      <c r="H223" s="14"/>
      <c r="I223" s="116">
        <v>3025583</v>
      </c>
      <c r="J223" s="116">
        <v>3066229</v>
      </c>
      <c r="K223" s="116">
        <v>3114818</v>
      </c>
      <c r="L223" s="116">
        <v>3935032</v>
      </c>
      <c r="M223" s="116">
        <v>4150591</v>
      </c>
      <c r="N223" s="7" t="s">
        <v>35</v>
      </c>
      <c r="O223" s="9" t="s">
        <v>63</v>
      </c>
      <c r="P223" s="16"/>
      <c r="Q223" s="16"/>
      <c r="R223" s="118">
        <v>1.2</v>
      </c>
      <c r="S223" s="118">
        <v>1.3</v>
      </c>
      <c r="T223" s="118">
        <v>1.4</v>
      </c>
      <c r="U223" s="118">
        <v>1.5</v>
      </c>
      <c r="V223" s="118">
        <v>1.4</v>
      </c>
      <c r="X223" s="7" t="s">
        <v>35</v>
      </c>
      <c r="Y223" s="9" t="s">
        <v>63</v>
      </c>
      <c r="Z223" s="14"/>
      <c r="AA223" s="14"/>
      <c r="AB223" s="116">
        <f t="shared" ref="AB223:AB257" si="251">2*(I223*R223/100)</f>
        <v>72613.991999999998</v>
      </c>
      <c r="AC223" s="116">
        <f t="shared" si="242"/>
        <v>79721.953999999998</v>
      </c>
      <c r="AD223" s="116">
        <f t="shared" si="243"/>
        <v>87214.90400000001</v>
      </c>
      <c r="AE223" s="116">
        <f t="shared" si="244"/>
        <v>118050.96</v>
      </c>
      <c r="AF223" s="116">
        <v>116216.548</v>
      </c>
      <c r="AG223" s="7" t="s">
        <v>35</v>
      </c>
      <c r="AH223" s="9" t="s">
        <v>63</v>
      </c>
      <c r="AI223" s="19"/>
      <c r="AJ223" s="19"/>
      <c r="AK223" s="121">
        <f>I223/I222</f>
        <v>0.90362278434814758</v>
      </c>
      <c r="AL223" s="121">
        <f t="shared" ref="AL223" si="252">J223/J222</f>
        <v>0.90272549155266901</v>
      </c>
      <c r="AM223" s="121">
        <f t="shared" ref="AM223" si="253">K223/K222</f>
        <v>0.91134268077384684</v>
      </c>
      <c r="AN223" s="121">
        <f t="shared" ref="AN223" si="254">L223/L222</f>
        <v>0.91625561624034157</v>
      </c>
      <c r="AO223" s="121">
        <v>0.9256240940210968</v>
      </c>
      <c r="AP223" s="7" t="s">
        <v>35</v>
      </c>
      <c r="AQ223" s="9" t="s">
        <v>63</v>
      </c>
      <c r="AR223" s="19"/>
      <c r="AS223" s="19"/>
      <c r="AT223" s="123">
        <f t="shared" ref="AT223:AT257" si="255">2*(R223*AK223/100)</f>
        <v>2.1686946824355541E-2</v>
      </c>
      <c r="AU223" s="123">
        <f t="shared" si="248"/>
        <v>2.3470862780369396E-2</v>
      </c>
      <c r="AV223" s="123">
        <f t="shared" si="249"/>
        <v>2.551759506166771E-2</v>
      </c>
      <c r="AW223" s="123">
        <f t="shared" si="250"/>
        <v>2.7487668487210248E-2</v>
      </c>
      <c r="AX223" s="123">
        <v>2.5917474632590708E-2</v>
      </c>
    </row>
    <row r="224" spans="2:50" x14ac:dyDescent="0.25">
      <c r="C224" s="6" t="s">
        <v>1</v>
      </c>
      <c r="D224" s="7" t="s">
        <v>2</v>
      </c>
      <c r="E224" s="7" t="s">
        <v>35</v>
      </c>
      <c r="F224" s="9" t="s">
        <v>62</v>
      </c>
      <c r="G224" s="14"/>
      <c r="H224" s="14"/>
      <c r="I224" s="116">
        <v>322698</v>
      </c>
      <c r="J224" s="116">
        <v>330406</v>
      </c>
      <c r="K224" s="116">
        <v>303016</v>
      </c>
      <c r="L224" s="116">
        <v>359656</v>
      </c>
      <c r="M224" s="116">
        <v>333509</v>
      </c>
      <c r="N224" s="7" t="s">
        <v>35</v>
      </c>
      <c r="O224" s="9" t="s">
        <v>62</v>
      </c>
      <c r="P224" s="16"/>
      <c r="Q224" s="16"/>
      <c r="R224" s="118">
        <v>4.0999999999999996</v>
      </c>
      <c r="S224" s="118">
        <v>4.4000000000000004</v>
      </c>
      <c r="T224" s="118">
        <v>4.8</v>
      </c>
      <c r="U224" s="118">
        <v>5.2</v>
      </c>
      <c r="V224" s="118">
        <v>5.2</v>
      </c>
      <c r="X224" s="7" t="s">
        <v>35</v>
      </c>
      <c r="Y224" s="9" t="s">
        <v>62</v>
      </c>
      <c r="Z224" s="14"/>
      <c r="AA224" s="14"/>
      <c r="AB224" s="116">
        <f t="shared" si="251"/>
        <v>26461.235999999997</v>
      </c>
      <c r="AC224" s="116">
        <f t="shared" si="242"/>
        <v>29075.728000000003</v>
      </c>
      <c r="AD224" s="116">
        <f t="shared" si="243"/>
        <v>29089.536</v>
      </c>
      <c r="AE224" s="116">
        <f t="shared" si="244"/>
        <v>37404.224000000002</v>
      </c>
      <c r="AF224" s="116">
        <v>34684.936000000002</v>
      </c>
      <c r="AG224" s="7" t="s">
        <v>35</v>
      </c>
      <c r="AH224" s="9" t="s">
        <v>62</v>
      </c>
      <c r="AI224" s="19"/>
      <c r="AJ224" s="19"/>
      <c r="AK224" s="121">
        <f>I224/I222</f>
        <v>9.6377215651852394E-2</v>
      </c>
      <c r="AL224" s="121">
        <f t="shared" ref="AL224" si="256">J224/J222</f>
        <v>9.727450844733096E-2</v>
      </c>
      <c r="AM224" s="121">
        <f t="shared" ref="AM224" si="257">K224/K222</f>
        <v>8.8657319226153178E-2</v>
      </c>
      <c r="AN224" s="121">
        <f t="shared" ref="AN224" si="258">L224/L222</f>
        <v>8.3744383759658439E-2</v>
      </c>
      <c r="AO224" s="121">
        <v>7.4375905978903242E-2</v>
      </c>
      <c r="AP224" s="7" t="s">
        <v>35</v>
      </c>
      <c r="AQ224" s="9" t="s">
        <v>62</v>
      </c>
      <c r="AR224" s="19"/>
      <c r="AS224" s="19"/>
      <c r="AT224" s="123">
        <f t="shared" si="255"/>
        <v>7.902931683451896E-3</v>
      </c>
      <c r="AU224" s="123">
        <f t="shared" si="248"/>
        <v>8.5601567433651257E-3</v>
      </c>
      <c r="AV224" s="123">
        <f t="shared" si="249"/>
        <v>8.5111026457107049E-3</v>
      </c>
      <c r="AW224" s="123">
        <f t="shared" si="250"/>
        <v>8.7094159110044783E-3</v>
      </c>
      <c r="AX224" s="123">
        <v>7.735094221805937E-3</v>
      </c>
    </row>
    <row r="225" spans="3:50" x14ac:dyDescent="0.25">
      <c r="C225" s="2" t="s">
        <v>1</v>
      </c>
      <c r="D225" s="3" t="s">
        <v>2</v>
      </c>
      <c r="E225" s="109" t="s">
        <v>36</v>
      </c>
      <c r="F225" s="2" t="s">
        <v>34</v>
      </c>
      <c r="G225" s="14"/>
      <c r="H225" s="14"/>
      <c r="I225" s="115">
        <v>3465429</v>
      </c>
      <c r="J225" s="115">
        <v>3581632</v>
      </c>
      <c r="K225" s="115">
        <v>3675875</v>
      </c>
      <c r="L225" s="115">
        <v>4607820</v>
      </c>
      <c r="M225" s="115">
        <v>4715781</v>
      </c>
      <c r="N225" s="109" t="s">
        <v>36</v>
      </c>
      <c r="O225" s="2" t="s">
        <v>34</v>
      </c>
      <c r="P225" s="16"/>
      <c r="Q225" s="16"/>
      <c r="R225" s="117">
        <v>1.2</v>
      </c>
      <c r="S225" s="117">
        <v>1.3</v>
      </c>
      <c r="T225" s="117">
        <v>1.4</v>
      </c>
      <c r="U225" s="117">
        <v>1.3</v>
      </c>
      <c r="V225" s="117">
        <v>1.4</v>
      </c>
      <c r="X225" s="109" t="s">
        <v>36</v>
      </c>
      <c r="Y225" s="2" t="s">
        <v>34</v>
      </c>
      <c r="Z225" s="14"/>
      <c r="AA225" s="14"/>
      <c r="AB225" s="115">
        <f t="shared" si="251"/>
        <v>83170.296000000002</v>
      </c>
      <c r="AC225" s="115">
        <f t="shared" si="242"/>
        <v>93122.432000000015</v>
      </c>
      <c r="AD225" s="115">
        <f t="shared" si="243"/>
        <v>102924.5</v>
      </c>
      <c r="AE225" s="115">
        <f t="shared" si="244"/>
        <v>119803.32</v>
      </c>
      <c r="AF225" s="115">
        <v>132041.86799999999</v>
      </c>
      <c r="AG225" s="109" t="s">
        <v>36</v>
      </c>
      <c r="AH225" s="2" t="s">
        <v>34</v>
      </c>
      <c r="AI225" s="19"/>
      <c r="AJ225" s="19"/>
      <c r="AK225" s="120">
        <f t="shared" ref="AK225" si="259">I225/I225</f>
        <v>1</v>
      </c>
      <c r="AL225" s="120">
        <f t="shared" ref="AL225" si="260">J225/J225</f>
        <v>1</v>
      </c>
      <c r="AM225" s="120">
        <f t="shared" ref="AM225" si="261">K225/K225</f>
        <v>1</v>
      </c>
      <c r="AN225" s="120">
        <f t="shared" ref="AN225" si="262">L225/L225</f>
        <v>1</v>
      </c>
      <c r="AO225" s="120">
        <v>1</v>
      </c>
      <c r="AP225" s="109" t="s">
        <v>36</v>
      </c>
      <c r="AQ225" s="2" t="s">
        <v>34</v>
      </c>
      <c r="AR225" s="19"/>
      <c r="AS225" s="19"/>
      <c r="AT225" s="122">
        <f t="shared" si="255"/>
        <v>2.4E-2</v>
      </c>
      <c r="AU225" s="122">
        <f t="shared" si="248"/>
        <v>2.6000000000000002E-2</v>
      </c>
      <c r="AV225" s="122">
        <f t="shared" si="249"/>
        <v>2.7999999999999997E-2</v>
      </c>
      <c r="AW225" s="122">
        <f t="shared" si="250"/>
        <v>2.6000000000000002E-2</v>
      </c>
      <c r="AX225" s="122">
        <v>2.7999999999999997E-2</v>
      </c>
    </row>
    <row r="226" spans="3:50" x14ac:dyDescent="0.25">
      <c r="C226" s="6" t="s">
        <v>1</v>
      </c>
      <c r="D226" s="7" t="s">
        <v>2</v>
      </c>
      <c r="E226" s="7" t="s">
        <v>36</v>
      </c>
      <c r="F226" s="9" t="s">
        <v>63</v>
      </c>
      <c r="G226" s="14"/>
      <c r="H226" s="14"/>
      <c r="I226" s="116">
        <v>3166798</v>
      </c>
      <c r="J226" s="116">
        <v>3275559</v>
      </c>
      <c r="K226" s="116">
        <v>3375499</v>
      </c>
      <c r="L226" s="116">
        <v>4286507</v>
      </c>
      <c r="M226" s="116">
        <v>4445975</v>
      </c>
      <c r="N226" s="7" t="s">
        <v>36</v>
      </c>
      <c r="O226" s="9" t="s">
        <v>63</v>
      </c>
      <c r="P226" s="16"/>
      <c r="Q226" s="16"/>
      <c r="R226" s="118">
        <v>1.2</v>
      </c>
      <c r="S226" s="118">
        <v>1.3</v>
      </c>
      <c r="T226" s="118">
        <v>1.4</v>
      </c>
      <c r="U226" s="118">
        <v>1.3</v>
      </c>
      <c r="V226" s="118">
        <v>1.4</v>
      </c>
      <c r="X226" s="7" t="s">
        <v>36</v>
      </c>
      <c r="Y226" s="9" t="s">
        <v>63</v>
      </c>
      <c r="Z226" s="14"/>
      <c r="AA226" s="14"/>
      <c r="AB226" s="116">
        <f t="shared" si="251"/>
        <v>76003.151999999987</v>
      </c>
      <c r="AC226" s="116">
        <f t="shared" si="242"/>
        <v>85164.534</v>
      </c>
      <c r="AD226" s="116">
        <f t="shared" si="243"/>
        <v>94513.971999999994</v>
      </c>
      <c r="AE226" s="116">
        <f t="shared" si="244"/>
        <v>111449.18200000002</v>
      </c>
      <c r="AF226" s="116">
        <v>124487.3</v>
      </c>
      <c r="AG226" s="7" t="s">
        <v>36</v>
      </c>
      <c r="AH226" s="9" t="s">
        <v>63</v>
      </c>
      <c r="AI226" s="19"/>
      <c r="AJ226" s="19"/>
      <c r="AK226" s="121">
        <f t="shared" ref="AK226" si="263">I226/I225</f>
        <v>0.91382567641697465</v>
      </c>
      <c r="AL226" s="121">
        <f t="shared" ref="AL226" si="264">J226/J225</f>
        <v>0.9145437052159463</v>
      </c>
      <c r="AM226" s="121">
        <f t="shared" ref="AM226" si="265">K226/K225</f>
        <v>0.91828449008739421</v>
      </c>
      <c r="AN226" s="121">
        <f t="shared" ref="AN226" si="266">L226/L225</f>
        <v>0.93026789240899166</v>
      </c>
      <c r="AO226" s="121">
        <v>0.94278657130176313</v>
      </c>
      <c r="AP226" s="7" t="s">
        <v>36</v>
      </c>
      <c r="AQ226" s="9" t="s">
        <v>63</v>
      </c>
      <c r="AR226" s="19"/>
      <c r="AS226" s="19"/>
      <c r="AT226" s="123">
        <f t="shared" si="255"/>
        <v>2.193181623400739E-2</v>
      </c>
      <c r="AU226" s="123">
        <f t="shared" si="248"/>
        <v>2.3778136335614604E-2</v>
      </c>
      <c r="AV226" s="123">
        <f t="shared" si="249"/>
        <v>2.5711965722447036E-2</v>
      </c>
      <c r="AW226" s="123">
        <f t="shared" si="250"/>
        <v>2.4186965202633783E-2</v>
      </c>
      <c r="AX226" s="123">
        <v>2.6398023996449367E-2</v>
      </c>
    </row>
    <row r="227" spans="3:50" x14ac:dyDescent="0.25">
      <c r="C227" s="6" t="s">
        <v>1</v>
      </c>
      <c r="D227" s="7" t="s">
        <v>2</v>
      </c>
      <c r="E227" s="7" t="s">
        <v>36</v>
      </c>
      <c r="F227" s="9" t="s">
        <v>62</v>
      </c>
      <c r="G227" s="14"/>
      <c r="H227" s="14"/>
      <c r="I227" s="116">
        <v>298631</v>
      </c>
      <c r="J227" s="116">
        <v>306073</v>
      </c>
      <c r="K227" s="116">
        <v>300376</v>
      </c>
      <c r="L227" s="116">
        <v>321313</v>
      </c>
      <c r="M227" s="116">
        <v>269806</v>
      </c>
      <c r="N227" s="7" t="s">
        <v>36</v>
      </c>
      <c r="O227" s="9" t="s">
        <v>62</v>
      </c>
      <c r="P227" s="16"/>
      <c r="Q227" s="16"/>
      <c r="R227" s="118">
        <v>4.5</v>
      </c>
      <c r="S227" s="118">
        <v>4.4000000000000004</v>
      </c>
      <c r="T227" s="118">
        <v>4.8</v>
      </c>
      <c r="U227" s="118">
        <v>5.2</v>
      </c>
      <c r="V227" s="118">
        <v>5.7</v>
      </c>
      <c r="X227" s="7" t="s">
        <v>36</v>
      </c>
      <c r="Y227" s="9" t="s">
        <v>62</v>
      </c>
      <c r="Z227" s="14"/>
      <c r="AA227" s="14"/>
      <c r="AB227" s="116">
        <f t="shared" si="251"/>
        <v>26876.79</v>
      </c>
      <c r="AC227" s="116">
        <f t="shared" si="242"/>
        <v>26934.424000000003</v>
      </c>
      <c r="AD227" s="116">
        <f t="shared" si="243"/>
        <v>28836.096000000001</v>
      </c>
      <c r="AE227" s="116">
        <f t="shared" si="244"/>
        <v>33416.552000000003</v>
      </c>
      <c r="AF227" s="116">
        <v>30757.883999999998</v>
      </c>
      <c r="AG227" s="7" t="s">
        <v>36</v>
      </c>
      <c r="AH227" s="9" t="s">
        <v>62</v>
      </c>
      <c r="AI227" s="19"/>
      <c r="AJ227" s="19"/>
      <c r="AK227" s="121">
        <f t="shared" ref="AK227" si="267">I227/I225</f>
        <v>8.6174323583025361E-2</v>
      </c>
      <c r="AL227" s="121">
        <f t="shared" ref="AL227" si="268">J227/J225</f>
        <v>8.5456294784053755E-2</v>
      </c>
      <c r="AM227" s="121">
        <f t="shared" ref="AM227" si="269">K227/K225</f>
        <v>8.1715509912605844E-2</v>
      </c>
      <c r="AN227" s="121">
        <f t="shared" ref="AN227" si="270">L227/L225</f>
        <v>6.9732107591008327E-2</v>
      </c>
      <c r="AO227" s="121">
        <v>5.7213428698236833E-2</v>
      </c>
      <c r="AP227" s="7" t="s">
        <v>36</v>
      </c>
      <c r="AQ227" s="9" t="s">
        <v>62</v>
      </c>
      <c r="AR227" s="19"/>
      <c r="AS227" s="19"/>
      <c r="AT227" s="123">
        <f t="shared" si="255"/>
        <v>7.755689122472282E-3</v>
      </c>
      <c r="AU227" s="123">
        <f t="shared" si="248"/>
        <v>7.520153940996731E-3</v>
      </c>
      <c r="AV227" s="123">
        <f t="shared" si="249"/>
        <v>7.8446889516101612E-3</v>
      </c>
      <c r="AW227" s="123">
        <f t="shared" si="250"/>
        <v>7.2521391894648669E-3</v>
      </c>
      <c r="AX227" s="123">
        <v>6.5223308715989994E-3</v>
      </c>
    </row>
    <row r="228" spans="3:50" x14ac:dyDescent="0.25">
      <c r="C228" s="2" t="s">
        <v>1</v>
      </c>
      <c r="D228" s="3" t="s">
        <v>2</v>
      </c>
      <c r="E228" s="109" t="s">
        <v>37</v>
      </c>
      <c r="F228" s="2" t="s">
        <v>34</v>
      </c>
      <c r="G228" s="14"/>
      <c r="H228" s="14"/>
      <c r="I228" s="115">
        <v>3637776</v>
      </c>
      <c r="J228" s="115">
        <v>3671442</v>
      </c>
      <c r="K228" s="115">
        <v>3695706</v>
      </c>
      <c r="L228" s="115">
        <v>4714972</v>
      </c>
      <c r="M228" s="115">
        <v>4940882</v>
      </c>
      <c r="N228" s="109" t="s">
        <v>37</v>
      </c>
      <c r="O228" s="2" t="s">
        <v>34</v>
      </c>
      <c r="P228" s="16"/>
      <c r="Q228" s="16"/>
      <c r="R228" s="117">
        <v>1.2</v>
      </c>
      <c r="S228" s="117">
        <v>1.3</v>
      </c>
      <c r="T228" s="117">
        <v>1.4</v>
      </c>
      <c r="U228" s="117">
        <v>1.3</v>
      </c>
      <c r="V228" s="117">
        <v>1.4</v>
      </c>
      <c r="X228" s="109" t="s">
        <v>37</v>
      </c>
      <c r="Y228" s="2" t="s">
        <v>34</v>
      </c>
      <c r="Z228" s="14"/>
      <c r="AA228" s="14"/>
      <c r="AB228" s="115">
        <f t="shared" si="251"/>
        <v>87306.624000000011</v>
      </c>
      <c r="AC228" s="115">
        <f t="shared" si="242"/>
        <v>95457.492000000013</v>
      </c>
      <c r="AD228" s="115">
        <f t="shared" si="243"/>
        <v>103479.76799999998</v>
      </c>
      <c r="AE228" s="115">
        <f t="shared" si="244"/>
        <v>122589.27200000001</v>
      </c>
      <c r="AF228" s="115">
        <v>138344.696</v>
      </c>
      <c r="AG228" s="109" t="s">
        <v>37</v>
      </c>
      <c r="AH228" s="2" t="s">
        <v>34</v>
      </c>
      <c r="AI228" s="19"/>
      <c r="AJ228" s="19"/>
      <c r="AK228" s="120">
        <f t="shared" ref="AK228" si="271">I228/I228</f>
        <v>1</v>
      </c>
      <c r="AL228" s="120">
        <f t="shared" ref="AL228" si="272">J228/J228</f>
        <v>1</v>
      </c>
      <c r="AM228" s="120">
        <f t="shared" ref="AM228" si="273">K228/K228</f>
        <v>1</v>
      </c>
      <c r="AN228" s="120">
        <f t="shared" ref="AN228" si="274">L228/L228</f>
        <v>1</v>
      </c>
      <c r="AO228" s="120">
        <v>1</v>
      </c>
      <c r="AP228" s="109" t="s">
        <v>37</v>
      </c>
      <c r="AQ228" s="2" t="s">
        <v>34</v>
      </c>
      <c r="AR228" s="19"/>
      <c r="AS228" s="19"/>
      <c r="AT228" s="122">
        <f t="shared" si="255"/>
        <v>2.4E-2</v>
      </c>
      <c r="AU228" s="122">
        <f t="shared" si="248"/>
        <v>2.6000000000000002E-2</v>
      </c>
      <c r="AV228" s="122">
        <f t="shared" si="249"/>
        <v>2.7999999999999997E-2</v>
      </c>
      <c r="AW228" s="122">
        <f t="shared" si="250"/>
        <v>2.6000000000000002E-2</v>
      </c>
      <c r="AX228" s="122">
        <v>2.7999999999999997E-2</v>
      </c>
    </row>
    <row r="229" spans="3:50" x14ac:dyDescent="0.25">
      <c r="C229" s="6" t="s">
        <v>1</v>
      </c>
      <c r="D229" s="7" t="s">
        <v>2</v>
      </c>
      <c r="E229" s="7" t="s">
        <v>37</v>
      </c>
      <c r="F229" s="9" t="s">
        <v>63</v>
      </c>
      <c r="G229" s="14"/>
      <c r="H229" s="14"/>
      <c r="I229" s="116">
        <v>3330104</v>
      </c>
      <c r="J229" s="116">
        <v>3379780</v>
      </c>
      <c r="K229" s="116">
        <v>3442258</v>
      </c>
      <c r="L229" s="116">
        <v>4407278</v>
      </c>
      <c r="M229" s="116">
        <v>4642565</v>
      </c>
      <c r="N229" s="7" t="s">
        <v>37</v>
      </c>
      <c r="O229" s="9" t="s">
        <v>63</v>
      </c>
      <c r="P229" s="16"/>
      <c r="Q229" s="16"/>
      <c r="R229" s="118">
        <v>1.2</v>
      </c>
      <c r="S229" s="118">
        <v>1.3</v>
      </c>
      <c r="T229" s="118">
        <v>1.4</v>
      </c>
      <c r="U229" s="118">
        <v>1.3</v>
      </c>
      <c r="V229" s="118">
        <v>1.4</v>
      </c>
      <c r="X229" s="7" t="s">
        <v>37</v>
      </c>
      <c r="Y229" s="9" t="s">
        <v>63</v>
      </c>
      <c r="Z229" s="14"/>
      <c r="AA229" s="14"/>
      <c r="AB229" s="116">
        <f t="shared" si="251"/>
        <v>79922.495999999999</v>
      </c>
      <c r="AC229" s="116">
        <f t="shared" si="242"/>
        <v>87874.28</v>
      </c>
      <c r="AD229" s="116">
        <f t="shared" si="243"/>
        <v>96383.223999999987</v>
      </c>
      <c r="AE229" s="116">
        <f t="shared" si="244"/>
        <v>114589.228</v>
      </c>
      <c r="AF229" s="116">
        <v>129991.82</v>
      </c>
      <c r="AG229" s="7" t="s">
        <v>37</v>
      </c>
      <c r="AH229" s="9" t="s">
        <v>63</v>
      </c>
      <c r="AI229" s="19"/>
      <c r="AJ229" s="19"/>
      <c r="AK229" s="121">
        <f t="shared" ref="AK229" si="275">I229/I228</f>
        <v>0.91542304968750132</v>
      </c>
      <c r="AL229" s="121">
        <f t="shared" ref="AL229" si="276">J229/J228</f>
        <v>0.92055927888824063</v>
      </c>
      <c r="AM229" s="121">
        <f t="shared" ref="AM229" si="277">K229/K228</f>
        <v>0.93142095177484352</v>
      </c>
      <c r="AN229" s="121">
        <f t="shared" ref="AN229" si="278">L229/L228</f>
        <v>0.93474107587489386</v>
      </c>
      <c r="AO229" s="121">
        <v>0.93962272323038676</v>
      </c>
      <c r="AP229" s="7" t="s">
        <v>37</v>
      </c>
      <c r="AQ229" s="9" t="s">
        <v>63</v>
      </c>
      <c r="AR229" s="19"/>
      <c r="AS229" s="19"/>
      <c r="AT229" s="123">
        <f t="shared" si="255"/>
        <v>2.1970153192500032E-2</v>
      </c>
      <c r="AU229" s="123">
        <f t="shared" si="248"/>
        <v>2.3934541251094257E-2</v>
      </c>
      <c r="AV229" s="123">
        <f t="shared" si="249"/>
        <v>2.6079786649695617E-2</v>
      </c>
      <c r="AW229" s="123">
        <f t="shared" si="250"/>
        <v>2.430326797274724E-2</v>
      </c>
      <c r="AX229" s="123">
        <v>2.6309436250450825E-2</v>
      </c>
    </row>
    <row r="230" spans="3:50" x14ac:dyDescent="0.25">
      <c r="C230" s="6" t="s">
        <v>1</v>
      </c>
      <c r="D230" s="7" t="s">
        <v>2</v>
      </c>
      <c r="E230" s="7" t="s">
        <v>37</v>
      </c>
      <c r="F230" s="9" t="s">
        <v>62</v>
      </c>
      <c r="G230" s="14"/>
      <c r="H230" s="14"/>
      <c r="I230" s="116">
        <v>307672</v>
      </c>
      <c r="J230" s="116">
        <v>291662</v>
      </c>
      <c r="K230" s="116">
        <v>253448</v>
      </c>
      <c r="L230" s="116">
        <v>307694</v>
      </c>
      <c r="M230" s="116">
        <v>298317</v>
      </c>
      <c r="N230" s="7" t="s">
        <v>37</v>
      </c>
      <c r="O230" s="9" t="s">
        <v>62</v>
      </c>
      <c r="P230" s="16"/>
      <c r="Q230" s="16"/>
      <c r="R230" s="118">
        <v>4.0999999999999996</v>
      </c>
      <c r="S230" s="118">
        <v>4.8</v>
      </c>
      <c r="T230" s="118">
        <v>5.3</v>
      </c>
      <c r="U230" s="118">
        <v>5.2</v>
      </c>
      <c r="V230" s="118">
        <v>5.7</v>
      </c>
      <c r="X230" s="7" t="s">
        <v>37</v>
      </c>
      <c r="Y230" s="9" t="s">
        <v>62</v>
      </c>
      <c r="Z230" s="14"/>
      <c r="AA230" s="14"/>
      <c r="AB230" s="116">
        <f t="shared" si="251"/>
        <v>25229.103999999999</v>
      </c>
      <c r="AC230" s="116">
        <f t="shared" si="242"/>
        <v>27999.551999999996</v>
      </c>
      <c r="AD230" s="116">
        <f t="shared" si="243"/>
        <v>26865.487999999998</v>
      </c>
      <c r="AE230" s="116">
        <f t="shared" si="244"/>
        <v>32000.175999999999</v>
      </c>
      <c r="AF230" s="116">
        <v>34008.138000000006</v>
      </c>
      <c r="AG230" s="7" t="s">
        <v>37</v>
      </c>
      <c r="AH230" s="9" t="s">
        <v>62</v>
      </c>
      <c r="AI230" s="19"/>
      <c r="AJ230" s="19"/>
      <c r="AK230" s="121">
        <f t="shared" ref="AK230" si="279">I230/I228</f>
        <v>8.4576950312498622E-2</v>
      </c>
      <c r="AL230" s="121">
        <f t="shared" ref="AL230" si="280">J230/J228</f>
        <v>7.9440721111759358E-2</v>
      </c>
      <c r="AM230" s="121">
        <f t="shared" ref="AM230" si="281">K230/K228</f>
        <v>6.8579048225156439E-2</v>
      </c>
      <c r="AN230" s="121">
        <f t="shared" ref="AN230" si="282">L230/L228</f>
        <v>6.5258924125106157E-2</v>
      </c>
      <c r="AO230" s="121">
        <v>6.03772767696132E-2</v>
      </c>
      <c r="AP230" s="7" t="s">
        <v>37</v>
      </c>
      <c r="AQ230" s="9" t="s">
        <v>62</v>
      </c>
      <c r="AR230" s="19"/>
      <c r="AS230" s="19"/>
      <c r="AT230" s="123">
        <f t="shared" si="255"/>
        <v>6.9353099256248864E-3</v>
      </c>
      <c r="AU230" s="123">
        <f t="shared" si="248"/>
        <v>7.6263092267288982E-3</v>
      </c>
      <c r="AV230" s="123">
        <f t="shared" si="249"/>
        <v>7.2693791118665814E-3</v>
      </c>
      <c r="AW230" s="123">
        <f t="shared" si="250"/>
        <v>6.7869281090110409E-3</v>
      </c>
      <c r="AX230" s="123">
        <v>6.8830095517359051E-3</v>
      </c>
    </row>
    <row r="231" spans="3:50" x14ac:dyDescent="0.25">
      <c r="C231" s="2" t="s">
        <v>1</v>
      </c>
      <c r="D231" s="3" t="s">
        <v>2</v>
      </c>
      <c r="E231" s="109" t="s">
        <v>38</v>
      </c>
      <c r="F231" s="2" t="s">
        <v>34</v>
      </c>
      <c r="G231" s="13"/>
      <c r="H231" s="13"/>
      <c r="I231" s="115">
        <v>3617251</v>
      </c>
      <c r="J231" s="115">
        <v>3797171</v>
      </c>
      <c r="K231" s="115">
        <v>3821643</v>
      </c>
      <c r="L231" s="115">
        <v>4654742</v>
      </c>
      <c r="M231" s="115">
        <v>4950035</v>
      </c>
      <c r="N231" s="109" t="s">
        <v>38</v>
      </c>
      <c r="O231" s="2" t="s">
        <v>34</v>
      </c>
      <c r="P231" s="15"/>
      <c r="Q231" s="15"/>
      <c r="R231" s="117">
        <v>1.2</v>
      </c>
      <c r="S231" s="117">
        <v>1.3</v>
      </c>
      <c r="T231" s="117">
        <v>1.4</v>
      </c>
      <c r="U231" s="117">
        <v>1.3</v>
      </c>
      <c r="V231" s="117">
        <v>1.4</v>
      </c>
      <c r="X231" s="109" t="s">
        <v>38</v>
      </c>
      <c r="Y231" s="2" t="s">
        <v>34</v>
      </c>
      <c r="Z231" s="13"/>
      <c r="AA231" s="13"/>
      <c r="AB231" s="115">
        <f t="shared" si="251"/>
        <v>86814.024000000005</v>
      </c>
      <c r="AC231" s="115">
        <f t="shared" si="242"/>
        <v>98726.445999999996</v>
      </c>
      <c r="AD231" s="115">
        <f t="shared" si="243"/>
        <v>107006.00399999999</v>
      </c>
      <c r="AE231" s="115">
        <f t="shared" si="244"/>
        <v>121023.29200000002</v>
      </c>
      <c r="AF231" s="115">
        <v>138600.98000000001</v>
      </c>
      <c r="AG231" s="109" t="s">
        <v>38</v>
      </c>
      <c r="AH231" s="2" t="s">
        <v>34</v>
      </c>
      <c r="AI231" s="17"/>
      <c r="AJ231" s="17"/>
      <c r="AK231" s="120">
        <f t="shared" ref="AK231" si="283">I231/I231</f>
        <v>1</v>
      </c>
      <c r="AL231" s="120">
        <f t="shared" ref="AL231" si="284">J231/J231</f>
        <v>1</v>
      </c>
      <c r="AM231" s="120">
        <f t="shared" ref="AM231" si="285">K231/K231</f>
        <v>1</v>
      </c>
      <c r="AN231" s="120">
        <f t="shared" ref="AN231" si="286">L231/L231</f>
        <v>1</v>
      </c>
      <c r="AO231" s="120">
        <v>1</v>
      </c>
      <c r="AP231" s="109" t="s">
        <v>38</v>
      </c>
      <c r="AQ231" s="2" t="s">
        <v>34</v>
      </c>
      <c r="AR231" s="17"/>
      <c r="AS231" s="17"/>
      <c r="AT231" s="122">
        <f t="shared" si="255"/>
        <v>2.4E-2</v>
      </c>
      <c r="AU231" s="122">
        <f t="shared" si="248"/>
        <v>2.6000000000000002E-2</v>
      </c>
      <c r="AV231" s="122">
        <f t="shared" si="249"/>
        <v>2.7999999999999997E-2</v>
      </c>
      <c r="AW231" s="122">
        <f t="shared" si="250"/>
        <v>2.6000000000000002E-2</v>
      </c>
      <c r="AX231" s="122">
        <v>2.7999999999999997E-2</v>
      </c>
    </row>
    <row r="232" spans="3:50" x14ac:dyDescent="0.25">
      <c r="C232" s="6" t="s">
        <v>1</v>
      </c>
      <c r="D232" s="7" t="s">
        <v>2</v>
      </c>
      <c r="E232" s="7" t="s">
        <v>38</v>
      </c>
      <c r="F232" s="9" t="s">
        <v>63</v>
      </c>
      <c r="G232" s="14"/>
      <c r="H232" s="14"/>
      <c r="I232" s="116">
        <v>3359055</v>
      </c>
      <c r="J232" s="116">
        <v>3516813</v>
      </c>
      <c r="K232" s="116">
        <v>3590890</v>
      </c>
      <c r="L232" s="116">
        <v>4374847</v>
      </c>
      <c r="M232" s="116">
        <v>4675079</v>
      </c>
      <c r="N232" s="7" t="s">
        <v>38</v>
      </c>
      <c r="O232" s="9" t="s">
        <v>63</v>
      </c>
      <c r="P232" s="16"/>
      <c r="Q232" s="16"/>
      <c r="R232" s="118">
        <v>1.2</v>
      </c>
      <c r="S232" s="118">
        <v>1.3</v>
      </c>
      <c r="T232" s="118">
        <v>1.4</v>
      </c>
      <c r="U232" s="118">
        <v>1.3</v>
      </c>
      <c r="V232" s="118">
        <v>1.4</v>
      </c>
      <c r="X232" s="7" t="s">
        <v>38</v>
      </c>
      <c r="Y232" s="9" t="s">
        <v>63</v>
      </c>
      <c r="Z232" s="14"/>
      <c r="AA232" s="14"/>
      <c r="AB232" s="116">
        <f t="shared" si="251"/>
        <v>80617.320000000007</v>
      </c>
      <c r="AC232" s="116">
        <f t="shared" si="242"/>
        <v>91437.138000000006</v>
      </c>
      <c r="AD232" s="116">
        <f t="shared" si="243"/>
        <v>100544.92</v>
      </c>
      <c r="AE232" s="116">
        <f t="shared" si="244"/>
        <v>113746.02200000001</v>
      </c>
      <c r="AF232" s="116">
        <v>130902.212</v>
      </c>
      <c r="AG232" s="7" t="s">
        <v>38</v>
      </c>
      <c r="AH232" s="9" t="s">
        <v>63</v>
      </c>
      <c r="AI232" s="19"/>
      <c r="AJ232" s="19"/>
      <c r="AK232" s="121">
        <f t="shared" ref="AK232" si="287">I232/I231</f>
        <v>0.92862093341048213</v>
      </c>
      <c r="AL232" s="121">
        <f t="shared" ref="AL232" si="288">J232/J231</f>
        <v>0.92616661193293637</v>
      </c>
      <c r="AM232" s="121">
        <f t="shared" ref="AM232" si="289">K232/K231</f>
        <v>0.93961942546700461</v>
      </c>
      <c r="AN232" s="121">
        <f t="shared" ref="AN232" si="290">L232/L231</f>
        <v>0.93986884772560975</v>
      </c>
      <c r="AO232" s="121">
        <v>0.94445372608476508</v>
      </c>
      <c r="AP232" s="7" t="s">
        <v>38</v>
      </c>
      <c r="AQ232" s="9" t="s">
        <v>63</v>
      </c>
      <c r="AR232" s="19"/>
      <c r="AS232" s="19"/>
      <c r="AT232" s="123">
        <f t="shared" si="255"/>
        <v>2.228690240185157E-2</v>
      </c>
      <c r="AU232" s="123">
        <f t="shared" si="248"/>
        <v>2.4080331910256346E-2</v>
      </c>
      <c r="AV232" s="123">
        <f t="shared" si="249"/>
        <v>2.6309343913076128E-2</v>
      </c>
      <c r="AW232" s="123">
        <f t="shared" si="250"/>
        <v>2.4436590040865857E-2</v>
      </c>
      <c r="AX232" s="123">
        <v>2.6444704330373422E-2</v>
      </c>
    </row>
    <row r="233" spans="3:50" x14ac:dyDescent="0.25">
      <c r="C233" s="6" t="s">
        <v>1</v>
      </c>
      <c r="D233" s="7" t="s">
        <v>2</v>
      </c>
      <c r="E233" s="7" t="s">
        <v>38</v>
      </c>
      <c r="F233" s="9" t="s">
        <v>62</v>
      </c>
      <c r="G233" s="14"/>
      <c r="H233" s="14"/>
      <c r="I233" s="116">
        <v>258196</v>
      </c>
      <c r="J233" s="116">
        <v>280358</v>
      </c>
      <c r="K233" s="116">
        <v>230753</v>
      </c>
      <c r="L233" s="116">
        <v>279895</v>
      </c>
      <c r="M233" s="116">
        <v>274956</v>
      </c>
      <c r="N233" s="7" t="s">
        <v>38</v>
      </c>
      <c r="O233" s="9" t="s">
        <v>62</v>
      </c>
      <c r="P233" s="16"/>
      <c r="Q233" s="16"/>
      <c r="R233" s="118">
        <v>4.5</v>
      </c>
      <c r="S233" s="118">
        <v>4.8</v>
      </c>
      <c r="T233" s="118">
        <v>5.9</v>
      </c>
      <c r="U233" s="118">
        <v>5.7</v>
      </c>
      <c r="V233" s="118">
        <v>5.7</v>
      </c>
      <c r="X233" s="7" t="s">
        <v>38</v>
      </c>
      <c r="Y233" s="9" t="s">
        <v>62</v>
      </c>
      <c r="Z233" s="14"/>
      <c r="AA233" s="14"/>
      <c r="AB233" s="116">
        <f t="shared" si="251"/>
        <v>23237.64</v>
      </c>
      <c r="AC233" s="116">
        <f t="shared" si="242"/>
        <v>26914.367999999999</v>
      </c>
      <c r="AD233" s="116">
        <f t="shared" si="243"/>
        <v>27228.854000000003</v>
      </c>
      <c r="AE233" s="116">
        <f t="shared" si="244"/>
        <v>31908.03</v>
      </c>
      <c r="AF233" s="116">
        <v>31344.984</v>
      </c>
      <c r="AG233" s="7" t="s">
        <v>38</v>
      </c>
      <c r="AH233" s="9" t="s">
        <v>62</v>
      </c>
      <c r="AI233" s="19"/>
      <c r="AJ233" s="19"/>
      <c r="AK233" s="121">
        <f t="shared" ref="AK233" si="291">I233/I231</f>
        <v>7.1379066589517842E-2</v>
      </c>
      <c r="AL233" s="121">
        <f t="shared" ref="AL233" si="292">J233/J231</f>
        <v>7.3833388067063604E-2</v>
      </c>
      <c r="AM233" s="121">
        <f t="shared" ref="AM233" si="293">K233/K231</f>
        <v>6.0380574532995362E-2</v>
      </c>
      <c r="AN233" s="121">
        <f t="shared" ref="AN233" si="294">L233/L231</f>
        <v>6.0131152274390288E-2</v>
      </c>
      <c r="AO233" s="121">
        <v>5.5546273915234944E-2</v>
      </c>
      <c r="AP233" s="7" t="s">
        <v>38</v>
      </c>
      <c r="AQ233" s="9" t="s">
        <v>62</v>
      </c>
      <c r="AR233" s="19"/>
      <c r="AS233" s="19"/>
      <c r="AT233" s="123">
        <f t="shared" si="255"/>
        <v>6.4241159930566059E-3</v>
      </c>
      <c r="AU233" s="123">
        <f t="shared" si="248"/>
        <v>7.0880052544381057E-3</v>
      </c>
      <c r="AV233" s="123">
        <f t="shared" si="249"/>
        <v>7.1249077948934538E-3</v>
      </c>
      <c r="AW233" s="123">
        <f t="shared" si="250"/>
        <v>6.8549513592804931E-3</v>
      </c>
      <c r="AX233" s="123">
        <v>6.3322752263367844E-3</v>
      </c>
    </row>
    <row r="234" spans="3:50" x14ac:dyDescent="0.25">
      <c r="C234" s="2" t="s">
        <v>1</v>
      </c>
      <c r="D234" s="3" t="s">
        <v>2</v>
      </c>
      <c r="E234" s="109" t="s">
        <v>39</v>
      </c>
      <c r="F234" s="2" t="s">
        <v>34</v>
      </c>
      <c r="G234" s="14"/>
      <c r="H234" s="14"/>
      <c r="I234" s="115">
        <v>3648368</v>
      </c>
      <c r="J234" s="115">
        <v>3802354</v>
      </c>
      <c r="K234" s="115">
        <v>3945881</v>
      </c>
      <c r="L234" s="115">
        <v>4915340</v>
      </c>
      <c r="M234" s="115">
        <v>5041086</v>
      </c>
      <c r="N234" s="109" t="s">
        <v>39</v>
      </c>
      <c r="O234" s="2" t="s">
        <v>34</v>
      </c>
      <c r="P234" s="16"/>
      <c r="Q234" s="16"/>
      <c r="R234" s="117">
        <v>1.2</v>
      </c>
      <c r="S234" s="117">
        <v>1.3</v>
      </c>
      <c r="T234" s="117">
        <v>1.4</v>
      </c>
      <c r="U234" s="117">
        <v>1.3</v>
      </c>
      <c r="V234" s="117">
        <v>1.2</v>
      </c>
      <c r="X234" s="109" t="s">
        <v>39</v>
      </c>
      <c r="Y234" s="2" t="s">
        <v>34</v>
      </c>
      <c r="Z234" s="14"/>
      <c r="AA234" s="14"/>
      <c r="AB234" s="115">
        <f t="shared" si="251"/>
        <v>87560.831999999995</v>
      </c>
      <c r="AC234" s="115">
        <f t="shared" si="242"/>
        <v>98861.203999999998</v>
      </c>
      <c r="AD234" s="115">
        <f t="shared" si="243"/>
        <v>110484.66799999999</v>
      </c>
      <c r="AE234" s="115">
        <f t="shared" si="244"/>
        <v>127798.84</v>
      </c>
      <c r="AF234" s="115">
        <v>120986.064</v>
      </c>
      <c r="AG234" s="109" t="s">
        <v>39</v>
      </c>
      <c r="AH234" s="2" t="s">
        <v>34</v>
      </c>
      <c r="AI234" s="19"/>
      <c r="AJ234" s="19"/>
      <c r="AK234" s="120">
        <f t="shared" ref="AK234" si="295">I234/I234</f>
        <v>1</v>
      </c>
      <c r="AL234" s="120">
        <f t="shared" ref="AL234" si="296">J234/J234</f>
        <v>1</v>
      </c>
      <c r="AM234" s="120">
        <f t="shared" ref="AM234" si="297">K234/K234</f>
        <v>1</v>
      </c>
      <c r="AN234" s="120">
        <f t="shared" ref="AN234" si="298">L234/L234</f>
        <v>1</v>
      </c>
      <c r="AO234" s="120">
        <v>1</v>
      </c>
      <c r="AP234" s="109" t="s">
        <v>39</v>
      </c>
      <c r="AQ234" s="2" t="s">
        <v>34</v>
      </c>
      <c r="AR234" s="19"/>
      <c r="AS234" s="19"/>
      <c r="AT234" s="122">
        <f t="shared" si="255"/>
        <v>2.4E-2</v>
      </c>
      <c r="AU234" s="122">
        <f t="shared" si="248"/>
        <v>2.6000000000000002E-2</v>
      </c>
      <c r="AV234" s="122">
        <f t="shared" si="249"/>
        <v>2.7999999999999997E-2</v>
      </c>
      <c r="AW234" s="122">
        <f t="shared" si="250"/>
        <v>2.6000000000000002E-2</v>
      </c>
      <c r="AX234" s="122">
        <v>2.4E-2</v>
      </c>
    </row>
    <row r="235" spans="3:50" x14ac:dyDescent="0.25">
      <c r="C235" s="6" t="s">
        <v>1</v>
      </c>
      <c r="D235" s="7" t="s">
        <v>2</v>
      </c>
      <c r="E235" s="7" t="s">
        <v>39</v>
      </c>
      <c r="F235" s="9" t="s">
        <v>63</v>
      </c>
      <c r="G235" s="13"/>
      <c r="H235" s="13"/>
      <c r="I235" s="116">
        <v>3434482</v>
      </c>
      <c r="J235" s="116">
        <v>3591533</v>
      </c>
      <c r="K235" s="116">
        <v>3750973</v>
      </c>
      <c r="L235" s="116">
        <v>4689184</v>
      </c>
      <c r="M235" s="116">
        <v>4829011</v>
      </c>
      <c r="N235" s="7" t="s">
        <v>39</v>
      </c>
      <c r="O235" s="9" t="s">
        <v>63</v>
      </c>
      <c r="P235" s="15"/>
      <c r="Q235" s="15"/>
      <c r="R235" s="118">
        <v>1.2</v>
      </c>
      <c r="S235" s="118">
        <v>1.3</v>
      </c>
      <c r="T235" s="118">
        <v>1.4</v>
      </c>
      <c r="U235" s="118">
        <v>1.3</v>
      </c>
      <c r="V235" s="118">
        <v>1.4</v>
      </c>
      <c r="X235" s="7" t="s">
        <v>39</v>
      </c>
      <c r="Y235" s="9" t="s">
        <v>63</v>
      </c>
      <c r="Z235" s="13"/>
      <c r="AA235" s="13"/>
      <c r="AB235" s="116">
        <f t="shared" si="251"/>
        <v>82427.567999999999</v>
      </c>
      <c r="AC235" s="116">
        <f t="shared" si="242"/>
        <v>93379.858000000007</v>
      </c>
      <c r="AD235" s="116">
        <f t="shared" si="243"/>
        <v>105027.24399999999</v>
      </c>
      <c r="AE235" s="116">
        <f t="shared" si="244"/>
        <v>121918.784</v>
      </c>
      <c r="AF235" s="116">
        <v>135212.30799999999</v>
      </c>
      <c r="AG235" s="7" t="s">
        <v>39</v>
      </c>
      <c r="AH235" s="9" t="s">
        <v>63</v>
      </c>
      <c r="AI235" s="17"/>
      <c r="AJ235" s="17"/>
      <c r="AK235" s="121">
        <f t="shared" ref="AK235" si="299">I235/I234</f>
        <v>0.94137488323546314</v>
      </c>
      <c r="AL235" s="121">
        <f t="shared" ref="AL235" si="300">J235/J234</f>
        <v>0.94455513610779007</v>
      </c>
      <c r="AM235" s="121">
        <f t="shared" ref="AM235" si="301">K235/K234</f>
        <v>0.95060469385670776</v>
      </c>
      <c r="AN235" s="121">
        <f t="shared" ref="AN235" si="302">L235/L234</f>
        <v>0.95398975452359347</v>
      </c>
      <c r="AO235" s="121">
        <v>0.95793069191836844</v>
      </c>
      <c r="AP235" s="7" t="s">
        <v>39</v>
      </c>
      <c r="AQ235" s="9" t="s">
        <v>63</v>
      </c>
      <c r="AR235" s="17"/>
      <c r="AS235" s="17"/>
      <c r="AT235" s="123">
        <f t="shared" si="255"/>
        <v>2.2592997197651114E-2</v>
      </c>
      <c r="AU235" s="123">
        <f t="shared" si="248"/>
        <v>2.4558433538802542E-2</v>
      </c>
      <c r="AV235" s="123">
        <f t="shared" si="249"/>
        <v>2.6616931427987819E-2</v>
      </c>
      <c r="AW235" s="123">
        <f t="shared" si="250"/>
        <v>2.4803733617613434E-2</v>
      </c>
      <c r="AX235" s="123">
        <v>2.6822059373714312E-2</v>
      </c>
    </row>
    <row r="236" spans="3:50" x14ac:dyDescent="0.25">
      <c r="C236" s="6" t="s">
        <v>1</v>
      </c>
      <c r="D236" s="7" t="s">
        <v>2</v>
      </c>
      <c r="E236" s="7" t="s">
        <v>39</v>
      </c>
      <c r="F236" s="9" t="s">
        <v>62</v>
      </c>
      <c r="G236" s="14"/>
      <c r="H236" s="14"/>
      <c r="I236" s="116">
        <v>213886</v>
      </c>
      <c r="J236" s="116">
        <v>210821</v>
      </c>
      <c r="K236" s="116">
        <v>194908</v>
      </c>
      <c r="L236" s="116">
        <v>226156</v>
      </c>
      <c r="M236" s="116">
        <v>212075</v>
      </c>
      <c r="N236" s="7" t="s">
        <v>39</v>
      </c>
      <c r="O236" s="9" t="s">
        <v>62</v>
      </c>
      <c r="P236" s="16"/>
      <c r="Q236" s="16"/>
      <c r="R236" s="118">
        <v>5</v>
      </c>
      <c r="S236" s="118">
        <v>5.4</v>
      </c>
      <c r="T236" s="118">
        <v>6.8</v>
      </c>
      <c r="U236" s="118">
        <v>6.4</v>
      </c>
      <c r="V236" s="118">
        <v>6.4</v>
      </c>
      <c r="X236" s="7" t="s">
        <v>39</v>
      </c>
      <c r="Y236" s="9" t="s">
        <v>62</v>
      </c>
      <c r="Z236" s="14"/>
      <c r="AA236" s="14"/>
      <c r="AB236" s="116">
        <f t="shared" si="251"/>
        <v>21388.6</v>
      </c>
      <c r="AC236" s="116">
        <f t="shared" si="242"/>
        <v>22768.668000000001</v>
      </c>
      <c r="AD236" s="116">
        <f t="shared" si="243"/>
        <v>26507.487999999998</v>
      </c>
      <c r="AE236" s="116">
        <f t="shared" si="244"/>
        <v>28947.968000000004</v>
      </c>
      <c r="AF236" s="116">
        <v>27145.599999999999</v>
      </c>
      <c r="AG236" s="7" t="s">
        <v>39</v>
      </c>
      <c r="AH236" s="9" t="s">
        <v>62</v>
      </c>
      <c r="AI236" s="19"/>
      <c r="AJ236" s="19"/>
      <c r="AK236" s="121">
        <f t="shared" ref="AK236" si="303">I236/I234</f>
        <v>5.8625116764536911E-2</v>
      </c>
      <c r="AL236" s="121">
        <f t="shared" ref="AL236" si="304">J236/J234</f>
        <v>5.5444863892209928E-2</v>
      </c>
      <c r="AM236" s="121">
        <f t="shared" ref="AM236" si="305">K236/K234</f>
        <v>4.9395306143292204E-2</v>
      </c>
      <c r="AN236" s="121">
        <f t="shared" ref="AN236" si="306">L236/L234</f>
        <v>4.6010245476406517E-2</v>
      </c>
      <c r="AO236" s="121">
        <v>4.2069308081631618E-2</v>
      </c>
      <c r="AP236" s="7" t="s">
        <v>39</v>
      </c>
      <c r="AQ236" s="9" t="s">
        <v>62</v>
      </c>
      <c r="AR236" s="19"/>
      <c r="AS236" s="19"/>
      <c r="AT236" s="123">
        <f t="shared" si="255"/>
        <v>5.8625116764536907E-3</v>
      </c>
      <c r="AU236" s="123">
        <f t="shared" si="248"/>
        <v>5.9880453003586728E-3</v>
      </c>
      <c r="AV236" s="123">
        <f t="shared" si="249"/>
        <v>6.7177616354877397E-3</v>
      </c>
      <c r="AW236" s="123">
        <f t="shared" si="250"/>
        <v>5.8893114209800342E-3</v>
      </c>
      <c r="AX236" s="123">
        <v>5.384871434448847E-3</v>
      </c>
    </row>
    <row r="237" spans="3:50" x14ac:dyDescent="0.25">
      <c r="C237" s="2" t="s">
        <v>1</v>
      </c>
      <c r="D237" s="3" t="s">
        <v>2</v>
      </c>
      <c r="E237" s="109" t="s">
        <v>64</v>
      </c>
      <c r="F237" s="2" t="s">
        <v>34</v>
      </c>
      <c r="G237" s="14"/>
      <c r="H237" s="14"/>
      <c r="I237" s="115">
        <v>17717105</v>
      </c>
      <c r="J237" s="115">
        <v>18249234</v>
      </c>
      <c r="K237" s="115">
        <v>18556939</v>
      </c>
      <c r="L237" s="115">
        <v>23187562</v>
      </c>
      <c r="M237" s="115">
        <v>24131884</v>
      </c>
      <c r="N237" s="109" t="s">
        <v>64</v>
      </c>
      <c r="O237" s="2" t="s">
        <v>34</v>
      </c>
      <c r="P237" s="16"/>
      <c r="Q237" s="16"/>
      <c r="R237" s="117">
        <v>0.3</v>
      </c>
      <c r="S237" s="117">
        <v>0.3</v>
      </c>
      <c r="T237" s="117">
        <v>0.4</v>
      </c>
      <c r="U237" s="117">
        <v>0.4</v>
      </c>
      <c r="V237" s="117">
        <v>0.6</v>
      </c>
      <c r="X237" s="109" t="s">
        <v>64</v>
      </c>
      <c r="Y237" s="2" t="s">
        <v>34</v>
      </c>
      <c r="Z237" s="14"/>
      <c r="AA237" s="14"/>
      <c r="AB237" s="115">
        <f t="shared" si="251"/>
        <v>106302.63</v>
      </c>
      <c r="AC237" s="115">
        <f t="shared" si="242"/>
        <v>109495.40400000001</v>
      </c>
      <c r="AD237" s="115">
        <f t="shared" si="243"/>
        <v>148455.51200000002</v>
      </c>
      <c r="AE237" s="115">
        <f t="shared" si="244"/>
        <v>185500.49600000001</v>
      </c>
      <c r="AF237" s="115">
        <f t="shared" si="244"/>
        <v>289582.60800000001</v>
      </c>
      <c r="AG237" s="109" t="s">
        <v>64</v>
      </c>
      <c r="AH237" s="2" t="s">
        <v>34</v>
      </c>
      <c r="AI237" s="19"/>
      <c r="AJ237" s="19"/>
      <c r="AK237" s="120">
        <f t="shared" ref="AK237" si="307">I237/I237</f>
        <v>1</v>
      </c>
      <c r="AL237" s="120">
        <f t="shared" ref="AL237" si="308">J237/J237</f>
        <v>1</v>
      </c>
      <c r="AM237" s="120">
        <f t="shared" ref="AM237" si="309">K237/K237</f>
        <v>1</v>
      </c>
      <c r="AN237" s="120">
        <f t="shared" ref="AN237:AO237" si="310">L237/L237</f>
        <v>1</v>
      </c>
      <c r="AO237" s="120">
        <f t="shared" si="310"/>
        <v>1</v>
      </c>
      <c r="AP237" s="109" t="s">
        <v>64</v>
      </c>
      <c r="AQ237" s="2" t="s">
        <v>34</v>
      </c>
      <c r="AR237" s="19"/>
      <c r="AS237" s="19"/>
      <c r="AT237" s="122">
        <f t="shared" si="255"/>
        <v>6.0000000000000001E-3</v>
      </c>
      <c r="AU237" s="122">
        <f t="shared" si="248"/>
        <v>6.0000000000000001E-3</v>
      </c>
      <c r="AV237" s="122">
        <f t="shared" si="249"/>
        <v>8.0000000000000002E-3</v>
      </c>
      <c r="AW237" s="122">
        <f t="shared" si="250"/>
        <v>8.0000000000000002E-3</v>
      </c>
      <c r="AX237" s="122">
        <f t="shared" si="250"/>
        <v>1.2E-2</v>
      </c>
    </row>
    <row r="238" spans="3:50" x14ac:dyDescent="0.25">
      <c r="C238" s="6" t="s">
        <v>1</v>
      </c>
      <c r="D238" s="7" t="s">
        <v>2</v>
      </c>
      <c r="E238" s="7" t="s">
        <v>64</v>
      </c>
      <c r="F238" s="9" t="s">
        <v>63</v>
      </c>
      <c r="G238" s="14"/>
      <c r="H238" s="14"/>
      <c r="I238" s="116">
        <v>16316022</v>
      </c>
      <c r="J238" s="116">
        <v>16829914</v>
      </c>
      <c r="K238" s="116">
        <v>17274438</v>
      </c>
      <c r="L238" s="116">
        <v>21692848</v>
      </c>
      <c r="M238" s="116">
        <v>22743221</v>
      </c>
      <c r="N238" s="7" t="s">
        <v>64</v>
      </c>
      <c r="O238" s="9" t="s">
        <v>63</v>
      </c>
      <c r="P238" s="16"/>
      <c r="Q238" s="16"/>
      <c r="R238" s="118">
        <v>0.3</v>
      </c>
      <c r="S238" s="118">
        <v>0.3</v>
      </c>
      <c r="T238" s="118">
        <v>0.4</v>
      </c>
      <c r="U238" s="118">
        <v>0.4</v>
      </c>
      <c r="V238" s="118">
        <v>0.6</v>
      </c>
      <c r="X238" s="7" t="s">
        <v>64</v>
      </c>
      <c r="Y238" s="9" t="s">
        <v>63</v>
      </c>
      <c r="Z238" s="14"/>
      <c r="AA238" s="14"/>
      <c r="AB238" s="116">
        <f t="shared" si="251"/>
        <v>97896.131999999998</v>
      </c>
      <c r="AC238" s="116">
        <f t="shared" si="242"/>
        <v>100979.484</v>
      </c>
      <c r="AD238" s="116">
        <f t="shared" si="243"/>
        <v>138195.50400000002</v>
      </c>
      <c r="AE238" s="116">
        <f t="shared" si="244"/>
        <v>173542.78400000001</v>
      </c>
      <c r="AF238" s="116">
        <f t="shared" si="244"/>
        <v>272918.652</v>
      </c>
      <c r="AG238" s="7" t="s">
        <v>64</v>
      </c>
      <c r="AH238" s="9" t="s">
        <v>63</v>
      </c>
      <c r="AI238" s="19"/>
      <c r="AJ238" s="19"/>
      <c r="AK238" s="121">
        <f t="shared" ref="AK238" si="311">I238/I237</f>
        <v>0.9209191908045925</v>
      </c>
      <c r="AL238" s="121">
        <f t="shared" ref="AL238" si="312">J238/J237</f>
        <v>0.92222577670931283</v>
      </c>
      <c r="AM238" s="121">
        <f t="shared" ref="AM238" si="313">K238/K237</f>
        <v>0.93088833239145741</v>
      </c>
      <c r="AN238" s="121">
        <f t="shared" ref="AN238:AO238" si="314">L238/L237</f>
        <v>0.93553811306251167</v>
      </c>
      <c r="AO238" s="121">
        <f t="shared" si="314"/>
        <v>0.94245525960592214</v>
      </c>
      <c r="AP238" s="7" t="s">
        <v>64</v>
      </c>
      <c r="AQ238" s="9" t="s">
        <v>63</v>
      </c>
      <c r="AR238" s="19"/>
      <c r="AS238" s="19"/>
      <c r="AT238" s="123">
        <f t="shared" si="255"/>
        <v>5.5255151448275553E-3</v>
      </c>
      <c r="AU238" s="123">
        <f t="shared" si="248"/>
        <v>5.5333546602558768E-3</v>
      </c>
      <c r="AV238" s="123">
        <f t="shared" si="249"/>
        <v>7.4471066591316592E-3</v>
      </c>
      <c r="AW238" s="123">
        <f t="shared" si="250"/>
        <v>7.4843049045000944E-3</v>
      </c>
      <c r="AX238" s="123">
        <f t="shared" si="250"/>
        <v>1.1309463115271066E-2</v>
      </c>
    </row>
    <row r="239" spans="3:50" x14ac:dyDescent="0.25">
      <c r="C239" s="6" t="s">
        <v>1</v>
      </c>
      <c r="D239" s="7" t="s">
        <v>2</v>
      </c>
      <c r="E239" s="7" t="s">
        <v>64</v>
      </c>
      <c r="F239" s="9" t="s">
        <v>62</v>
      </c>
      <c r="G239" s="13"/>
      <c r="H239" s="13"/>
      <c r="I239" s="116">
        <v>1401083</v>
      </c>
      <c r="J239" s="116">
        <v>1419320</v>
      </c>
      <c r="K239" s="116">
        <v>1282501</v>
      </c>
      <c r="L239" s="116">
        <v>1494714</v>
      </c>
      <c r="M239" s="116">
        <v>1388663</v>
      </c>
      <c r="N239" s="7" t="s">
        <v>64</v>
      </c>
      <c r="O239" s="9" t="s">
        <v>62</v>
      </c>
      <c r="P239" s="15"/>
      <c r="Q239" s="15"/>
      <c r="R239" s="118">
        <v>2.2000000000000002</v>
      </c>
      <c r="S239" s="118">
        <v>2.4</v>
      </c>
      <c r="T239" s="118">
        <v>2.6</v>
      </c>
      <c r="U239" s="118">
        <v>2.8</v>
      </c>
      <c r="V239" s="118">
        <v>2.8</v>
      </c>
      <c r="X239" s="7" t="s">
        <v>64</v>
      </c>
      <c r="Y239" s="9" t="s">
        <v>62</v>
      </c>
      <c r="Z239" s="13"/>
      <c r="AA239" s="13"/>
      <c r="AB239" s="116">
        <f t="shared" si="251"/>
        <v>61647.652000000002</v>
      </c>
      <c r="AC239" s="116">
        <f t="shared" si="242"/>
        <v>68127.360000000001</v>
      </c>
      <c r="AD239" s="116">
        <f t="shared" si="243"/>
        <v>66690.051999999996</v>
      </c>
      <c r="AE239" s="116">
        <f t="shared" si="244"/>
        <v>83703.983999999997</v>
      </c>
      <c r="AF239" s="116">
        <f t="shared" si="244"/>
        <v>77765.127999999997</v>
      </c>
      <c r="AG239" s="7" t="s">
        <v>64</v>
      </c>
      <c r="AH239" s="9" t="s">
        <v>62</v>
      </c>
      <c r="AI239" s="17"/>
      <c r="AJ239" s="17"/>
      <c r="AK239" s="121">
        <f t="shared" ref="AK239" si="315">I239/I237</f>
        <v>7.9080809195407484E-2</v>
      </c>
      <c r="AL239" s="121">
        <f t="shared" ref="AL239" si="316">J239/J237</f>
        <v>7.7774223290687158E-2</v>
      </c>
      <c r="AM239" s="121">
        <f t="shared" ref="AM239" si="317">K239/K237</f>
        <v>6.9111667608542551E-2</v>
      </c>
      <c r="AN239" s="121">
        <f t="shared" ref="AN239:AO239" si="318">L239/L237</f>
        <v>6.4461886937488291E-2</v>
      </c>
      <c r="AO239" s="121">
        <f t="shared" si="318"/>
        <v>5.7544740394077809E-2</v>
      </c>
      <c r="AP239" s="7" t="s">
        <v>64</v>
      </c>
      <c r="AQ239" s="9" t="s">
        <v>62</v>
      </c>
      <c r="AR239" s="17"/>
      <c r="AS239" s="17"/>
      <c r="AT239" s="123">
        <f t="shared" si="255"/>
        <v>3.4795556045979299E-3</v>
      </c>
      <c r="AU239" s="123">
        <f t="shared" si="248"/>
        <v>3.7331627179529835E-3</v>
      </c>
      <c r="AV239" s="123">
        <f t="shared" si="249"/>
        <v>3.5938067156442129E-3</v>
      </c>
      <c r="AW239" s="123">
        <f t="shared" si="250"/>
        <v>3.6098656684993443E-3</v>
      </c>
      <c r="AX239" s="123">
        <f t="shared" si="250"/>
        <v>3.2225054620683567E-3</v>
      </c>
    </row>
    <row r="240" spans="3:50" x14ac:dyDescent="0.25">
      <c r="C240" s="2" t="s">
        <v>1</v>
      </c>
      <c r="D240" s="3" t="s">
        <v>0</v>
      </c>
      <c r="E240" s="109" t="s">
        <v>35</v>
      </c>
      <c r="F240" s="2" t="s">
        <v>34</v>
      </c>
      <c r="G240" s="13"/>
      <c r="H240" s="13"/>
      <c r="I240" s="115">
        <v>522588</v>
      </c>
      <c r="J240" s="115">
        <v>527417</v>
      </c>
      <c r="K240" s="115">
        <v>507400</v>
      </c>
      <c r="L240" s="115">
        <v>746187</v>
      </c>
      <c r="M240" s="115">
        <v>708538</v>
      </c>
      <c r="N240" s="109" t="s">
        <v>35</v>
      </c>
      <c r="O240" s="2" t="s">
        <v>34</v>
      </c>
      <c r="P240" s="15"/>
      <c r="Q240" s="15"/>
      <c r="R240" s="117">
        <v>2.8</v>
      </c>
      <c r="S240" s="117">
        <v>3</v>
      </c>
      <c r="T240" s="117">
        <v>3.1</v>
      </c>
      <c r="U240" s="117">
        <v>3.1</v>
      </c>
      <c r="V240" s="117">
        <v>3.2</v>
      </c>
      <c r="X240" s="109" t="s">
        <v>35</v>
      </c>
      <c r="Y240" s="2" t="s">
        <v>34</v>
      </c>
      <c r="Z240" s="13"/>
      <c r="AA240" s="13"/>
      <c r="AB240" s="115">
        <f t="shared" si="251"/>
        <v>29264.928</v>
      </c>
      <c r="AC240" s="115">
        <f t="shared" si="242"/>
        <v>31645.02</v>
      </c>
      <c r="AD240" s="115">
        <f t="shared" si="243"/>
        <v>31458.799999999999</v>
      </c>
      <c r="AE240" s="115">
        <f t="shared" si="244"/>
        <v>46263.594000000005</v>
      </c>
      <c r="AF240" s="115">
        <v>45346.432000000001</v>
      </c>
      <c r="AG240" s="109" t="s">
        <v>35</v>
      </c>
      <c r="AH240" s="2" t="s">
        <v>34</v>
      </c>
      <c r="AI240" s="17"/>
      <c r="AJ240" s="17"/>
      <c r="AK240" s="120">
        <f t="shared" ref="AK240" si="319">I240/I240</f>
        <v>1</v>
      </c>
      <c r="AL240" s="120">
        <f t="shared" ref="AL240" si="320">J240/J240</f>
        <v>1</v>
      </c>
      <c r="AM240" s="120">
        <f t="shared" ref="AM240" si="321">K240/K240</f>
        <v>1</v>
      </c>
      <c r="AN240" s="120">
        <f t="shared" ref="AN240" si="322">L240/L240</f>
        <v>1</v>
      </c>
      <c r="AO240" s="120">
        <v>1</v>
      </c>
      <c r="AP240" s="109" t="s">
        <v>35</v>
      </c>
      <c r="AQ240" s="2" t="s">
        <v>34</v>
      </c>
      <c r="AR240" s="17"/>
      <c r="AS240" s="17"/>
      <c r="AT240" s="122">
        <f t="shared" si="255"/>
        <v>5.5999999999999994E-2</v>
      </c>
      <c r="AU240" s="122">
        <f t="shared" si="248"/>
        <v>0.06</v>
      </c>
      <c r="AV240" s="122">
        <f t="shared" si="249"/>
        <v>6.2E-2</v>
      </c>
      <c r="AW240" s="122">
        <f t="shared" si="250"/>
        <v>6.2E-2</v>
      </c>
      <c r="AX240" s="122">
        <v>6.4000000000000001E-2</v>
      </c>
    </row>
    <row r="241" spans="3:50" x14ac:dyDescent="0.25">
      <c r="C241" s="6" t="s">
        <v>1</v>
      </c>
      <c r="D241" s="7" t="s">
        <v>0</v>
      </c>
      <c r="E241" s="7" t="s">
        <v>35</v>
      </c>
      <c r="F241" s="9" t="s">
        <v>63</v>
      </c>
      <c r="G241" s="13"/>
      <c r="H241" s="13"/>
      <c r="I241" s="116">
        <v>407339</v>
      </c>
      <c r="J241" s="116">
        <v>417626</v>
      </c>
      <c r="K241" s="116">
        <v>417221</v>
      </c>
      <c r="L241" s="116">
        <v>634438</v>
      </c>
      <c r="M241" s="116">
        <v>612407</v>
      </c>
      <c r="N241" s="7" t="s">
        <v>35</v>
      </c>
      <c r="O241" s="9" t="s">
        <v>63</v>
      </c>
      <c r="P241" s="15"/>
      <c r="Q241" s="15"/>
      <c r="R241" s="118">
        <v>3.1</v>
      </c>
      <c r="S241" s="118">
        <v>3.3</v>
      </c>
      <c r="T241" s="118">
        <v>3.5</v>
      </c>
      <c r="U241" s="118">
        <v>3.1</v>
      </c>
      <c r="V241" s="118">
        <v>3.2</v>
      </c>
      <c r="X241" s="7" t="s">
        <v>35</v>
      </c>
      <c r="Y241" s="9" t="s">
        <v>63</v>
      </c>
      <c r="Z241" s="13"/>
      <c r="AA241" s="13"/>
      <c r="AB241" s="116">
        <f t="shared" si="251"/>
        <v>25255.018000000004</v>
      </c>
      <c r="AC241" s="116">
        <f t="shared" si="242"/>
        <v>27563.315999999995</v>
      </c>
      <c r="AD241" s="116">
        <f t="shared" si="243"/>
        <v>29205.47</v>
      </c>
      <c r="AE241" s="116">
        <f t="shared" si="244"/>
        <v>39335.156000000003</v>
      </c>
      <c r="AF241" s="116">
        <v>39194.048000000003</v>
      </c>
      <c r="AG241" s="7" t="s">
        <v>35</v>
      </c>
      <c r="AH241" s="9" t="s">
        <v>63</v>
      </c>
      <c r="AI241" s="17"/>
      <c r="AJ241" s="17"/>
      <c r="AK241" s="121">
        <f t="shared" ref="AK241" si="323">I241/I240</f>
        <v>0.77946489395087526</v>
      </c>
      <c r="AL241" s="121">
        <f t="shared" ref="AL241" si="324">J241/J240</f>
        <v>0.79183264854944002</v>
      </c>
      <c r="AM241" s="121">
        <f t="shared" ref="AM241" si="325">K241/K240</f>
        <v>0.82227236893969258</v>
      </c>
      <c r="AN241" s="121">
        <f t="shared" ref="AN241" si="326">L241/L240</f>
        <v>0.85023995325568524</v>
      </c>
      <c r="AO241" s="121">
        <v>0.86432484919651453</v>
      </c>
      <c r="AP241" s="7" t="s">
        <v>35</v>
      </c>
      <c r="AQ241" s="9" t="s">
        <v>63</v>
      </c>
      <c r="AR241" s="17"/>
      <c r="AS241" s="17"/>
      <c r="AT241" s="123">
        <f t="shared" si="255"/>
        <v>4.8326823424954271E-2</v>
      </c>
      <c r="AU241" s="123">
        <f t="shared" si="248"/>
        <v>5.2260954804263043E-2</v>
      </c>
      <c r="AV241" s="123">
        <f t="shared" si="249"/>
        <v>5.755906582577848E-2</v>
      </c>
      <c r="AW241" s="123">
        <f t="shared" si="250"/>
        <v>5.2714877101852492E-2</v>
      </c>
      <c r="AX241" s="123">
        <v>5.5316790348576929E-2</v>
      </c>
    </row>
    <row r="242" spans="3:50" x14ac:dyDescent="0.25">
      <c r="C242" s="6" t="s">
        <v>1</v>
      </c>
      <c r="D242" s="7" t="s">
        <v>0</v>
      </c>
      <c r="E242" s="7" t="s">
        <v>35</v>
      </c>
      <c r="F242" s="9" t="s">
        <v>62</v>
      </c>
      <c r="G242" s="13"/>
      <c r="H242" s="13"/>
      <c r="I242" s="116">
        <v>115249</v>
      </c>
      <c r="J242" s="116">
        <v>109791</v>
      </c>
      <c r="K242" s="116">
        <v>90179</v>
      </c>
      <c r="L242" s="116">
        <v>111749</v>
      </c>
      <c r="M242" s="116">
        <v>96131</v>
      </c>
      <c r="N242" s="7" t="s">
        <v>35</v>
      </c>
      <c r="O242" s="9" t="s">
        <v>62</v>
      </c>
      <c r="P242" s="15"/>
      <c r="Q242" s="15"/>
      <c r="R242" s="118">
        <v>6.5</v>
      </c>
      <c r="S242" s="118">
        <v>7.1</v>
      </c>
      <c r="T242" s="118">
        <v>7.8</v>
      </c>
      <c r="U242" s="118">
        <v>7.7</v>
      </c>
      <c r="V242" s="118">
        <v>7.8</v>
      </c>
      <c r="X242" s="7" t="s">
        <v>35</v>
      </c>
      <c r="Y242" s="9" t="s">
        <v>62</v>
      </c>
      <c r="Z242" s="13"/>
      <c r="AA242" s="13"/>
      <c r="AB242" s="116">
        <f t="shared" si="251"/>
        <v>14982.37</v>
      </c>
      <c r="AC242" s="116">
        <f t="shared" si="242"/>
        <v>15590.322</v>
      </c>
      <c r="AD242" s="116">
        <f t="shared" si="243"/>
        <v>14067.923999999999</v>
      </c>
      <c r="AE242" s="116">
        <f t="shared" si="244"/>
        <v>17209.346000000001</v>
      </c>
      <c r="AF242" s="116">
        <v>14996.435999999998</v>
      </c>
      <c r="AG242" s="7" t="s">
        <v>35</v>
      </c>
      <c r="AH242" s="9" t="s">
        <v>62</v>
      </c>
      <c r="AI242" s="17"/>
      <c r="AJ242" s="17"/>
      <c r="AK242" s="121">
        <f t="shared" ref="AK242" si="327">I242/I240</f>
        <v>0.22053510604912474</v>
      </c>
      <c r="AL242" s="121">
        <f t="shared" ref="AL242" si="328">J242/J240</f>
        <v>0.20816735145056001</v>
      </c>
      <c r="AM242" s="121">
        <f t="shared" ref="AM242" si="329">K242/K240</f>
        <v>0.17772763106030745</v>
      </c>
      <c r="AN242" s="121">
        <f t="shared" ref="AN242" si="330">L242/L240</f>
        <v>0.14976004674431476</v>
      </c>
      <c r="AO242" s="121">
        <v>0.13567515080348549</v>
      </c>
      <c r="AP242" s="7" t="s">
        <v>35</v>
      </c>
      <c r="AQ242" s="9" t="s">
        <v>62</v>
      </c>
      <c r="AR242" s="17"/>
      <c r="AS242" s="17"/>
      <c r="AT242" s="123">
        <f t="shared" si="255"/>
        <v>2.8669563786386219E-2</v>
      </c>
      <c r="AU242" s="123">
        <f t="shared" si="248"/>
        <v>2.955976390597952E-2</v>
      </c>
      <c r="AV242" s="123">
        <f t="shared" si="249"/>
        <v>2.7725510445407962E-2</v>
      </c>
      <c r="AW242" s="123">
        <f t="shared" si="250"/>
        <v>2.3063047198624474E-2</v>
      </c>
      <c r="AX242" s="123">
        <v>2.1165323525343737E-2</v>
      </c>
    </row>
    <row r="243" spans="3:50" x14ac:dyDescent="0.25">
      <c r="C243" s="2" t="s">
        <v>1</v>
      </c>
      <c r="D243" s="3" t="s">
        <v>0</v>
      </c>
      <c r="E243" s="109" t="s">
        <v>36</v>
      </c>
      <c r="F243" s="2" t="s">
        <v>34</v>
      </c>
      <c r="G243" s="13"/>
      <c r="H243" s="13"/>
      <c r="I243" s="115">
        <v>488262</v>
      </c>
      <c r="J243" s="115">
        <v>471247</v>
      </c>
      <c r="K243" s="115">
        <v>425786</v>
      </c>
      <c r="L243" s="115">
        <v>591128</v>
      </c>
      <c r="M243" s="115">
        <v>557332</v>
      </c>
      <c r="N243" s="109" t="s">
        <v>36</v>
      </c>
      <c r="O243" s="2" t="s">
        <v>34</v>
      </c>
      <c r="P243" s="15"/>
      <c r="Q243" s="15"/>
      <c r="R243" s="117">
        <v>2.9</v>
      </c>
      <c r="S243" s="117">
        <v>3.1</v>
      </c>
      <c r="T243" s="117">
        <v>3.5</v>
      </c>
      <c r="U243" s="117">
        <v>3.1</v>
      </c>
      <c r="V243" s="117">
        <v>3.2</v>
      </c>
      <c r="X243" s="109" t="s">
        <v>36</v>
      </c>
      <c r="Y243" s="2" t="s">
        <v>34</v>
      </c>
      <c r="Z243" s="13"/>
      <c r="AA243" s="13"/>
      <c r="AB243" s="115">
        <f t="shared" si="251"/>
        <v>28319.196</v>
      </c>
      <c r="AC243" s="115">
        <f t="shared" si="242"/>
        <v>29217.313999999998</v>
      </c>
      <c r="AD243" s="115">
        <f t="shared" si="243"/>
        <v>29805.02</v>
      </c>
      <c r="AE243" s="115">
        <f t="shared" si="244"/>
        <v>36649.936000000002</v>
      </c>
      <c r="AF243" s="115">
        <v>35669.248</v>
      </c>
      <c r="AG243" s="109" t="s">
        <v>36</v>
      </c>
      <c r="AH243" s="2" t="s">
        <v>34</v>
      </c>
      <c r="AI243" s="17"/>
      <c r="AJ243" s="17"/>
      <c r="AK243" s="120">
        <f t="shared" ref="AK243" si="331">I243/I243</f>
        <v>1</v>
      </c>
      <c r="AL243" s="120">
        <f t="shared" ref="AL243" si="332">J243/J243</f>
        <v>1</v>
      </c>
      <c r="AM243" s="120">
        <f t="shared" ref="AM243" si="333">K243/K243</f>
        <v>1</v>
      </c>
      <c r="AN243" s="120">
        <f t="shared" ref="AN243" si="334">L243/L243</f>
        <v>1</v>
      </c>
      <c r="AO243" s="120">
        <v>1</v>
      </c>
      <c r="AP243" s="109" t="s">
        <v>36</v>
      </c>
      <c r="AQ243" s="2" t="s">
        <v>34</v>
      </c>
      <c r="AR243" s="17"/>
      <c r="AS243" s="17"/>
      <c r="AT243" s="122">
        <f t="shared" si="255"/>
        <v>5.7999999999999996E-2</v>
      </c>
      <c r="AU243" s="122">
        <f t="shared" si="248"/>
        <v>6.2E-2</v>
      </c>
      <c r="AV243" s="122">
        <f t="shared" si="249"/>
        <v>7.0000000000000007E-2</v>
      </c>
      <c r="AW243" s="122">
        <f t="shared" si="250"/>
        <v>6.2E-2</v>
      </c>
      <c r="AX243" s="122">
        <v>6.4000000000000001E-2</v>
      </c>
    </row>
    <row r="244" spans="3:50" x14ac:dyDescent="0.25">
      <c r="C244" s="6" t="s">
        <v>1</v>
      </c>
      <c r="D244" s="7" t="s">
        <v>0</v>
      </c>
      <c r="E244" s="7" t="s">
        <v>36</v>
      </c>
      <c r="F244" s="9" t="s">
        <v>63</v>
      </c>
      <c r="G244" s="13"/>
      <c r="H244" s="13"/>
      <c r="I244" s="116">
        <v>378723</v>
      </c>
      <c r="J244" s="116">
        <v>372174</v>
      </c>
      <c r="K244" s="116">
        <v>349753</v>
      </c>
      <c r="L244" s="116">
        <v>522952</v>
      </c>
      <c r="M244" s="116">
        <v>499824</v>
      </c>
      <c r="N244" s="7" t="s">
        <v>36</v>
      </c>
      <c r="O244" s="9" t="s">
        <v>63</v>
      </c>
      <c r="P244" s="15"/>
      <c r="Q244" s="15"/>
      <c r="R244" s="118">
        <v>3.3</v>
      </c>
      <c r="S244" s="118">
        <v>3.6</v>
      </c>
      <c r="T244" s="118">
        <v>4.2</v>
      </c>
      <c r="U244" s="118">
        <v>3.1</v>
      </c>
      <c r="V244" s="118">
        <v>3.4</v>
      </c>
      <c r="X244" s="7" t="s">
        <v>36</v>
      </c>
      <c r="Y244" s="9" t="s">
        <v>63</v>
      </c>
      <c r="Z244" s="13"/>
      <c r="AA244" s="13"/>
      <c r="AB244" s="116">
        <f t="shared" si="251"/>
        <v>24995.717999999997</v>
      </c>
      <c r="AC244" s="116">
        <f t="shared" si="242"/>
        <v>26796.528000000002</v>
      </c>
      <c r="AD244" s="116">
        <f t="shared" si="243"/>
        <v>29379.252</v>
      </c>
      <c r="AE244" s="116">
        <f t="shared" si="244"/>
        <v>32423.023999999998</v>
      </c>
      <c r="AF244" s="116">
        <v>33988.031999999999</v>
      </c>
      <c r="AG244" s="7" t="s">
        <v>36</v>
      </c>
      <c r="AH244" s="9" t="s">
        <v>63</v>
      </c>
      <c r="AI244" s="17"/>
      <c r="AJ244" s="17"/>
      <c r="AK244" s="121">
        <f t="shared" ref="AK244" si="335">I244/I243</f>
        <v>0.77565528343389412</v>
      </c>
      <c r="AL244" s="121">
        <f t="shared" ref="AL244" si="336">J244/J243</f>
        <v>0.78976417887010419</v>
      </c>
      <c r="AM244" s="121">
        <f t="shared" ref="AM244" si="337">K244/K243</f>
        <v>0.82142907469949689</v>
      </c>
      <c r="AN244" s="121">
        <f t="shared" ref="AN244" si="338">L244/L243</f>
        <v>0.88466795685536803</v>
      </c>
      <c r="AO244" s="121">
        <v>0.89681554262091534</v>
      </c>
      <c r="AP244" s="7" t="s">
        <v>36</v>
      </c>
      <c r="AQ244" s="9" t="s">
        <v>63</v>
      </c>
      <c r="AR244" s="17"/>
      <c r="AS244" s="17"/>
      <c r="AT244" s="123">
        <f t="shared" si="255"/>
        <v>5.119324870663701E-2</v>
      </c>
      <c r="AU244" s="123">
        <f t="shared" si="248"/>
        <v>5.6863020878647502E-2</v>
      </c>
      <c r="AV244" s="123">
        <f t="shared" si="249"/>
        <v>6.9000042274757742E-2</v>
      </c>
      <c r="AW244" s="123">
        <f t="shared" si="250"/>
        <v>5.484941332503282E-2</v>
      </c>
      <c r="AX244" s="123">
        <v>6.0983456898222245E-2</v>
      </c>
    </row>
    <row r="245" spans="3:50" x14ac:dyDescent="0.25">
      <c r="C245" s="6" t="s">
        <v>1</v>
      </c>
      <c r="D245" s="7" t="s">
        <v>0</v>
      </c>
      <c r="E245" s="7" t="s">
        <v>36</v>
      </c>
      <c r="F245" s="9" t="s">
        <v>62</v>
      </c>
      <c r="G245" s="13"/>
      <c r="H245" s="13"/>
      <c r="I245" s="116">
        <v>109539</v>
      </c>
      <c r="J245" s="116">
        <v>99073</v>
      </c>
      <c r="K245" s="116">
        <v>76033</v>
      </c>
      <c r="L245" s="116">
        <v>68176</v>
      </c>
      <c r="M245" s="116">
        <v>57508</v>
      </c>
      <c r="N245" s="7" t="s">
        <v>36</v>
      </c>
      <c r="O245" s="9" t="s">
        <v>62</v>
      </c>
      <c r="P245" s="15"/>
      <c r="Q245" s="15"/>
      <c r="R245" s="118">
        <v>6.5</v>
      </c>
      <c r="S245" s="118">
        <v>7.2</v>
      </c>
      <c r="T245" s="118">
        <v>8.6</v>
      </c>
      <c r="U245" s="118">
        <v>9.5</v>
      </c>
      <c r="V245" s="118">
        <v>10.3</v>
      </c>
      <c r="X245" s="7" t="s">
        <v>36</v>
      </c>
      <c r="Y245" s="9" t="s">
        <v>62</v>
      </c>
      <c r="Z245" s="13"/>
      <c r="AA245" s="13"/>
      <c r="AB245" s="116">
        <f t="shared" si="251"/>
        <v>14240.07</v>
      </c>
      <c r="AC245" s="116">
        <f t="shared" si="242"/>
        <v>14266.511999999999</v>
      </c>
      <c r="AD245" s="116">
        <f t="shared" si="243"/>
        <v>13077.675999999999</v>
      </c>
      <c r="AE245" s="116">
        <f t="shared" si="244"/>
        <v>12953.44</v>
      </c>
      <c r="AF245" s="116">
        <v>11846.648000000001</v>
      </c>
      <c r="AG245" s="7" t="s">
        <v>36</v>
      </c>
      <c r="AH245" s="9" t="s">
        <v>62</v>
      </c>
      <c r="AI245" s="17"/>
      <c r="AJ245" s="17"/>
      <c r="AK245" s="121">
        <f t="shared" ref="AK245" si="339">I245/I243</f>
        <v>0.22434471656610591</v>
      </c>
      <c r="AL245" s="121">
        <f t="shared" ref="AL245" si="340">J245/J243</f>
        <v>0.21023582112989578</v>
      </c>
      <c r="AM245" s="121">
        <f t="shared" ref="AM245" si="341">K245/K243</f>
        <v>0.17857092530050306</v>
      </c>
      <c r="AN245" s="121">
        <f t="shared" ref="AN245" si="342">L245/L243</f>
        <v>0.11533204314463195</v>
      </c>
      <c r="AO245" s="121">
        <v>0.10318445737908465</v>
      </c>
      <c r="AP245" s="7" t="s">
        <v>36</v>
      </c>
      <c r="AQ245" s="9" t="s">
        <v>62</v>
      </c>
      <c r="AR245" s="17"/>
      <c r="AS245" s="17"/>
      <c r="AT245" s="123">
        <f t="shared" si="255"/>
        <v>2.9164813153593771E-2</v>
      </c>
      <c r="AU245" s="123">
        <f t="shared" si="248"/>
        <v>3.0273958242704992E-2</v>
      </c>
      <c r="AV245" s="123">
        <f t="shared" si="249"/>
        <v>3.0714199151686526E-2</v>
      </c>
      <c r="AW245" s="123">
        <f t="shared" si="250"/>
        <v>2.1913088197480071E-2</v>
      </c>
      <c r="AX245" s="123">
        <v>2.1255998220091436E-2</v>
      </c>
    </row>
    <row r="246" spans="3:50" x14ac:dyDescent="0.25">
      <c r="C246" s="2" t="s">
        <v>1</v>
      </c>
      <c r="D246" s="3" t="s">
        <v>0</v>
      </c>
      <c r="E246" s="109" t="s">
        <v>37</v>
      </c>
      <c r="F246" s="2" t="s">
        <v>34</v>
      </c>
      <c r="G246" s="13"/>
      <c r="H246" s="13"/>
      <c r="I246" s="115">
        <v>486460</v>
      </c>
      <c r="J246" s="115">
        <v>494142</v>
      </c>
      <c r="K246" s="115">
        <v>453797</v>
      </c>
      <c r="L246" s="115">
        <v>601695</v>
      </c>
      <c r="M246" s="115">
        <v>623506</v>
      </c>
      <c r="N246" s="109" t="s">
        <v>37</v>
      </c>
      <c r="O246" s="2" t="s">
        <v>34</v>
      </c>
      <c r="P246" s="15"/>
      <c r="Q246" s="15"/>
      <c r="R246" s="117">
        <v>2.9</v>
      </c>
      <c r="S246" s="117">
        <v>3.1</v>
      </c>
      <c r="T246" s="117">
        <v>3.3</v>
      </c>
      <c r="U246" s="117">
        <v>3.1</v>
      </c>
      <c r="V246" s="117">
        <v>3.2</v>
      </c>
      <c r="X246" s="109" t="s">
        <v>37</v>
      </c>
      <c r="Y246" s="2" t="s">
        <v>34</v>
      </c>
      <c r="Z246" s="13"/>
      <c r="AA246" s="13"/>
      <c r="AB246" s="115">
        <f t="shared" si="251"/>
        <v>28214.68</v>
      </c>
      <c r="AC246" s="115">
        <f t="shared" si="242"/>
        <v>30636.804</v>
      </c>
      <c r="AD246" s="115">
        <f t="shared" si="243"/>
        <v>29950.601999999999</v>
      </c>
      <c r="AE246" s="115">
        <f t="shared" si="244"/>
        <v>37305.089999999997</v>
      </c>
      <c r="AF246" s="115">
        <v>39904.384000000005</v>
      </c>
      <c r="AG246" s="109" t="s">
        <v>37</v>
      </c>
      <c r="AH246" s="2" t="s">
        <v>34</v>
      </c>
      <c r="AI246" s="17"/>
      <c r="AJ246" s="17"/>
      <c r="AK246" s="120">
        <f t="shared" ref="AK246" si="343">I246/I246</f>
        <v>1</v>
      </c>
      <c r="AL246" s="120">
        <f t="shared" ref="AL246" si="344">J246/J246</f>
        <v>1</v>
      </c>
      <c r="AM246" s="120">
        <f t="shared" ref="AM246" si="345">K246/K246</f>
        <v>1</v>
      </c>
      <c r="AN246" s="120">
        <f t="shared" ref="AN246" si="346">L246/L246</f>
        <v>1</v>
      </c>
      <c r="AO246" s="120">
        <v>1</v>
      </c>
      <c r="AP246" s="109" t="s">
        <v>37</v>
      </c>
      <c r="AQ246" s="2" t="s">
        <v>34</v>
      </c>
      <c r="AR246" s="17"/>
      <c r="AS246" s="17"/>
      <c r="AT246" s="122">
        <f t="shared" si="255"/>
        <v>5.7999999999999996E-2</v>
      </c>
      <c r="AU246" s="122">
        <f t="shared" si="248"/>
        <v>6.2E-2</v>
      </c>
      <c r="AV246" s="122">
        <f t="shared" si="249"/>
        <v>6.6000000000000003E-2</v>
      </c>
      <c r="AW246" s="122">
        <f t="shared" si="250"/>
        <v>6.2E-2</v>
      </c>
      <c r="AX246" s="122">
        <v>6.4000000000000001E-2</v>
      </c>
    </row>
    <row r="247" spans="3:50" x14ac:dyDescent="0.25">
      <c r="C247" s="6" t="s">
        <v>1</v>
      </c>
      <c r="D247" s="7" t="s">
        <v>0</v>
      </c>
      <c r="E247" s="7" t="s">
        <v>37</v>
      </c>
      <c r="F247" s="9" t="s">
        <v>63</v>
      </c>
      <c r="G247" s="13"/>
      <c r="H247" s="13"/>
      <c r="I247" s="116">
        <v>388825</v>
      </c>
      <c r="J247" s="116">
        <v>407571</v>
      </c>
      <c r="K247" s="116">
        <v>392175</v>
      </c>
      <c r="L247" s="116">
        <v>525304</v>
      </c>
      <c r="M247" s="116">
        <v>551925</v>
      </c>
      <c r="N247" s="7" t="s">
        <v>37</v>
      </c>
      <c r="O247" s="9" t="s">
        <v>63</v>
      </c>
      <c r="P247" s="15"/>
      <c r="Q247" s="15"/>
      <c r="R247" s="118">
        <v>3.3</v>
      </c>
      <c r="S247" s="118">
        <v>3.3</v>
      </c>
      <c r="T247" s="118">
        <v>3.8</v>
      </c>
      <c r="U247" s="118">
        <v>3.1</v>
      </c>
      <c r="V247" s="118">
        <v>3.2</v>
      </c>
      <c r="X247" s="7" t="s">
        <v>37</v>
      </c>
      <c r="Y247" s="9" t="s">
        <v>63</v>
      </c>
      <c r="Z247" s="13"/>
      <c r="AA247" s="13"/>
      <c r="AB247" s="116">
        <f t="shared" si="251"/>
        <v>25662.45</v>
      </c>
      <c r="AC247" s="116">
        <f t="shared" si="242"/>
        <v>26899.685999999998</v>
      </c>
      <c r="AD247" s="116">
        <f t="shared" si="243"/>
        <v>29805.3</v>
      </c>
      <c r="AE247" s="116">
        <f t="shared" si="244"/>
        <v>32568.848000000002</v>
      </c>
      <c r="AF247" s="116">
        <v>35323.199999999997</v>
      </c>
      <c r="AG247" s="7" t="s">
        <v>37</v>
      </c>
      <c r="AH247" s="9" t="s">
        <v>63</v>
      </c>
      <c r="AI247" s="17"/>
      <c r="AJ247" s="17"/>
      <c r="AK247" s="121">
        <f t="shared" ref="AK247" si="347">I247/I246</f>
        <v>0.7992949060559964</v>
      </c>
      <c r="AL247" s="121">
        <f t="shared" ref="AL247" si="348">J247/J246</f>
        <v>0.82480542030428505</v>
      </c>
      <c r="AM247" s="121">
        <f t="shared" ref="AM247" si="349">K247/K246</f>
        <v>0.8642080049008698</v>
      </c>
      <c r="AN247" s="121">
        <f t="shared" ref="AN247" si="350">L247/L246</f>
        <v>0.87304032774079887</v>
      </c>
      <c r="AO247" s="121">
        <v>0.88519597245255055</v>
      </c>
      <c r="AP247" s="7" t="s">
        <v>37</v>
      </c>
      <c r="AQ247" s="9" t="s">
        <v>63</v>
      </c>
      <c r="AR247" s="17"/>
      <c r="AS247" s="17"/>
      <c r="AT247" s="123">
        <f t="shared" si="255"/>
        <v>5.2753463799695754E-2</v>
      </c>
      <c r="AU247" s="123">
        <f t="shared" si="248"/>
        <v>5.4437157740082807E-2</v>
      </c>
      <c r="AV247" s="123">
        <f t="shared" si="249"/>
        <v>6.5679808372466106E-2</v>
      </c>
      <c r="AW247" s="123">
        <f t="shared" si="250"/>
        <v>5.412850031992953E-2</v>
      </c>
      <c r="AX247" s="123">
        <v>5.6652542236963234E-2</v>
      </c>
    </row>
    <row r="248" spans="3:50" x14ac:dyDescent="0.25">
      <c r="C248" s="6" t="s">
        <v>1</v>
      </c>
      <c r="D248" s="7" t="s">
        <v>0</v>
      </c>
      <c r="E248" s="7" t="s">
        <v>37</v>
      </c>
      <c r="F248" s="9" t="s">
        <v>62</v>
      </c>
      <c r="G248" s="13"/>
      <c r="H248" s="13"/>
      <c r="I248" s="116">
        <v>97635</v>
      </c>
      <c r="J248" s="116">
        <v>86571</v>
      </c>
      <c r="K248" s="116">
        <v>61622</v>
      </c>
      <c r="L248" s="116">
        <v>76391</v>
      </c>
      <c r="M248" s="116">
        <v>71581</v>
      </c>
      <c r="N248" s="7" t="s">
        <v>37</v>
      </c>
      <c r="O248" s="9" t="s">
        <v>62</v>
      </c>
      <c r="P248" s="15"/>
      <c r="Q248" s="15"/>
      <c r="R248" s="118">
        <v>6.7</v>
      </c>
      <c r="S248" s="118">
        <v>7.7</v>
      </c>
      <c r="T248" s="118">
        <v>9.6999999999999993</v>
      </c>
      <c r="U248" s="118">
        <v>8.8000000000000007</v>
      </c>
      <c r="V248" s="118">
        <v>9.1</v>
      </c>
      <c r="X248" s="7" t="s">
        <v>37</v>
      </c>
      <c r="Y248" s="9" t="s">
        <v>62</v>
      </c>
      <c r="Z248" s="13"/>
      <c r="AA248" s="13"/>
      <c r="AB248" s="116">
        <f t="shared" si="251"/>
        <v>13083.09</v>
      </c>
      <c r="AC248" s="116">
        <f t="shared" si="242"/>
        <v>13331.934000000001</v>
      </c>
      <c r="AD248" s="116">
        <f t="shared" si="243"/>
        <v>11954.667999999998</v>
      </c>
      <c r="AE248" s="116">
        <f t="shared" si="244"/>
        <v>13444.816000000001</v>
      </c>
      <c r="AF248" s="116">
        <v>13027.742</v>
      </c>
      <c r="AG248" s="7" t="s">
        <v>37</v>
      </c>
      <c r="AH248" s="9" t="s">
        <v>62</v>
      </c>
      <c r="AI248" s="17"/>
      <c r="AJ248" s="17"/>
      <c r="AK248" s="121">
        <f t="shared" ref="AK248" si="351">I248/I246</f>
        <v>0.20070509394400363</v>
      </c>
      <c r="AL248" s="121">
        <f t="shared" ref="AL248" si="352">J248/J246</f>
        <v>0.175194579695715</v>
      </c>
      <c r="AM248" s="121">
        <f t="shared" ref="AM248" si="353">K248/K246</f>
        <v>0.13579199509913023</v>
      </c>
      <c r="AN248" s="121">
        <f t="shared" ref="AN248" si="354">L248/L246</f>
        <v>0.1269596722592011</v>
      </c>
      <c r="AO248" s="121">
        <v>0.11480402754744942</v>
      </c>
      <c r="AP248" s="7" t="s">
        <v>37</v>
      </c>
      <c r="AQ248" s="9" t="s">
        <v>62</v>
      </c>
      <c r="AR248" s="17"/>
      <c r="AS248" s="17"/>
      <c r="AT248" s="123">
        <f t="shared" si="255"/>
        <v>2.6894482588496485E-2</v>
      </c>
      <c r="AU248" s="123">
        <f t="shared" si="248"/>
        <v>2.6979965273140109E-2</v>
      </c>
      <c r="AV248" s="123">
        <f t="shared" si="249"/>
        <v>2.6343647049231263E-2</v>
      </c>
      <c r="AW248" s="123">
        <f t="shared" si="250"/>
        <v>2.2344902317619396E-2</v>
      </c>
      <c r="AX248" s="123">
        <v>2.0894333013635795E-2</v>
      </c>
    </row>
    <row r="249" spans="3:50" x14ac:dyDescent="0.25">
      <c r="C249" s="2" t="s">
        <v>1</v>
      </c>
      <c r="D249" s="3" t="s">
        <v>0</v>
      </c>
      <c r="E249" s="109" t="s">
        <v>38</v>
      </c>
      <c r="F249" s="2" t="s">
        <v>34</v>
      </c>
      <c r="G249" s="13"/>
      <c r="H249" s="13"/>
      <c r="I249" s="115">
        <v>424924</v>
      </c>
      <c r="J249" s="115">
        <v>417007</v>
      </c>
      <c r="K249" s="115">
        <v>423059</v>
      </c>
      <c r="L249" s="115">
        <v>525813</v>
      </c>
      <c r="M249" s="115">
        <v>555247</v>
      </c>
      <c r="N249" s="109" t="s">
        <v>38</v>
      </c>
      <c r="O249" s="2" t="s">
        <v>34</v>
      </c>
      <c r="P249" s="15"/>
      <c r="Q249" s="15"/>
      <c r="R249" s="117">
        <v>3.1</v>
      </c>
      <c r="S249" s="117">
        <v>3.3</v>
      </c>
      <c r="T249" s="117">
        <v>3.5</v>
      </c>
      <c r="U249" s="117">
        <v>3.1</v>
      </c>
      <c r="V249" s="117">
        <v>3.2</v>
      </c>
      <c r="X249" s="109" t="s">
        <v>38</v>
      </c>
      <c r="Y249" s="2" t="s">
        <v>34</v>
      </c>
      <c r="Z249" s="13"/>
      <c r="AA249" s="13"/>
      <c r="AB249" s="115">
        <f t="shared" si="251"/>
        <v>26345.288000000004</v>
      </c>
      <c r="AC249" s="115">
        <f t="shared" si="242"/>
        <v>27522.461999999996</v>
      </c>
      <c r="AD249" s="115">
        <f t="shared" si="243"/>
        <v>29614.13</v>
      </c>
      <c r="AE249" s="115">
        <f t="shared" si="244"/>
        <v>32600.406000000003</v>
      </c>
      <c r="AF249" s="115">
        <v>35535.808000000005</v>
      </c>
      <c r="AG249" s="109" t="s">
        <v>38</v>
      </c>
      <c r="AH249" s="2" t="s">
        <v>34</v>
      </c>
      <c r="AI249" s="17"/>
      <c r="AJ249" s="17"/>
      <c r="AK249" s="120">
        <f t="shared" ref="AK249" si="355">I249/I249</f>
        <v>1</v>
      </c>
      <c r="AL249" s="120">
        <f t="shared" ref="AL249" si="356">J249/J249</f>
        <v>1</v>
      </c>
      <c r="AM249" s="120">
        <f t="shared" ref="AM249" si="357">K249/K249</f>
        <v>1</v>
      </c>
      <c r="AN249" s="120">
        <f t="shared" ref="AN249" si="358">L249/L249</f>
        <v>1</v>
      </c>
      <c r="AO249" s="120">
        <v>1</v>
      </c>
      <c r="AP249" s="109" t="s">
        <v>38</v>
      </c>
      <c r="AQ249" s="2" t="s">
        <v>34</v>
      </c>
      <c r="AR249" s="17"/>
      <c r="AS249" s="17"/>
      <c r="AT249" s="122">
        <f t="shared" si="255"/>
        <v>6.2E-2</v>
      </c>
      <c r="AU249" s="122">
        <f t="shared" si="248"/>
        <v>6.6000000000000003E-2</v>
      </c>
      <c r="AV249" s="122">
        <f t="shared" si="249"/>
        <v>7.0000000000000007E-2</v>
      </c>
      <c r="AW249" s="122">
        <f t="shared" si="250"/>
        <v>6.2E-2</v>
      </c>
      <c r="AX249" s="122">
        <v>6.4000000000000001E-2</v>
      </c>
    </row>
    <row r="250" spans="3:50" x14ac:dyDescent="0.25">
      <c r="C250" s="6" t="s">
        <v>1</v>
      </c>
      <c r="D250" s="7" t="s">
        <v>0</v>
      </c>
      <c r="E250" s="7" t="s">
        <v>38</v>
      </c>
      <c r="F250" s="9" t="s">
        <v>63</v>
      </c>
      <c r="G250" s="13"/>
      <c r="H250" s="13"/>
      <c r="I250" s="116">
        <v>362944</v>
      </c>
      <c r="J250" s="116">
        <v>343951</v>
      </c>
      <c r="K250" s="116">
        <v>369142</v>
      </c>
      <c r="L250" s="116">
        <v>460013</v>
      </c>
      <c r="M250" s="116">
        <v>484091</v>
      </c>
      <c r="N250" s="7" t="s">
        <v>38</v>
      </c>
      <c r="O250" s="9" t="s">
        <v>63</v>
      </c>
      <c r="P250" s="15"/>
      <c r="Q250" s="15"/>
      <c r="R250" s="118">
        <v>3.3</v>
      </c>
      <c r="S250" s="118">
        <v>4</v>
      </c>
      <c r="T250" s="118">
        <v>3.8</v>
      </c>
      <c r="U250" s="118">
        <v>3.4</v>
      </c>
      <c r="V250" s="118">
        <v>3.4</v>
      </c>
      <c r="X250" s="7" t="s">
        <v>38</v>
      </c>
      <c r="Y250" s="9" t="s">
        <v>63</v>
      </c>
      <c r="Z250" s="13"/>
      <c r="AA250" s="13"/>
      <c r="AB250" s="116">
        <f t="shared" si="251"/>
        <v>23954.304</v>
      </c>
      <c r="AC250" s="116">
        <f t="shared" si="242"/>
        <v>27516.080000000002</v>
      </c>
      <c r="AD250" s="116">
        <f t="shared" si="243"/>
        <v>28054.791999999998</v>
      </c>
      <c r="AE250" s="116">
        <f t="shared" si="244"/>
        <v>31280.883999999998</v>
      </c>
      <c r="AF250" s="116">
        <v>32918.187999999995</v>
      </c>
      <c r="AG250" s="7" t="s">
        <v>38</v>
      </c>
      <c r="AH250" s="9" t="s">
        <v>63</v>
      </c>
      <c r="AI250" s="17"/>
      <c r="AJ250" s="17"/>
      <c r="AK250" s="121">
        <f t="shared" ref="AK250" si="359">I250/I249</f>
        <v>0.85413862243601213</v>
      </c>
      <c r="AL250" s="121">
        <f t="shared" ref="AL250" si="360">J250/J249</f>
        <v>0.82480869625689734</v>
      </c>
      <c r="AM250" s="121">
        <f t="shared" ref="AM250" si="361">K250/K249</f>
        <v>0.87255441912357379</v>
      </c>
      <c r="AN250" s="121">
        <f t="shared" ref="AN250" si="362">L250/L249</f>
        <v>0.87486045419188951</v>
      </c>
      <c r="AO250" s="121">
        <v>0.87184802439274778</v>
      </c>
      <c r="AP250" s="7" t="s">
        <v>38</v>
      </c>
      <c r="AQ250" s="9" t="s">
        <v>63</v>
      </c>
      <c r="AR250" s="17"/>
      <c r="AS250" s="17"/>
      <c r="AT250" s="123">
        <f t="shared" si="255"/>
        <v>5.6373149080776799E-2</v>
      </c>
      <c r="AU250" s="123">
        <f t="shared" si="248"/>
        <v>6.5984695700551793E-2</v>
      </c>
      <c r="AV250" s="123">
        <f t="shared" si="249"/>
        <v>6.6314135853391604E-2</v>
      </c>
      <c r="AW250" s="123">
        <f t="shared" si="250"/>
        <v>5.9490510885048489E-2</v>
      </c>
      <c r="AX250" s="123">
        <v>5.9285665658706847E-2</v>
      </c>
    </row>
    <row r="251" spans="3:50" x14ac:dyDescent="0.25">
      <c r="C251" s="6" t="s">
        <v>1</v>
      </c>
      <c r="D251" s="7" t="s">
        <v>0</v>
      </c>
      <c r="E251" s="7" t="s">
        <v>38</v>
      </c>
      <c r="F251" s="9" t="s">
        <v>62</v>
      </c>
      <c r="G251" s="13"/>
      <c r="H251" s="13"/>
      <c r="I251" s="116">
        <v>61980</v>
      </c>
      <c r="J251" s="116">
        <v>73056</v>
      </c>
      <c r="K251" s="116">
        <v>53917</v>
      </c>
      <c r="L251" s="116">
        <v>65800</v>
      </c>
      <c r="M251" s="116">
        <v>71156</v>
      </c>
      <c r="N251" s="7" t="s">
        <v>38</v>
      </c>
      <c r="O251" s="9" t="s">
        <v>62</v>
      </c>
      <c r="P251" s="15"/>
      <c r="Q251" s="15"/>
      <c r="R251" s="118">
        <v>8.6</v>
      </c>
      <c r="S251" s="118">
        <v>8.4</v>
      </c>
      <c r="T251" s="118">
        <v>10.7</v>
      </c>
      <c r="U251" s="118">
        <v>9.5</v>
      </c>
      <c r="V251" s="118">
        <v>9.1</v>
      </c>
      <c r="X251" s="7" t="s">
        <v>38</v>
      </c>
      <c r="Y251" s="9" t="s">
        <v>62</v>
      </c>
      <c r="Z251" s="13"/>
      <c r="AA251" s="13"/>
      <c r="AB251" s="116">
        <f t="shared" si="251"/>
        <v>10660.56</v>
      </c>
      <c r="AC251" s="116">
        <f t="shared" si="242"/>
        <v>12273.408000000001</v>
      </c>
      <c r="AD251" s="116">
        <f t="shared" si="243"/>
        <v>11538.237999999998</v>
      </c>
      <c r="AE251" s="116">
        <f t="shared" si="244"/>
        <v>12502</v>
      </c>
      <c r="AF251" s="116">
        <v>12950.392</v>
      </c>
      <c r="AG251" s="7" t="s">
        <v>38</v>
      </c>
      <c r="AH251" s="9" t="s">
        <v>62</v>
      </c>
      <c r="AI251" s="17"/>
      <c r="AJ251" s="17"/>
      <c r="AK251" s="121">
        <f t="shared" ref="AK251" si="363">I251/I249</f>
        <v>0.14586137756398793</v>
      </c>
      <c r="AL251" s="121">
        <f t="shared" ref="AL251" si="364">J251/J249</f>
        <v>0.17519130374310263</v>
      </c>
      <c r="AM251" s="121">
        <f t="shared" ref="AM251" si="365">K251/K249</f>
        <v>0.12744558087642621</v>
      </c>
      <c r="AN251" s="121">
        <f t="shared" ref="AN251" si="366">L251/L249</f>
        <v>0.12513954580811049</v>
      </c>
      <c r="AO251" s="121">
        <v>0.12815197560725228</v>
      </c>
      <c r="AP251" s="7" t="s">
        <v>38</v>
      </c>
      <c r="AQ251" s="9" t="s">
        <v>62</v>
      </c>
      <c r="AR251" s="17"/>
      <c r="AS251" s="17"/>
      <c r="AT251" s="123">
        <f t="shared" si="255"/>
        <v>2.5088156941005923E-2</v>
      </c>
      <c r="AU251" s="123">
        <f t="shared" si="248"/>
        <v>2.9432139028841245E-2</v>
      </c>
      <c r="AV251" s="123">
        <f t="shared" si="249"/>
        <v>2.7273354307555207E-2</v>
      </c>
      <c r="AW251" s="123">
        <f t="shared" si="250"/>
        <v>2.3776513703540992E-2</v>
      </c>
      <c r="AX251" s="123">
        <v>2.3323659560519912E-2</v>
      </c>
    </row>
    <row r="252" spans="3:50" x14ac:dyDescent="0.25">
      <c r="C252" s="2" t="s">
        <v>1</v>
      </c>
      <c r="D252" s="3" t="s">
        <v>0</v>
      </c>
      <c r="E252" s="109" t="s">
        <v>39</v>
      </c>
      <c r="F252" s="2" t="s">
        <v>34</v>
      </c>
      <c r="G252" s="13"/>
      <c r="H252" s="13"/>
      <c r="I252" s="115">
        <v>317388</v>
      </c>
      <c r="J252" s="115">
        <v>333653</v>
      </c>
      <c r="K252" s="115">
        <v>346244</v>
      </c>
      <c r="L252" s="115">
        <v>455028</v>
      </c>
      <c r="M252" s="115">
        <v>438209</v>
      </c>
      <c r="N252" s="109" t="s">
        <v>39</v>
      </c>
      <c r="O252" s="2" t="s">
        <v>34</v>
      </c>
      <c r="P252" s="15"/>
      <c r="Q252" s="15"/>
      <c r="R252" s="117">
        <v>3.7</v>
      </c>
      <c r="S252" s="117">
        <v>4</v>
      </c>
      <c r="T252" s="117">
        <v>4.2</v>
      </c>
      <c r="U252" s="117">
        <v>3.4</v>
      </c>
      <c r="V252" s="117">
        <v>3.6</v>
      </c>
      <c r="X252" s="109" t="s">
        <v>39</v>
      </c>
      <c r="Y252" s="2" t="s">
        <v>34</v>
      </c>
      <c r="Z252" s="13"/>
      <c r="AA252" s="13"/>
      <c r="AB252" s="115">
        <f t="shared" si="251"/>
        <v>23486.712000000003</v>
      </c>
      <c r="AC252" s="115">
        <f t="shared" si="242"/>
        <v>26692.240000000002</v>
      </c>
      <c r="AD252" s="115">
        <f t="shared" si="243"/>
        <v>29084.495999999999</v>
      </c>
      <c r="AE252" s="115">
        <f t="shared" si="244"/>
        <v>30941.903999999999</v>
      </c>
      <c r="AF252" s="115">
        <v>31551.048000000003</v>
      </c>
      <c r="AG252" s="109" t="s">
        <v>39</v>
      </c>
      <c r="AH252" s="2" t="s">
        <v>34</v>
      </c>
      <c r="AI252" s="17"/>
      <c r="AJ252" s="17"/>
      <c r="AK252" s="120">
        <f t="shared" ref="AK252" si="367">I252/I252</f>
        <v>1</v>
      </c>
      <c r="AL252" s="120">
        <f t="shared" ref="AL252" si="368">J252/J252</f>
        <v>1</v>
      </c>
      <c r="AM252" s="120">
        <f t="shared" ref="AM252" si="369">K252/K252</f>
        <v>1</v>
      </c>
      <c r="AN252" s="120">
        <f t="shared" ref="AN252" si="370">L252/L252</f>
        <v>1</v>
      </c>
      <c r="AO252" s="120">
        <v>1</v>
      </c>
      <c r="AP252" s="109" t="s">
        <v>39</v>
      </c>
      <c r="AQ252" s="2" t="s">
        <v>34</v>
      </c>
      <c r="AR252" s="17"/>
      <c r="AS252" s="17"/>
      <c r="AT252" s="122">
        <f t="shared" si="255"/>
        <v>7.400000000000001E-2</v>
      </c>
      <c r="AU252" s="122">
        <f t="shared" si="248"/>
        <v>0.08</v>
      </c>
      <c r="AV252" s="122">
        <f t="shared" si="249"/>
        <v>8.4000000000000005E-2</v>
      </c>
      <c r="AW252" s="122">
        <f t="shared" si="250"/>
        <v>6.8000000000000005E-2</v>
      </c>
      <c r="AX252" s="122">
        <v>7.2000000000000008E-2</v>
      </c>
    </row>
    <row r="253" spans="3:50" x14ac:dyDescent="0.25">
      <c r="C253" s="6" t="s">
        <v>1</v>
      </c>
      <c r="D253" s="7" t="s">
        <v>0</v>
      </c>
      <c r="E253" s="7" t="s">
        <v>39</v>
      </c>
      <c r="F253" s="9" t="s">
        <v>63</v>
      </c>
      <c r="G253" s="13"/>
      <c r="H253" s="13"/>
      <c r="I253" s="116">
        <v>269541</v>
      </c>
      <c r="J253" s="116">
        <v>293408</v>
      </c>
      <c r="K253" s="116">
        <v>311128</v>
      </c>
      <c r="L253" s="116">
        <v>413860</v>
      </c>
      <c r="M253" s="116">
        <v>407707</v>
      </c>
      <c r="N253" s="7" t="s">
        <v>39</v>
      </c>
      <c r="O253" s="9" t="s">
        <v>63</v>
      </c>
      <c r="P253" s="15"/>
      <c r="Q253" s="15"/>
      <c r="R253" s="118">
        <v>4</v>
      </c>
      <c r="S253" s="118">
        <v>4.3</v>
      </c>
      <c r="T253" s="118">
        <v>4.2</v>
      </c>
      <c r="U253" s="118">
        <v>3.6</v>
      </c>
      <c r="V253" s="118">
        <v>3.6</v>
      </c>
      <c r="X253" s="7" t="s">
        <v>39</v>
      </c>
      <c r="Y253" s="9" t="s">
        <v>63</v>
      </c>
      <c r="Z253" s="13"/>
      <c r="AA253" s="13"/>
      <c r="AB253" s="116">
        <f t="shared" si="251"/>
        <v>21563.279999999999</v>
      </c>
      <c r="AC253" s="116">
        <f t="shared" si="242"/>
        <v>25233.088</v>
      </c>
      <c r="AD253" s="116">
        <f t="shared" si="243"/>
        <v>26134.752</v>
      </c>
      <c r="AE253" s="116">
        <f t="shared" si="244"/>
        <v>29797.919999999998</v>
      </c>
      <c r="AF253" s="116">
        <v>29354.903999999999</v>
      </c>
      <c r="AG253" s="7" t="s">
        <v>39</v>
      </c>
      <c r="AH253" s="9" t="s">
        <v>63</v>
      </c>
      <c r="AI253" s="17"/>
      <c r="AJ253" s="17"/>
      <c r="AK253" s="121">
        <f t="shared" ref="AK253" si="371">I253/I252</f>
        <v>0.84924760860524029</v>
      </c>
      <c r="AL253" s="121">
        <f t="shared" ref="AL253" si="372">J253/J252</f>
        <v>0.87938067393369757</v>
      </c>
      <c r="AM253" s="121">
        <f t="shared" ref="AM253" si="373">K253/K252</f>
        <v>0.89858019200332717</v>
      </c>
      <c r="AN253" s="121">
        <f t="shared" ref="AN253" si="374">L253/L252</f>
        <v>0.90952644672415761</v>
      </c>
      <c r="AO253" s="121">
        <v>0.9303939444420356</v>
      </c>
      <c r="AP253" s="7" t="s">
        <v>39</v>
      </c>
      <c r="AQ253" s="9" t="s">
        <v>63</v>
      </c>
      <c r="AR253" s="17"/>
      <c r="AS253" s="17"/>
      <c r="AT253" s="123">
        <f t="shared" si="255"/>
        <v>6.7939808688419229E-2</v>
      </c>
      <c r="AU253" s="123">
        <f t="shared" si="248"/>
        <v>7.5626737958297982E-2</v>
      </c>
      <c r="AV253" s="123">
        <f t="shared" si="249"/>
        <v>7.5480736128279491E-2</v>
      </c>
      <c r="AW253" s="123">
        <f t="shared" si="250"/>
        <v>6.5485904164139352E-2</v>
      </c>
      <c r="AX253" s="123">
        <v>6.6988363999826564E-2</v>
      </c>
    </row>
    <row r="254" spans="3:50" x14ac:dyDescent="0.25">
      <c r="C254" s="6" t="s">
        <v>1</v>
      </c>
      <c r="D254" s="7" t="s">
        <v>0</v>
      </c>
      <c r="E254" s="7" t="s">
        <v>39</v>
      </c>
      <c r="F254" s="9" t="s">
        <v>62</v>
      </c>
      <c r="G254" s="13"/>
      <c r="H254" s="13"/>
      <c r="I254" s="116">
        <v>47847</v>
      </c>
      <c r="J254" s="116">
        <v>40245</v>
      </c>
      <c r="K254" s="116">
        <v>35116</v>
      </c>
      <c r="L254" s="116">
        <v>41168</v>
      </c>
      <c r="M254" s="116">
        <v>30502</v>
      </c>
      <c r="N254" s="7" t="s">
        <v>39</v>
      </c>
      <c r="O254" s="9" t="s">
        <v>62</v>
      </c>
      <c r="P254" s="15"/>
      <c r="Q254" s="15"/>
      <c r="R254" s="118">
        <v>9.9</v>
      </c>
      <c r="S254" s="118">
        <v>11.3</v>
      </c>
      <c r="T254" s="118">
        <v>12.7</v>
      </c>
      <c r="U254" s="118">
        <v>12.3</v>
      </c>
      <c r="V254" s="118">
        <v>14</v>
      </c>
      <c r="X254" s="7" t="s">
        <v>39</v>
      </c>
      <c r="Y254" s="9" t="s">
        <v>62</v>
      </c>
      <c r="Z254" s="13"/>
      <c r="AA254" s="13"/>
      <c r="AB254" s="116">
        <f t="shared" si="251"/>
        <v>9473.7060000000001</v>
      </c>
      <c r="AC254" s="116">
        <f t="shared" si="242"/>
        <v>9095.3700000000008</v>
      </c>
      <c r="AD254" s="116">
        <f t="shared" si="243"/>
        <v>8919.4639999999999</v>
      </c>
      <c r="AE254" s="116">
        <f t="shared" si="244"/>
        <v>10127.328000000001</v>
      </c>
      <c r="AF254" s="116">
        <v>8540.56</v>
      </c>
      <c r="AG254" s="7" t="s">
        <v>39</v>
      </c>
      <c r="AH254" s="9" t="s">
        <v>62</v>
      </c>
      <c r="AI254" s="17"/>
      <c r="AJ254" s="17"/>
      <c r="AK254" s="121">
        <f t="shared" ref="AK254" si="375">I254/I252</f>
        <v>0.15075239139475974</v>
      </c>
      <c r="AL254" s="121">
        <f t="shared" ref="AL254" si="376">J254/J252</f>
        <v>0.12061932606630242</v>
      </c>
      <c r="AM254" s="121">
        <f t="shared" ref="AM254" si="377">K254/K252</f>
        <v>0.10141980799667287</v>
      </c>
      <c r="AN254" s="121">
        <f t="shared" ref="AN254" si="378">L254/L252</f>
        <v>9.0473553275842361E-2</v>
      </c>
      <c r="AO254" s="121">
        <v>6.9606055557964355E-2</v>
      </c>
      <c r="AP254" s="7" t="s">
        <v>39</v>
      </c>
      <c r="AQ254" s="9" t="s">
        <v>62</v>
      </c>
      <c r="AR254" s="17"/>
      <c r="AS254" s="17"/>
      <c r="AT254" s="123">
        <f t="shared" si="255"/>
        <v>2.9848973496162428E-2</v>
      </c>
      <c r="AU254" s="123">
        <f t="shared" si="248"/>
        <v>2.7259967690984349E-2</v>
      </c>
      <c r="AV254" s="123">
        <f t="shared" si="249"/>
        <v>2.5760631231154907E-2</v>
      </c>
      <c r="AW254" s="123">
        <f t="shared" si="250"/>
        <v>2.225649410585722E-2</v>
      </c>
      <c r="AX254" s="123">
        <v>1.9489695556230022E-2</v>
      </c>
    </row>
    <row r="255" spans="3:50" x14ac:dyDescent="0.25">
      <c r="C255" s="2" t="s">
        <v>1</v>
      </c>
      <c r="D255" s="3" t="s">
        <v>0</v>
      </c>
      <c r="E255" s="109" t="s">
        <v>64</v>
      </c>
      <c r="F255" s="2" t="s">
        <v>34</v>
      </c>
      <c r="G255" s="13"/>
      <c r="H255" s="13"/>
      <c r="I255" s="115">
        <v>2239622</v>
      </c>
      <c r="J255" s="115">
        <v>2243466</v>
      </c>
      <c r="K255" s="115">
        <v>2156286</v>
      </c>
      <c r="L255" s="115">
        <v>2919851</v>
      </c>
      <c r="M255" s="115">
        <v>2882832</v>
      </c>
      <c r="N255" s="109" t="s">
        <v>64</v>
      </c>
      <c r="O255" s="2" t="s">
        <v>34</v>
      </c>
      <c r="P255" s="15"/>
      <c r="Q255" s="15"/>
      <c r="R255" s="117">
        <v>0.8</v>
      </c>
      <c r="S255" s="117">
        <v>0.9</v>
      </c>
      <c r="T255" s="117">
        <v>0.9</v>
      </c>
      <c r="U255" s="117">
        <v>1</v>
      </c>
      <c r="V255" s="117">
        <v>1.2</v>
      </c>
      <c r="X255" s="109" t="s">
        <v>64</v>
      </c>
      <c r="Y255" s="2" t="s">
        <v>34</v>
      </c>
      <c r="Z255" s="13"/>
      <c r="AA255" s="13"/>
      <c r="AB255" s="115">
        <f t="shared" si="251"/>
        <v>35833.952000000005</v>
      </c>
      <c r="AC255" s="115">
        <f t="shared" si="242"/>
        <v>40382.388000000006</v>
      </c>
      <c r="AD255" s="115">
        <f t="shared" si="243"/>
        <v>38813.148000000001</v>
      </c>
      <c r="AE255" s="115">
        <f t="shared" si="244"/>
        <v>58397.02</v>
      </c>
      <c r="AF255" s="115">
        <f t="shared" si="244"/>
        <v>69187.967999999993</v>
      </c>
      <c r="AG255" s="109" t="s">
        <v>64</v>
      </c>
      <c r="AH255" s="2" t="s">
        <v>34</v>
      </c>
      <c r="AI255" s="17"/>
      <c r="AJ255" s="17"/>
      <c r="AK255" s="120">
        <f t="shared" ref="AK255" si="379">I255/I255</f>
        <v>1</v>
      </c>
      <c r="AL255" s="120">
        <f t="shared" ref="AL255" si="380">J255/J255</f>
        <v>1</v>
      </c>
      <c r="AM255" s="120">
        <f t="shared" ref="AM255" si="381">K255/K255</f>
        <v>1</v>
      </c>
      <c r="AN255" s="120">
        <f t="shared" ref="AN255:AO255" si="382">L255/L255</f>
        <v>1</v>
      </c>
      <c r="AO255" s="120">
        <f t="shared" si="382"/>
        <v>1</v>
      </c>
      <c r="AP255" s="109" t="s">
        <v>64</v>
      </c>
      <c r="AQ255" s="2" t="s">
        <v>34</v>
      </c>
      <c r="AR255" s="17"/>
      <c r="AS255" s="17"/>
      <c r="AT255" s="122">
        <f t="shared" si="255"/>
        <v>1.6E-2</v>
      </c>
      <c r="AU255" s="122">
        <f t="shared" si="248"/>
        <v>1.8000000000000002E-2</v>
      </c>
      <c r="AV255" s="122">
        <f t="shared" si="249"/>
        <v>1.8000000000000002E-2</v>
      </c>
      <c r="AW255" s="122">
        <f t="shared" si="250"/>
        <v>0.02</v>
      </c>
      <c r="AX255" s="122">
        <f t="shared" si="250"/>
        <v>2.4E-2</v>
      </c>
    </row>
    <row r="256" spans="3:50" x14ac:dyDescent="0.25">
      <c r="C256" s="6" t="s">
        <v>1</v>
      </c>
      <c r="D256" s="7" t="s">
        <v>0</v>
      </c>
      <c r="E256" s="7" t="s">
        <v>64</v>
      </c>
      <c r="F256" s="9" t="s">
        <v>63</v>
      </c>
      <c r="G256" s="13"/>
      <c r="H256" s="13"/>
      <c r="I256" s="116">
        <v>1807372</v>
      </c>
      <c r="J256" s="116">
        <v>1834730</v>
      </c>
      <c r="K256" s="116">
        <v>1839419</v>
      </c>
      <c r="L256" s="116">
        <v>2556567</v>
      </c>
      <c r="M256" s="116">
        <v>2555954</v>
      </c>
      <c r="N256" s="7" t="s">
        <v>64</v>
      </c>
      <c r="O256" s="9" t="s">
        <v>63</v>
      </c>
      <c r="P256" s="15"/>
      <c r="Q256" s="15"/>
      <c r="R256" s="118">
        <v>1.2</v>
      </c>
      <c r="S256" s="118">
        <v>1.3</v>
      </c>
      <c r="T256" s="118">
        <v>1.4</v>
      </c>
      <c r="U256" s="118">
        <v>1</v>
      </c>
      <c r="V256" s="118">
        <v>1.2</v>
      </c>
      <c r="X256" s="7" t="s">
        <v>64</v>
      </c>
      <c r="Y256" s="9" t="s">
        <v>63</v>
      </c>
      <c r="Z256" s="13"/>
      <c r="AA256" s="13"/>
      <c r="AB256" s="116">
        <f t="shared" si="251"/>
        <v>43376.928</v>
      </c>
      <c r="AC256" s="116">
        <f t="shared" si="242"/>
        <v>47702.98</v>
      </c>
      <c r="AD256" s="116">
        <f t="shared" si="243"/>
        <v>51503.731999999989</v>
      </c>
      <c r="AE256" s="116">
        <f t="shared" si="244"/>
        <v>51131.34</v>
      </c>
      <c r="AF256" s="116">
        <f t="shared" si="244"/>
        <v>61342.895999999993</v>
      </c>
      <c r="AG256" s="7" t="s">
        <v>64</v>
      </c>
      <c r="AH256" s="9" t="s">
        <v>63</v>
      </c>
      <c r="AI256" s="17"/>
      <c r="AJ256" s="17"/>
      <c r="AK256" s="121">
        <f t="shared" ref="AK256" si="383">I256/I255</f>
        <v>0.80699868102742334</v>
      </c>
      <c r="AL256" s="121">
        <f t="shared" ref="AL256" si="384">J256/J255</f>
        <v>0.81781047718129007</v>
      </c>
      <c r="AM256" s="121">
        <f t="shared" ref="AM256" si="385">K256/K255</f>
        <v>0.8530496418378638</v>
      </c>
      <c r="AN256" s="121">
        <f t="shared" ref="AN256:AO256" si="386">L256/L255</f>
        <v>0.87558132247159193</v>
      </c>
      <c r="AO256" s="121">
        <f t="shared" si="386"/>
        <v>0.88661219245519685</v>
      </c>
      <c r="AP256" s="7" t="s">
        <v>64</v>
      </c>
      <c r="AQ256" s="9" t="s">
        <v>63</v>
      </c>
      <c r="AR256" s="17"/>
      <c r="AS256" s="17"/>
      <c r="AT256" s="123">
        <f t="shared" si="255"/>
        <v>1.9367968344658159E-2</v>
      </c>
      <c r="AU256" s="123">
        <f t="shared" si="248"/>
        <v>2.1263072406713542E-2</v>
      </c>
      <c r="AV256" s="123">
        <f t="shared" si="249"/>
        <v>2.3885389971460187E-2</v>
      </c>
      <c r="AW256" s="123">
        <f t="shared" si="250"/>
        <v>1.7511626449431838E-2</v>
      </c>
      <c r="AX256" s="123">
        <f t="shared" si="250"/>
        <v>2.1278692618924722E-2</v>
      </c>
    </row>
    <row r="257" spans="3:50" x14ac:dyDescent="0.25">
      <c r="C257" s="6" t="s">
        <v>1</v>
      </c>
      <c r="D257" s="7" t="s">
        <v>0</v>
      </c>
      <c r="E257" s="7" t="s">
        <v>64</v>
      </c>
      <c r="F257" s="9" t="s">
        <v>62</v>
      </c>
      <c r="G257" s="13"/>
      <c r="H257" s="13"/>
      <c r="I257" s="116">
        <v>432250</v>
      </c>
      <c r="J257" s="116">
        <v>408736</v>
      </c>
      <c r="K257" s="116">
        <v>316867</v>
      </c>
      <c r="L257" s="116">
        <v>363284</v>
      </c>
      <c r="M257" s="116">
        <v>326878</v>
      </c>
      <c r="N257" s="7" t="s">
        <v>64</v>
      </c>
      <c r="O257" s="9" t="s">
        <v>62</v>
      </c>
      <c r="P257" s="15"/>
      <c r="Q257" s="15"/>
      <c r="R257" s="118">
        <v>3.1</v>
      </c>
      <c r="S257" s="118">
        <v>3.3</v>
      </c>
      <c r="T257" s="118">
        <v>4.2</v>
      </c>
      <c r="U257" s="118">
        <v>3.9</v>
      </c>
      <c r="V257" s="118">
        <v>3.9</v>
      </c>
      <c r="X257" s="7" t="s">
        <v>64</v>
      </c>
      <c r="Y257" s="9" t="s">
        <v>62</v>
      </c>
      <c r="Z257" s="13"/>
      <c r="AA257" s="13"/>
      <c r="AB257" s="116">
        <f t="shared" si="251"/>
        <v>26799.5</v>
      </c>
      <c r="AC257" s="116">
        <f t="shared" si="242"/>
        <v>26976.575999999997</v>
      </c>
      <c r="AD257" s="116">
        <f t="shared" si="243"/>
        <v>26616.828000000001</v>
      </c>
      <c r="AE257" s="116">
        <f t="shared" si="244"/>
        <v>28336.151999999998</v>
      </c>
      <c r="AF257" s="116">
        <f t="shared" si="244"/>
        <v>25496.484</v>
      </c>
      <c r="AG257" s="7" t="s">
        <v>64</v>
      </c>
      <c r="AH257" s="9" t="s">
        <v>62</v>
      </c>
      <c r="AI257" s="17"/>
      <c r="AJ257" s="17"/>
      <c r="AK257" s="121">
        <f t="shared" ref="AK257" si="387">I257/I255</f>
        <v>0.19300131897257664</v>
      </c>
      <c r="AL257" s="121">
        <f t="shared" ref="AL257" si="388">J257/J255</f>
        <v>0.18218952281870998</v>
      </c>
      <c r="AM257" s="121">
        <f t="shared" ref="AM257" si="389">K257/K255</f>
        <v>0.1469503581621362</v>
      </c>
      <c r="AN257" s="121">
        <f t="shared" ref="AN257:AO257" si="390">L257/L255</f>
        <v>0.12441867752840813</v>
      </c>
      <c r="AO257" s="121">
        <f t="shared" si="390"/>
        <v>0.11338780754480317</v>
      </c>
      <c r="AP257" s="7" t="s">
        <v>64</v>
      </c>
      <c r="AQ257" s="9" t="s">
        <v>62</v>
      </c>
      <c r="AR257" s="17"/>
      <c r="AS257" s="17"/>
      <c r="AT257" s="123">
        <f t="shared" si="255"/>
        <v>1.196608177629975E-2</v>
      </c>
      <c r="AU257" s="123">
        <f t="shared" si="248"/>
        <v>1.202450850603486E-2</v>
      </c>
      <c r="AV257" s="123">
        <f t="shared" si="249"/>
        <v>1.234383008561944E-2</v>
      </c>
      <c r="AW257" s="123">
        <f t="shared" si="250"/>
        <v>9.704656847215833E-3</v>
      </c>
      <c r="AX257" s="123">
        <f t="shared" si="250"/>
        <v>8.844248988494648E-3</v>
      </c>
    </row>
    <row r="258" spans="3:50" x14ac:dyDescent="0.25">
      <c r="C258" s="6"/>
      <c r="D258" s="7"/>
      <c r="E258" s="7"/>
      <c r="F258" s="6"/>
      <c r="G258" s="13"/>
      <c r="H258" s="13"/>
      <c r="I258" s="14"/>
      <c r="J258" s="14"/>
      <c r="K258" s="14"/>
      <c r="L258" s="14"/>
      <c r="M258" s="14"/>
      <c r="O258" s="2"/>
      <c r="P258" s="15"/>
      <c r="Q258" s="15"/>
      <c r="R258" s="15"/>
      <c r="S258" s="15"/>
      <c r="T258" s="15"/>
      <c r="U258" s="15"/>
      <c r="V258" s="15"/>
      <c r="Y258" s="2"/>
      <c r="Z258" s="13"/>
      <c r="AA258" s="13"/>
      <c r="AB258" s="13"/>
      <c r="AC258" s="13"/>
      <c r="AD258" s="13"/>
      <c r="AE258" s="13"/>
      <c r="AF258" s="13"/>
      <c r="AH258" s="2"/>
      <c r="AI258" s="17"/>
      <c r="AJ258" s="17"/>
      <c r="AK258" s="17"/>
      <c r="AL258" s="17"/>
      <c r="AM258" s="17"/>
      <c r="AN258" s="17"/>
      <c r="AO258" s="18"/>
      <c r="AQ258" s="2"/>
      <c r="AR258" s="17"/>
      <c r="AS258" s="17"/>
      <c r="AT258" s="17"/>
      <c r="AU258" s="17"/>
      <c r="AV258" s="17"/>
      <c r="AW258" s="17"/>
      <c r="AX258" s="17"/>
    </row>
    <row r="259" spans="3:50" x14ac:dyDescent="0.25">
      <c r="N259" s="5"/>
      <c r="O259" s="15"/>
      <c r="P259" s="15"/>
      <c r="Q259" s="15"/>
      <c r="R259" s="15"/>
      <c r="S259" s="15"/>
      <c r="T259" s="15"/>
    </row>
    <row r="260" spans="3:50" x14ac:dyDescent="0.25">
      <c r="N260" s="9"/>
      <c r="O260" s="16"/>
      <c r="P260" s="16"/>
      <c r="Q260" s="16"/>
      <c r="R260" s="16"/>
      <c r="S260" s="16"/>
      <c r="T260" s="16"/>
    </row>
  </sheetData>
  <conditionalFormatting sqref="AK119:AK121 AR109">
    <cfRule type="cellIs" dxfId="26" priority="168" operator="greaterThan">
      <formula>0</formula>
    </cfRule>
  </conditionalFormatting>
  <conditionalFormatting sqref="AK122 AR110">
    <cfRule type="cellIs" dxfId="25" priority="167" operator="greaterThan">
      <formula>0</formula>
    </cfRule>
  </conditionalFormatting>
  <conditionalFormatting sqref="AN119:AS122 AL109:AQ110">
    <cfRule type="cellIs" dxfId="24" priority="163" operator="greaterThan">
      <formula>33.4</formula>
    </cfRule>
    <cfRule type="cellIs" dxfId="23" priority="164" operator="greaterThan">
      <formula>16.6</formula>
    </cfRule>
  </conditionalFormatting>
  <conditionalFormatting sqref="H47:N53 R47:X52">
    <cfRule type="containsText" dxfId="22" priority="155" operator="containsText" text="f">
      <formula>NOT(ISERROR(SEARCH("f",H47)))</formula>
    </cfRule>
    <cfRule type="containsText" dxfId="21" priority="156" operator="containsText" text="e">
      <formula>NOT(ISERROR(SEARCH("e",H47)))</formula>
    </cfRule>
  </conditionalFormatting>
  <conditionalFormatting sqref="M103:M107 W103:W107">
    <cfRule type="containsText" dxfId="20" priority="96" operator="containsText" text="no">
      <formula>NOT(ISERROR(SEARCH("no",M103)))</formula>
    </cfRule>
  </conditionalFormatting>
  <conditionalFormatting sqref="N46:N53">
    <cfRule type="containsText" dxfId="19" priority="39" operator="containsText" text="f">
      <formula>NOT(ISERROR(SEARCH("f",N46)))</formula>
    </cfRule>
    <cfRule type="containsText" dxfId="18" priority="40" operator="containsText" text="e">
      <formula>NOT(ISERROR(SEARCH("e",N46)))</formula>
    </cfRule>
  </conditionalFormatting>
  <conditionalFormatting sqref="X46:X52">
    <cfRule type="containsText" dxfId="17" priority="37" operator="containsText" text="f">
      <formula>NOT(ISERROR(SEARCH("f",X46)))</formula>
    </cfRule>
    <cfRule type="containsText" dxfId="16" priority="38" operator="containsText" text="e">
      <formula>NOT(ISERROR(SEARCH("e",X46)))</formula>
    </cfRule>
  </conditionalFormatting>
  <conditionalFormatting sqref="M108">
    <cfRule type="containsText" dxfId="15" priority="36" operator="containsText" text="no">
      <formula>NOT(ISERROR(SEARCH("no",M108)))</formula>
    </cfRule>
  </conditionalFormatting>
  <conditionalFormatting sqref="W108">
    <cfRule type="containsText" dxfId="14" priority="33" operator="containsText" text="no">
      <formula>NOT(ISERROR(SEARCH("no",W108)))</formula>
    </cfRule>
  </conditionalFormatting>
  <conditionalFormatting sqref="Y47:AD53">
    <cfRule type="containsText" dxfId="13" priority="31" operator="containsText" text="f">
      <formula>NOT(ISERROR(SEARCH("f",Y47)))</formula>
    </cfRule>
    <cfRule type="containsText" dxfId="12" priority="32" operator="containsText" text="e">
      <formula>NOT(ISERROR(SEARCH("e",Y47)))</formula>
    </cfRule>
  </conditionalFormatting>
  <conditionalFormatting sqref="AB46:AB53">
    <cfRule type="containsText" dxfId="11" priority="29" operator="containsText" text="f">
      <formula>NOT(ISERROR(SEARCH("f",AB46)))</formula>
    </cfRule>
    <cfRule type="containsText" dxfId="10" priority="30" operator="containsText" text="e">
      <formula>NOT(ISERROR(SEARCH("e",AB46)))</formula>
    </cfRule>
  </conditionalFormatting>
  <conditionalFormatting sqref="AD46:AD53">
    <cfRule type="containsText" dxfId="9" priority="27" operator="containsText" text="f">
      <formula>NOT(ISERROR(SEARCH("f",AD46)))</formula>
    </cfRule>
    <cfRule type="containsText" dxfId="8" priority="28" operator="containsText" text="e">
      <formula>NOT(ISERROR(SEARCH("e",AD46)))</formula>
    </cfRule>
  </conditionalFormatting>
  <conditionalFormatting sqref="AE47:AE53">
    <cfRule type="containsText" dxfId="7" priority="25" operator="containsText" text="f">
      <formula>NOT(ISERROR(SEARCH("f",AE47)))</formula>
    </cfRule>
    <cfRule type="containsText" dxfId="6" priority="26" operator="containsText" text="e">
      <formula>NOT(ISERROR(SEARCH("e",AE47)))</formula>
    </cfRule>
  </conditionalFormatting>
  <conditionalFormatting sqref="AE46:AE53">
    <cfRule type="containsText" dxfId="5" priority="23" operator="containsText" text="f">
      <formula>NOT(ISERROR(SEARCH("f",AE46)))</formula>
    </cfRule>
    <cfRule type="containsText" dxfId="4" priority="24" operator="containsText" text="e">
      <formula>NOT(ISERROR(SEARCH("e",AE46)))</formula>
    </cfRule>
  </conditionalFormatting>
  <conditionalFormatting sqref="R53:X53">
    <cfRule type="containsText" dxfId="3" priority="21" operator="containsText" text="f">
      <formula>NOT(ISERROR(SEARCH("f",R53)))</formula>
    </cfRule>
    <cfRule type="containsText" dxfId="2" priority="22" operator="containsText" text="e">
      <formula>NOT(ISERROR(SEARCH("e",R53)))</formula>
    </cfRule>
  </conditionalFormatting>
  <conditionalFormatting sqref="X53">
    <cfRule type="containsText" dxfId="1" priority="19" operator="containsText" text="f">
      <formula>NOT(ISERROR(SEARCH("f",X53)))</formula>
    </cfRule>
    <cfRule type="containsText" dxfId="0" priority="20" operator="containsText" text="e">
      <formula>NOT(ISERROR(SEARCH("e",X53)))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5</xdr:col>
                    <xdr:colOff>590550</xdr:colOff>
                    <xdr:row>4</xdr:row>
                    <xdr:rowOff>180975</xdr:rowOff>
                  </from>
                  <to>
                    <xdr:col>9</xdr:col>
                    <xdr:colOff>314325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5</xdr:col>
                    <xdr:colOff>590550</xdr:colOff>
                    <xdr:row>6</xdr:row>
                    <xdr:rowOff>95250</xdr:rowOff>
                  </from>
                  <to>
                    <xdr:col>9</xdr:col>
                    <xdr:colOff>314325</xdr:colOff>
                    <xdr:row>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7"/>
  <sheetViews>
    <sheetView zoomScale="90" zoomScaleNormal="90" workbookViewId="0">
      <selection activeCell="M12" sqref="M12"/>
    </sheetView>
  </sheetViews>
  <sheetFormatPr defaultRowHeight="15" x14ac:dyDescent="0.25"/>
  <cols>
    <col min="2" max="2" width="14" customWidth="1"/>
    <col min="4" max="4" width="64.5703125" customWidth="1"/>
    <col min="5" max="5" width="9.140625" style="132" customWidth="1"/>
    <col min="6" max="6" width="16" style="101" bestFit="1" customWidth="1"/>
    <col min="7" max="7" width="9.140625" style="106"/>
    <col min="8" max="8" width="9.140625" style="104"/>
  </cols>
  <sheetData>
    <row r="1" spans="1:10" s="98" customFormat="1" x14ac:dyDescent="0.25">
      <c r="A1" s="98" t="s">
        <v>46</v>
      </c>
      <c r="B1" s="98" t="s">
        <v>47</v>
      </c>
      <c r="C1" s="98" t="s">
        <v>19</v>
      </c>
      <c r="D1" s="98" t="s">
        <v>48</v>
      </c>
      <c r="E1" s="99" t="s">
        <v>49</v>
      </c>
      <c r="F1" s="99" t="s">
        <v>50</v>
      </c>
      <c r="G1" s="105" t="s">
        <v>59</v>
      </c>
      <c r="H1" s="103" t="s">
        <v>58</v>
      </c>
      <c r="I1" s="98" t="s">
        <v>60</v>
      </c>
      <c r="J1" s="98" t="s">
        <v>61</v>
      </c>
    </row>
    <row r="2" spans="1:10" x14ac:dyDescent="0.25">
      <c r="A2" t="s">
        <v>6</v>
      </c>
      <c r="B2" t="s">
        <v>64</v>
      </c>
      <c r="C2" t="s">
        <v>0</v>
      </c>
      <c r="D2" t="s">
        <v>56</v>
      </c>
      <c r="E2" s="132" t="s">
        <v>53</v>
      </c>
      <c r="F2" s="102">
        <v>2513228</v>
      </c>
      <c r="G2" s="106">
        <v>0.8</v>
      </c>
      <c r="H2" s="104">
        <v>1</v>
      </c>
      <c r="I2" s="107">
        <f t="shared" ref="I2:I65" si="0">2*(F2*G2/100)</f>
        <v>40211.648000000001</v>
      </c>
      <c r="J2" s="108">
        <f t="shared" ref="J2:J65" si="1">2*(G2*H2/100)</f>
        <v>1.6E-2</v>
      </c>
    </row>
    <row r="3" spans="1:10" x14ac:dyDescent="0.25">
      <c r="A3" t="s">
        <v>6</v>
      </c>
      <c r="B3" t="s">
        <v>64</v>
      </c>
      <c r="C3" t="s">
        <v>52</v>
      </c>
      <c r="D3" t="s">
        <v>56</v>
      </c>
      <c r="E3" s="132" t="s">
        <v>53</v>
      </c>
      <c r="F3" s="100">
        <v>21968518</v>
      </c>
      <c r="G3" s="106">
        <v>0.3</v>
      </c>
      <c r="H3" s="104">
        <v>1</v>
      </c>
      <c r="I3" s="107">
        <f t="shared" si="0"/>
        <v>131811.10799999998</v>
      </c>
      <c r="J3" s="108">
        <f t="shared" si="1"/>
        <v>6.0000000000000001E-3</v>
      </c>
    </row>
    <row r="4" spans="1:10" x14ac:dyDescent="0.25">
      <c r="A4" t="s">
        <v>6</v>
      </c>
      <c r="B4" t="s">
        <v>64</v>
      </c>
      <c r="C4" t="s">
        <v>0</v>
      </c>
      <c r="D4" t="s">
        <v>56</v>
      </c>
      <c r="E4" s="132" t="s">
        <v>54</v>
      </c>
      <c r="F4" s="102">
        <v>1920117</v>
      </c>
      <c r="G4" s="106">
        <v>1.2</v>
      </c>
      <c r="H4" s="104">
        <v>0.76400430044548284</v>
      </c>
      <c r="I4" s="107">
        <f t="shared" si="0"/>
        <v>46082.807999999997</v>
      </c>
      <c r="J4" s="108">
        <f t="shared" si="1"/>
        <v>1.8336103210691589E-2</v>
      </c>
    </row>
    <row r="5" spans="1:10" ht="15" customHeight="1" x14ac:dyDescent="0.25">
      <c r="A5" t="s">
        <v>6</v>
      </c>
      <c r="B5" t="s">
        <v>64</v>
      </c>
      <c r="C5" t="s">
        <v>52</v>
      </c>
      <c r="D5" t="s">
        <v>56</v>
      </c>
      <c r="E5" s="132" t="s">
        <v>54</v>
      </c>
      <c r="F5" s="100">
        <v>18567549</v>
      </c>
      <c r="G5" s="106">
        <v>0.3</v>
      </c>
      <c r="H5" s="104">
        <v>0.84518896540950095</v>
      </c>
      <c r="I5" s="107">
        <f t="shared" si="0"/>
        <v>111405.29400000001</v>
      </c>
      <c r="J5" s="108">
        <f t="shared" si="1"/>
        <v>5.0711337924570056E-3</v>
      </c>
    </row>
    <row r="6" spans="1:10" x14ac:dyDescent="0.25">
      <c r="A6" t="s">
        <v>6</v>
      </c>
      <c r="B6" t="s">
        <v>64</v>
      </c>
      <c r="C6" t="s">
        <v>0</v>
      </c>
      <c r="D6" t="s">
        <v>56</v>
      </c>
      <c r="E6" s="132" t="s">
        <v>51</v>
      </c>
      <c r="F6" s="102">
        <v>593111</v>
      </c>
      <c r="G6" s="106">
        <v>2.8</v>
      </c>
      <c r="H6" s="104">
        <v>0.23599569955451713</v>
      </c>
      <c r="I6" s="107">
        <f t="shared" si="0"/>
        <v>33214.215999999993</v>
      </c>
      <c r="J6" s="108">
        <f t="shared" si="1"/>
        <v>1.3215759175052959E-2</v>
      </c>
    </row>
    <row r="7" spans="1:10" x14ac:dyDescent="0.25">
      <c r="A7" t="s">
        <v>6</v>
      </c>
      <c r="B7" t="s">
        <v>64</v>
      </c>
      <c r="C7" t="s">
        <v>52</v>
      </c>
      <c r="D7" t="s">
        <v>56</v>
      </c>
      <c r="E7" s="132" t="s">
        <v>51</v>
      </c>
      <c r="F7" s="100">
        <v>3400969</v>
      </c>
      <c r="G7" s="106">
        <v>1.2</v>
      </c>
      <c r="H7" s="104">
        <v>0.154811034590499</v>
      </c>
      <c r="I7" s="107">
        <f t="shared" si="0"/>
        <v>81623.255999999994</v>
      </c>
      <c r="J7" s="108">
        <f t="shared" si="1"/>
        <v>3.7154648301719758E-3</v>
      </c>
    </row>
    <row r="8" spans="1:10" ht="15.75" customHeight="1" x14ac:dyDescent="0.25">
      <c r="A8" t="s">
        <v>6</v>
      </c>
      <c r="B8" t="s">
        <v>64</v>
      </c>
      <c r="C8" t="s">
        <v>0</v>
      </c>
      <c r="D8" t="s">
        <v>57</v>
      </c>
      <c r="E8" s="132" t="s">
        <v>53</v>
      </c>
      <c r="F8" s="100">
        <v>1692900</v>
      </c>
      <c r="G8" s="106">
        <v>1.2</v>
      </c>
      <c r="H8" s="104">
        <v>1</v>
      </c>
      <c r="I8" s="107">
        <f t="shared" si="0"/>
        <v>40629.599999999999</v>
      </c>
      <c r="J8" s="108">
        <f t="shared" si="1"/>
        <v>2.4E-2</v>
      </c>
    </row>
    <row r="9" spans="1:10" x14ac:dyDescent="0.25">
      <c r="A9" t="s">
        <v>6</v>
      </c>
      <c r="B9" t="s">
        <v>64</v>
      </c>
      <c r="C9" t="s">
        <v>52</v>
      </c>
      <c r="D9" t="s">
        <v>57</v>
      </c>
      <c r="E9" s="132" t="s">
        <v>53</v>
      </c>
      <c r="F9" s="100">
        <v>17707935</v>
      </c>
      <c r="G9" s="106">
        <v>0.3</v>
      </c>
      <c r="H9" s="104">
        <v>1</v>
      </c>
      <c r="I9" s="107">
        <f t="shared" si="0"/>
        <v>106247.61</v>
      </c>
      <c r="J9" s="108">
        <f t="shared" si="1"/>
        <v>6.0000000000000001E-3</v>
      </c>
    </row>
    <row r="10" spans="1:10" x14ac:dyDescent="0.25">
      <c r="A10" t="s">
        <v>6</v>
      </c>
      <c r="B10" t="s">
        <v>64</v>
      </c>
      <c r="C10" t="s">
        <v>0</v>
      </c>
      <c r="D10" t="s">
        <v>57</v>
      </c>
      <c r="E10" s="132" t="s">
        <v>54</v>
      </c>
      <c r="F10" s="100">
        <v>1692900</v>
      </c>
      <c r="G10" s="106">
        <v>1.2</v>
      </c>
      <c r="H10" s="18">
        <v>0.75631873949557304</v>
      </c>
      <c r="I10" s="107">
        <f t="shared" si="0"/>
        <v>40629.599999999999</v>
      </c>
      <c r="J10" s="108">
        <f t="shared" si="1"/>
        <v>1.8151649747893753E-2</v>
      </c>
    </row>
    <row r="11" spans="1:10" x14ac:dyDescent="0.25">
      <c r="A11" t="s">
        <v>6</v>
      </c>
      <c r="B11" t="s">
        <v>64</v>
      </c>
      <c r="C11" t="s">
        <v>52</v>
      </c>
      <c r="D11" t="s">
        <v>57</v>
      </c>
      <c r="E11" s="132" t="s">
        <v>54</v>
      </c>
      <c r="F11" s="100">
        <v>15135671</v>
      </c>
      <c r="G11" s="106">
        <v>0.3</v>
      </c>
      <c r="H11" s="104">
        <v>0.85473947131610772</v>
      </c>
      <c r="I11" s="107">
        <f t="shared" si="0"/>
        <v>90814.025999999998</v>
      </c>
      <c r="J11" s="108">
        <f t="shared" si="1"/>
        <v>5.1284368278966463E-3</v>
      </c>
    </row>
    <row r="12" spans="1:10" x14ac:dyDescent="0.25">
      <c r="A12" t="s">
        <v>6</v>
      </c>
      <c r="B12" t="s">
        <v>64</v>
      </c>
      <c r="C12" t="s">
        <v>0</v>
      </c>
      <c r="D12" t="s">
        <v>57</v>
      </c>
      <c r="E12" s="132" t="s">
        <v>51</v>
      </c>
      <c r="F12" s="100">
        <v>545442</v>
      </c>
      <c r="G12" s="106">
        <v>2.8</v>
      </c>
      <c r="H12" s="104">
        <v>0.32219386850965798</v>
      </c>
      <c r="I12" s="107">
        <f t="shared" si="0"/>
        <v>30544.751999999997</v>
      </c>
      <c r="J12" s="108">
        <f t="shared" si="1"/>
        <v>1.8042856636540844E-2</v>
      </c>
    </row>
    <row r="13" spans="1:10" x14ac:dyDescent="0.25">
      <c r="A13" t="s">
        <v>6</v>
      </c>
      <c r="B13" t="s">
        <v>64</v>
      </c>
      <c r="C13" t="s">
        <v>52</v>
      </c>
      <c r="D13" t="s">
        <v>57</v>
      </c>
      <c r="E13" s="132" t="s">
        <v>51</v>
      </c>
      <c r="F13" s="100">
        <v>2572264</v>
      </c>
      <c r="G13" s="106">
        <v>1.5</v>
      </c>
      <c r="H13" s="104">
        <v>0.14526052868389228</v>
      </c>
      <c r="I13" s="107">
        <f t="shared" si="0"/>
        <v>77167.92</v>
      </c>
      <c r="J13" s="108">
        <f t="shared" si="1"/>
        <v>4.3578158605167682E-3</v>
      </c>
    </row>
    <row r="14" spans="1:10" x14ac:dyDescent="0.25">
      <c r="A14" t="s">
        <v>6</v>
      </c>
      <c r="B14" t="s">
        <v>64</v>
      </c>
      <c r="C14" t="s">
        <v>0</v>
      </c>
      <c r="D14" t="s">
        <v>55</v>
      </c>
      <c r="E14" s="132" t="s">
        <v>53</v>
      </c>
      <c r="F14" s="100">
        <v>2239622</v>
      </c>
      <c r="G14" s="106">
        <v>0.8</v>
      </c>
      <c r="H14" s="104">
        <v>1</v>
      </c>
      <c r="I14" s="107">
        <f t="shared" si="0"/>
        <v>35833.952000000005</v>
      </c>
      <c r="J14" s="108">
        <f t="shared" si="1"/>
        <v>1.6E-2</v>
      </c>
    </row>
    <row r="15" spans="1:10" x14ac:dyDescent="0.25">
      <c r="A15" t="s">
        <v>6</v>
      </c>
      <c r="B15" t="s">
        <v>64</v>
      </c>
      <c r="C15" t="s">
        <v>52</v>
      </c>
      <c r="D15" t="s">
        <v>55</v>
      </c>
      <c r="E15" s="132" t="s">
        <v>53</v>
      </c>
      <c r="F15" s="100">
        <v>17717105</v>
      </c>
      <c r="G15" s="106">
        <v>0.3</v>
      </c>
      <c r="H15" s="104">
        <v>1</v>
      </c>
      <c r="I15" s="107">
        <f t="shared" si="0"/>
        <v>106302.63</v>
      </c>
      <c r="J15" s="108">
        <f t="shared" si="1"/>
        <v>6.0000000000000001E-3</v>
      </c>
    </row>
    <row r="16" spans="1:10" x14ac:dyDescent="0.25">
      <c r="A16" t="s">
        <v>6</v>
      </c>
      <c r="B16" t="s">
        <v>64</v>
      </c>
      <c r="C16" t="s">
        <v>0</v>
      </c>
      <c r="D16" t="s">
        <v>55</v>
      </c>
      <c r="E16" s="132" t="s">
        <v>54</v>
      </c>
      <c r="F16" s="100">
        <v>1807372</v>
      </c>
      <c r="G16" s="106">
        <v>1.2</v>
      </c>
      <c r="H16" s="104">
        <v>0.80699868102742334</v>
      </c>
      <c r="I16" s="107">
        <f t="shared" si="0"/>
        <v>43376.928</v>
      </c>
      <c r="J16" s="108">
        <f t="shared" si="1"/>
        <v>1.9367968344658159E-2</v>
      </c>
    </row>
    <row r="17" spans="1:10" x14ac:dyDescent="0.25">
      <c r="A17" t="s">
        <v>6</v>
      </c>
      <c r="B17" t="s">
        <v>64</v>
      </c>
      <c r="C17" t="s">
        <v>52</v>
      </c>
      <c r="D17" t="s">
        <v>55</v>
      </c>
      <c r="E17" s="132" t="s">
        <v>54</v>
      </c>
      <c r="F17" s="100">
        <v>16316022</v>
      </c>
      <c r="G17" s="106">
        <v>0.3</v>
      </c>
      <c r="H17" s="104">
        <v>0.9209191908045925</v>
      </c>
      <c r="I17" s="107">
        <f t="shared" si="0"/>
        <v>97896.131999999998</v>
      </c>
      <c r="J17" s="108">
        <f t="shared" si="1"/>
        <v>5.5255151448275553E-3</v>
      </c>
    </row>
    <row r="18" spans="1:10" x14ac:dyDescent="0.25">
      <c r="A18" t="s">
        <v>6</v>
      </c>
      <c r="B18" t="s">
        <v>64</v>
      </c>
      <c r="C18" t="s">
        <v>0</v>
      </c>
      <c r="D18" t="s">
        <v>55</v>
      </c>
      <c r="E18" s="132" t="s">
        <v>51</v>
      </c>
      <c r="F18" s="100">
        <v>432250</v>
      </c>
      <c r="G18" s="106">
        <v>3.1</v>
      </c>
      <c r="H18" s="104">
        <v>0.19300131897257664</v>
      </c>
      <c r="I18" s="107">
        <f t="shared" si="0"/>
        <v>26799.5</v>
      </c>
      <c r="J18" s="108">
        <f t="shared" si="1"/>
        <v>1.196608177629975E-2</v>
      </c>
    </row>
    <row r="19" spans="1:10" ht="15" customHeight="1" x14ac:dyDescent="0.25">
      <c r="A19" t="s">
        <v>6</v>
      </c>
      <c r="B19" t="s">
        <v>64</v>
      </c>
      <c r="C19" t="s">
        <v>52</v>
      </c>
      <c r="D19" t="s">
        <v>55</v>
      </c>
      <c r="E19" s="132" t="s">
        <v>51</v>
      </c>
      <c r="F19" s="100">
        <v>1401083</v>
      </c>
      <c r="G19" s="106">
        <v>2.2000000000000002</v>
      </c>
      <c r="H19" s="104">
        <v>7.9080809195407484E-2</v>
      </c>
      <c r="I19" s="107">
        <f t="shared" si="0"/>
        <v>61647.652000000002</v>
      </c>
      <c r="J19" s="108">
        <f t="shared" si="1"/>
        <v>3.4795556045979299E-3</v>
      </c>
    </row>
    <row r="20" spans="1:10" x14ac:dyDescent="0.25">
      <c r="A20" t="s">
        <v>6</v>
      </c>
      <c r="B20" t="s">
        <v>41</v>
      </c>
      <c r="C20" t="s">
        <v>0</v>
      </c>
      <c r="D20" t="s">
        <v>56</v>
      </c>
      <c r="E20" s="132" t="s">
        <v>53</v>
      </c>
      <c r="F20" s="102">
        <v>600889</v>
      </c>
      <c r="G20" s="106">
        <v>2.8</v>
      </c>
      <c r="H20" s="104">
        <v>1</v>
      </c>
      <c r="I20" s="107">
        <f t="shared" si="0"/>
        <v>33649.784</v>
      </c>
      <c r="J20" s="108">
        <f t="shared" si="1"/>
        <v>5.5999999999999994E-2</v>
      </c>
    </row>
    <row r="21" spans="1:10" x14ac:dyDescent="0.25">
      <c r="A21" t="s">
        <v>6</v>
      </c>
      <c r="B21" t="s">
        <v>41</v>
      </c>
      <c r="C21" t="s">
        <v>52</v>
      </c>
      <c r="D21" t="s">
        <v>56</v>
      </c>
      <c r="E21" s="132" t="s">
        <v>53</v>
      </c>
      <c r="F21" s="100">
        <v>4263536</v>
      </c>
      <c r="G21" s="106">
        <v>1</v>
      </c>
      <c r="H21" s="104">
        <v>1</v>
      </c>
      <c r="I21" s="107">
        <f t="shared" si="0"/>
        <v>85270.720000000001</v>
      </c>
      <c r="J21" s="108">
        <f t="shared" si="1"/>
        <v>0.02</v>
      </c>
    </row>
    <row r="22" spans="1:10" x14ac:dyDescent="0.25">
      <c r="A22" t="s">
        <v>6</v>
      </c>
      <c r="B22" t="s">
        <v>41</v>
      </c>
      <c r="C22" t="s">
        <v>0</v>
      </c>
      <c r="D22" t="s">
        <v>56</v>
      </c>
      <c r="E22" s="132" t="s">
        <v>54</v>
      </c>
      <c r="F22" s="102">
        <v>407776</v>
      </c>
      <c r="G22" s="106">
        <v>3.1</v>
      </c>
      <c r="H22" s="104">
        <v>0.67862117629046292</v>
      </c>
      <c r="I22" s="107">
        <f t="shared" si="0"/>
        <v>25282.112000000001</v>
      </c>
      <c r="J22" s="108">
        <f t="shared" si="1"/>
        <v>4.2074512930008703E-2</v>
      </c>
    </row>
    <row r="23" spans="1:10" x14ac:dyDescent="0.25">
      <c r="A23" t="s">
        <v>6</v>
      </c>
      <c r="B23" t="s">
        <v>41</v>
      </c>
      <c r="C23" t="s">
        <v>52</v>
      </c>
      <c r="D23" t="s">
        <v>56</v>
      </c>
      <c r="E23" s="132" t="s">
        <v>54</v>
      </c>
      <c r="F23" s="100">
        <v>3415053</v>
      </c>
      <c r="G23" s="106">
        <v>1.2</v>
      </c>
      <c r="H23" s="104">
        <v>0.80099077385531636</v>
      </c>
      <c r="I23" s="107">
        <f t="shared" si="0"/>
        <v>81961.271999999997</v>
      </c>
      <c r="J23" s="108">
        <f t="shared" si="1"/>
        <v>1.9223778572527592E-2</v>
      </c>
    </row>
    <row r="24" spans="1:10" x14ac:dyDescent="0.25">
      <c r="A24" t="s">
        <v>6</v>
      </c>
      <c r="B24" t="s">
        <v>41</v>
      </c>
      <c r="C24" t="s">
        <v>0</v>
      </c>
      <c r="D24" t="s">
        <v>56</v>
      </c>
      <c r="E24" s="132" t="s">
        <v>51</v>
      </c>
      <c r="F24" s="102">
        <v>193113</v>
      </c>
      <c r="G24" s="106">
        <v>5.3</v>
      </c>
      <c r="H24" s="104">
        <v>0.32137882370953702</v>
      </c>
      <c r="I24" s="107">
        <f t="shared" si="0"/>
        <v>20469.977999999999</v>
      </c>
      <c r="J24" s="108">
        <f t="shared" si="1"/>
        <v>3.4066155313210923E-2</v>
      </c>
    </row>
    <row r="25" spans="1:10" ht="15" customHeight="1" x14ac:dyDescent="0.25">
      <c r="A25" t="s">
        <v>6</v>
      </c>
      <c r="B25" t="s">
        <v>41</v>
      </c>
      <c r="C25" t="s">
        <v>52</v>
      </c>
      <c r="D25" t="s">
        <v>56</v>
      </c>
      <c r="E25" s="132" t="s">
        <v>51</v>
      </c>
      <c r="F25" s="100">
        <v>848483</v>
      </c>
      <c r="G25" s="106">
        <v>2.6</v>
      </c>
      <c r="H25" s="104">
        <v>0.19900922614468367</v>
      </c>
      <c r="I25" s="107">
        <f t="shared" si="0"/>
        <v>44121.116000000009</v>
      </c>
      <c r="J25" s="108">
        <f t="shared" si="1"/>
        <v>1.0348479759523551E-2</v>
      </c>
    </row>
    <row r="26" spans="1:10" x14ac:dyDescent="0.25">
      <c r="A26" t="s">
        <v>6</v>
      </c>
      <c r="B26" t="s">
        <v>41</v>
      </c>
      <c r="C26" t="s">
        <v>0</v>
      </c>
      <c r="D26" t="s">
        <v>57</v>
      </c>
      <c r="E26" s="132" t="s">
        <v>53</v>
      </c>
      <c r="F26" s="100">
        <v>522114</v>
      </c>
      <c r="G26" s="106">
        <v>2.8</v>
      </c>
      <c r="H26" s="104">
        <v>1</v>
      </c>
      <c r="I26" s="107">
        <f t="shared" si="0"/>
        <v>29238.383999999998</v>
      </c>
      <c r="J26" s="108">
        <f t="shared" si="1"/>
        <v>5.5999999999999994E-2</v>
      </c>
    </row>
    <row r="27" spans="1:10" ht="15.75" customHeight="1" x14ac:dyDescent="0.25">
      <c r="A27" t="s">
        <v>6</v>
      </c>
      <c r="B27" t="s">
        <v>41</v>
      </c>
      <c r="C27" t="s">
        <v>52</v>
      </c>
      <c r="D27" t="s">
        <v>57</v>
      </c>
      <c r="E27" s="132" t="s">
        <v>53</v>
      </c>
      <c r="F27" s="100">
        <v>3345149</v>
      </c>
      <c r="G27" s="106">
        <v>1.2</v>
      </c>
      <c r="H27" s="104">
        <v>1</v>
      </c>
      <c r="I27" s="107">
        <f t="shared" si="0"/>
        <v>80283.576000000001</v>
      </c>
      <c r="J27" s="108">
        <f t="shared" si="1"/>
        <v>2.4E-2</v>
      </c>
    </row>
    <row r="28" spans="1:10" x14ac:dyDescent="0.25">
      <c r="A28" t="s">
        <v>6</v>
      </c>
      <c r="B28" t="s">
        <v>41</v>
      </c>
      <c r="C28" t="s">
        <v>0</v>
      </c>
      <c r="D28" t="s">
        <v>57</v>
      </c>
      <c r="E28" s="132" t="s">
        <v>54</v>
      </c>
      <c r="F28" s="100">
        <v>387036</v>
      </c>
      <c r="G28" s="106">
        <v>3.3</v>
      </c>
      <c r="H28" s="18">
        <v>0.74128638573185168</v>
      </c>
      <c r="I28" s="107">
        <f t="shared" si="0"/>
        <v>25544.376</v>
      </c>
      <c r="J28" s="108">
        <f t="shared" si="1"/>
        <v>4.8924901458302215E-2</v>
      </c>
    </row>
    <row r="29" spans="1:10" x14ac:dyDescent="0.25">
      <c r="A29" t="s">
        <v>6</v>
      </c>
      <c r="B29" t="s">
        <v>41</v>
      </c>
      <c r="C29" t="s">
        <v>52</v>
      </c>
      <c r="D29" t="s">
        <v>57</v>
      </c>
      <c r="E29" s="132" t="s">
        <v>54</v>
      </c>
      <c r="F29" s="100">
        <v>2849259</v>
      </c>
      <c r="G29" s="106">
        <v>1.5</v>
      </c>
      <c r="H29" s="104">
        <v>0.8517584717452048</v>
      </c>
      <c r="I29" s="107">
        <f t="shared" si="0"/>
        <v>85477.77</v>
      </c>
      <c r="J29" s="108">
        <f t="shared" si="1"/>
        <v>2.5552754152356142E-2</v>
      </c>
    </row>
    <row r="30" spans="1:10" x14ac:dyDescent="0.25">
      <c r="A30" t="s">
        <v>6</v>
      </c>
      <c r="B30" t="s">
        <v>41</v>
      </c>
      <c r="C30" t="s">
        <v>0</v>
      </c>
      <c r="D30" t="s">
        <v>57</v>
      </c>
      <c r="E30" s="132" t="s">
        <v>51</v>
      </c>
      <c r="F30" s="100">
        <v>135078</v>
      </c>
      <c r="G30" s="106">
        <v>5.8</v>
      </c>
      <c r="H30" s="104">
        <v>0.34900629398815614</v>
      </c>
      <c r="I30" s="107">
        <f t="shared" si="0"/>
        <v>15669.048000000001</v>
      </c>
      <c r="J30" s="108">
        <f t="shared" si="1"/>
        <v>4.0484730102626106E-2</v>
      </c>
    </row>
    <row r="31" spans="1:10" x14ac:dyDescent="0.25">
      <c r="A31" t="s">
        <v>6</v>
      </c>
      <c r="B31" t="s">
        <v>41</v>
      </c>
      <c r="C31" t="s">
        <v>52</v>
      </c>
      <c r="D31" t="s">
        <v>57</v>
      </c>
      <c r="E31" s="132" t="s">
        <v>51</v>
      </c>
      <c r="F31" s="100">
        <v>495890</v>
      </c>
      <c r="G31" s="106">
        <v>3.3</v>
      </c>
      <c r="H31" s="104">
        <v>0.14824152825479522</v>
      </c>
      <c r="I31" s="107">
        <f t="shared" si="0"/>
        <v>32728.74</v>
      </c>
      <c r="J31" s="108">
        <f t="shared" si="1"/>
        <v>9.7839408648164837E-3</v>
      </c>
    </row>
    <row r="32" spans="1:10" x14ac:dyDescent="0.25">
      <c r="A32" t="s">
        <v>6</v>
      </c>
      <c r="B32" t="s">
        <v>41</v>
      </c>
      <c r="C32" t="s">
        <v>0</v>
      </c>
      <c r="D32" t="s">
        <v>55</v>
      </c>
      <c r="E32" s="132" t="s">
        <v>53</v>
      </c>
      <c r="F32" s="100">
        <v>522588</v>
      </c>
      <c r="G32" s="106">
        <v>2.8</v>
      </c>
      <c r="H32" s="104">
        <v>1</v>
      </c>
      <c r="I32" s="107">
        <f t="shared" si="0"/>
        <v>29264.928</v>
      </c>
      <c r="J32" s="108">
        <f t="shared" si="1"/>
        <v>5.5999999999999994E-2</v>
      </c>
    </row>
    <row r="33" spans="1:10" x14ac:dyDescent="0.25">
      <c r="A33" t="s">
        <v>6</v>
      </c>
      <c r="B33" t="s">
        <v>41</v>
      </c>
      <c r="C33" t="s">
        <v>52</v>
      </c>
      <c r="D33" t="s">
        <v>55</v>
      </c>
      <c r="E33" s="132" t="s">
        <v>53</v>
      </c>
      <c r="F33" s="100">
        <v>3348281</v>
      </c>
      <c r="G33" s="106">
        <v>1.2</v>
      </c>
      <c r="H33" s="104">
        <v>1</v>
      </c>
      <c r="I33" s="107">
        <f t="shared" si="0"/>
        <v>80358.743999999992</v>
      </c>
      <c r="J33" s="108">
        <f t="shared" si="1"/>
        <v>2.4E-2</v>
      </c>
    </row>
    <row r="34" spans="1:10" x14ac:dyDescent="0.25">
      <c r="A34" t="s">
        <v>6</v>
      </c>
      <c r="B34" t="s">
        <v>41</v>
      </c>
      <c r="C34" t="s">
        <v>0</v>
      </c>
      <c r="D34" t="s">
        <v>55</v>
      </c>
      <c r="E34" s="132" t="s">
        <v>54</v>
      </c>
      <c r="F34" s="100">
        <v>407339</v>
      </c>
      <c r="G34" s="106">
        <v>3.1</v>
      </c>
      <c r="H34" s="104">
        <v>0.77946489395087526</v>
      </c>
      <c r="I34" s="107">
        <f t="shared" si="0"/>
        <v>25255.018000000004</v>
      </c>
      <c r="J34" s="108">
        <f t="shared" si="1"/>
        <v>4.8326823424954271E-2</v>
      </c>
    </row>
    <row r="35" spans="1:10" x14ac:dyDescent="0.25">
      <c r="A35" t="s">
        <v>6</v>
      </c>
      <c r="B35" t="s">
        <v>41</v>
      </c>
      <c r="C35" t="s">
        <v>52</v>
      </c>
      <c r="D35" t="s">
        <v>55</v>
      </c>
      <c r="E35" s="132" t="s">
        <v>54</v>
      </c>
      <c r="F35" s="100">
        <v>3025583</v>
      </c>
      <c r="G35" s="106">
        <v>1.2</v>
      </c>
      <c r="H35" s="104">
        <v>0.90362278434814758</v>
      </c>
      <c r="I35" s="107">
        <f t="shared" si="0"/>
        <v>72613.991999999998</v>
      </c>
      <c r="J35" s="108">
        <f t="shared" si="1"/>
        <v>2.1686946824355541E-2</v>
      </c>
    </row>
    <row r="36" spans="1:10" x14ac:dyDescent="0.25">
      <c r="A36" t="s">
        <v>6</v>
      </c>
      <c r="B36" t="s">
        <v>41</v>
      </c>
      <c r="C36" t="s">
        <v>0</v>
      </c>
      <c r="D36" t="s">
        <v>55</v>
      </c>
      <c r="E36" s="132" t="s">
        <v>51</v>
      </c>
      <c r="F36" s="100">
        <v>115249</v>
      </c>
      <c r="G36" s="106">
        <v>6.5</v>
      </c>
      <c r="H36" s="104">
        <v>0.22053510604912474</v>
      </c>
      <c r="I36" s="107">
        <f t="shared" si="0"/>
        <v>14982.37</v>
      </c>
      <c r="J36" s="108">
        <f t="shared" si="1"/>
        <v>2.8669563786386219E-2</v>
      </c>
    </row>
    <row r="37" spans="1:10" x14ac:dyDescent="0.25">
      <c r="A37" t="s">
        <v>6</v>
      </c>
      <c r="B37" t="s">
        <v>41</v>
      </c>
      <c r="C37" t="s">
        <v>52</v>
      </c>
      <c r="D37" t="s">
        <v>55</v>
      </c>
      <c r="E37" s="132" t="s">
        <v>51</v>
      </c>
      <c r="F37" s="100">
        <v>322698</v>
      </c>
      <c r="G37" s="106">
        <v>4.0999999999999996</v>
      </c>
      <c r="H37" s="104">
        <v>9.6377215651852394E-2</v>
      </c>
      <c r="I37" s="107">
        <f t="shared" si="0"/>
        <v>26461.235999999997</v>
      </c>
      <c r="J37" s="108">
        <f t="shared" si="1"/>
        <v>7.902931683451896E-3</v>
      </c>
    </row>
    <row r="38" spans="1:10" x14ac:dyDescent="0.25">
      <c r="A38" t="s">
        <v>6</v>
      </c>
      <c r="B38" t="s">
        <v>42</v>
      </c>
      <c r="C38" t="s">
        <v>0</v>
      </c>
      <c r="D38" t="s">
        <v>56</v>
      </c>
      <c r="E38" s="132" t="s">
        <v>53</v>
      </c>
      <c r="F38" s="102">
        <v>543571</v>
      </c>
      <c r="G38" s="106">
        <v>2.8</v>
      </c>
      <c r="H38" s="104">
        <v>1</v>
      </c>
      <c r="I38" s="107">
        <f t="shared" si="0"/>
        <v>30439.975999999995</v>
      </c>
      <c r="J38" s="108">
        <f t="shared" si="1"/>
        <v>5.5999999999999994E-2</v>
      </c>
    </row>
    <row r="39" spans="1:10" x14ac:dyDescent="0.25">
      <c r="A39" t="s">
        <v>6</v>
      </c>
      <c r="B39" t="s">
        <v>42</v>
      </c>
      <c r="C39" t="s">
        <v>52</v>
      </c>
      <c r="D39" t="s">
        <v>56</v>
      </c>
      <c r="E39" s="132" t="s">
        <v>53</v>
      </c>
      <c r="F39" s="100">
        <v>4353658</v>
      </c>
      <c r="G39" s="106">
        <v>1</v>
      </c>
      <c r="H39" s="104">
        <v>1</v>
      </c>
      <c r="I39" s="107">
        <f t="shared" si="0"/>
        <v>87073.16</v>
      </c>
      <c r="J39" s="108">
        <f t="shared" si="1"/>
        <v>0.02</v>
      </c>
    </row>
    <row r="40" spans="1:10" x14ac:dyDescent="0.25">
      <c r="A40" t="s">
        <v>6</v>
      </c>
      <c r="B40" t="s">
        <v>42</v>
      </c>
      <c r="C40" t="s">
        <v>0</v>
      </c>
      <c r="D40" t="s">
        <v>56</v>
      </c>
      <c r="E40" s="132" t="s">
        <v>54</v>
      </c>
      <c r="F40" s="102">
        <v>386160</v>
      </c>
      <c r="G40" s="106">
        <v>3.3</v>
      </c>
      <c r="H40" s="104">
        <v>0.71041317509580171</v>
      </c>
      <c r="I40" s="107">
        <f t="shared" si="0"/>
        <v>25486.560000000001</v>
      </c>
      <c r="J40" s="108">
        <f t="shared" si="1"/>
        <v>4.6887269556322907E-2</v>
      </c>
    </row>
    <row r="41" spans="1:10" x14ac:dyDescent="0.25">
      <c r="A41" t="s">
        <v>6</v>
      </c>
      <c r="B41" t="s">
        <v>42</v>
      </c>
      <c r="C41" t="s">
        <v>52</v>
      </c>
      <c r="D41" t="s">
        <v>56</v>
      </c>
      <c r="E41" s="132" t="s">
        <v>54</v>
      </c>
      <c r="F41" s="100">
        <v>3562958</v>
      </c>
      <c r="G41" s="106">
        <v>1.2</v>
      </c>
      <c r="H41" s="104">
        <v>0.81838261066900519</v>
      </c>
      <c r="I41" s="107">
        <f t="shared" si="0"/>
        <v>85510.991999999998</v>
      </c>
      <c r="J41" s="108">
        <f t="shared" si="1"/>
        <v>1.9641182656056123E-2</v>
      </c>
    </row>
    <row r="42" spans="1:10" x14ac:dyDescent="0.25">
      <c r="A42" t="s">
        <v>6</v>
      </c>
      <c r="B42" t="s">
        <v>42</v>
      </c>
      <c r="C42" t="s">
        <v>0</v>
      </c>
      <c r="D42" t="s">
        <v>56</v>
      </c>
      <c r="E42" s="132" t="s">
        <v>51</v>
      </c>
      <c r="F42" s="102">
        <v>157411</v>
      </c>
      <c r="G42" s="106">
        <v>5.3</v>
      </c>
      <c r="H42" s="104">
        <v>0.28958682490419835</v>
      </c>
      <c r="I42" s="107">
        <f t="shared" si="0"/>
        <v>16685.565999999999</v>
      </c>
      <c r="J42" s="108">
        <f t="shared" si="1"/>
        <v>3.0696203439845023E-2</v>
      </c>
    </row>
    <row r="43" spans="1:10" x14ac:dyDescent="0.25">
      <c r="A43" t="s">
        <v>6</v>
      </c>
      <c r="B43" t="s">
        <v>42</v>
      </c>
      <c r="C43" t="s">
        <v>52</v>
      </c>
      <c r="D43" t="s">
        <v>56</v>
      </c>
      <c r="E43" s="132" t="s">
        <v>51</v>
      </c>
      <c r="F43" s="100">
        <v>790700</v>
      </c>
      <c r="G43" s="106">
        <v>2.6</v>
      </c>
      <c r="H43" s="104">
        <v>0.18161738933099478</v>
      </c>
      <c r="I43" s="107">
        <f t="shared" si="0"/>
        <v>41116.400000000001</v>
      </c>
      <c r="J43" s="108">
        <f t="shared" si="1"/>
        <v>9.4441042452117277E-3</v>
      </c>
    </row>
    <row r="44" spans="1:10" x14ac:dyDescent="0.25">
      <c r="A44" t="s">
        <v>6</v>
      </c>
      <c r="B44" t="s">
        <v>42</v>
      </c>
      <c r="C44" t="s">
        <v>0</v>
      </c>
      <c r="D44" t="s">
        <v>57</v>
      </c>
      <c r="E44" s="132" t="s">
        <v>53</v>
      </c>
      <c r="F44" s="100">
        <v>362051</v>
      </c>
      <c r="G44" s="106">
        <v>3.3</v>
      </c>
      <c r="H44" s="104">
        <v>1</v>
      </c>
      <c r="I44" s="107">
        <f t="shared" si="0"/>
        <v>23895.366000000002</v>
      </c>
      <c r="J44" s="108">
        <f t="shared" si="1"/>
        <v>6.6000000000000003E-2</v>
      </c>
    </row>
    <row r="45" spans="1:10" x14ac:dyDescent="0.25">
      <c r="A45" t="s">
        <v>6</v>
      </c>
      <c r="B45" t="s">
        <v>42</v>
      </c>
      <c r="C45" t="s">
        <v>52</v>
      </c>
      <c r="D45" t="s">
        <v>57</v>
      </c>
      <c r="E45" s="132" t="s">
        <v>53</v>
      </c>
      <c r="F45" s="100">
        <v>3464571</v>
      </c>
      <c r="G45" s="106">
        <v>1.2</v>
      </c>
      <c r="H45" s="104">
        <v>1</v>
      </c>
      <c r="I45" s="107">
        <f t="shared" si="0"/>
        <v>83149.703999999998</v>
      </c>
      <c r="J45" s="108">
        <f t="shared" si="1"/>
        <v>2.4E-2</v>
      </c>
    </row>
    <row r="46" spans="1:10" x14ac:dyDescent="0.25">
      <c r="A46" t="s">
        <v>6</v>
      </c>
      <c r="B46" t="s">
        <v>42</v>
      </c>
      <c r="C46" t="s">
        <v>0</v>
      </c>
      <c r="D46" t="s">
        <v>57</v>
      </c>
      <c r="E46" s="132" t="s">
        <v>54</v>
      </c>
      <c r="F46" s="100">
        <v>362051</v>
      </c>
      <c r="G46" s="106">
        <v>3.3</v>
      </c>
      <c r="H46" s="18">
        <v>0.74196100130132281</v>
      </c>
      <c r="I46" s="107">
        <f t="shared" si="0"/>
        <v>23895.366000000002</v>
      </c>
      <c r="J46" s="108">
        <f t="shared" si="1"/>
        <v>4.8969426085887308E-2</v>
      </c>
    </row>
    <row r="47" spans="1:10" x14ac:dyDescent="0.25">
      <c r="A47" t="s">
        <v>6</v>
      </c>
      <c r="B47" t="s">
        <v>42</v>
      </c>
      <c r="C47" t="s">
        <v>52</v>
      </c>
      <c r="D47" t="s">
        <v>57</v>
      </c>
      <c r="E47" s="132" t="s">
        <v>54</v>
      </c>
      <c r="F47" s="100">
        <v>2955944</v>
      </c>
      <c r="G47" s="106">
        <v>1.5</v>
      </c>
      <c r="H47" s="104">
        <v>0.85319192477221562</v>
      </c>
      <c r="I47" s="107">
        <f t="shared" si="0"/>
        <v>88678.32</v>
      </c>
      <c r="J47" s="108">
        <f t="shared" si="1"/>
        <v>2.559575774316647E-2</v>
      </c>
    </row>
    <row r="48" spans="1:10" ht="15" customHeight="1" x14ac:dyDescent="0.25">
      <c r="A48" t="s">
        <v>6</v>
      </c>
      <c r="B48" t="s">
        <v>42</v>
      </c>
      <c r="C48" t="s">
        <v>0</v>
      </c>
      <c r="D48" t="s">
        <v>57</v>
      </c>
      <c r="E48" s="132" t="s">
        <v>51</v>
      </c>
      <c r="F48" s="100">
        <v>125914</v>
      </c>
      <c r="G48" s="106">
        <v>5.8</v>
      </c>
      <c r="H48" s="104">
        <v>0.34777973268959345</v>
      </c>
      <c r="I48" s="107">
        <f t="shared" si="0"/>
        <v>14606.023999999999</v>
      </c>
      <c r="J48" s="108">
        <f t="shared" si="1"/>
        <v>4.0342448991992838E-2</v>
      </c>
    </row>
    <row r="49" spans="1:10" x14ac:dyDescent="0.25">
      <c r="A49" t="s">
        <v>6</v>
      </c>
      <c r="B49" t="s">
        <v>42</v>
      </c>
      <c r="C49" t="s">
        <v>52</v>
      </c>
      <c r="D49" t="s">
        <v>57</v>
      </c>
      <c r="E49" s="132" t="s">
        <v>51</v>
      </c>
      <c r="F49" s="100">
        <v>508627</v>
      </c>
      <c r="G49" s="106">
        <v>3.2</v>
      </c>
      <c r="H49" s="104">
        <v>0.14680807522778433</v>
      </c>
      <c r="I49" s="107">
        <f t="shared" si="0"/>
        <v>32552.128000000004</v>
      </c>
      <c r="J49" s="108">
        <f t="shared" si="1"/>
        <v>9.3957168145781984E-3</v>
      </c>
    </row>
    <row r="50" spans="1:10" ht="15.75" customHeight="1" x14ac:dyDescent="0.25">
      <c r="A50" t="s">
        <v>6</v>
      </c>
      <c r="B50" t="s">
        <v>42</v>
      </c>
      <c r="C50" t="s">
        <v>0</v>
      </c>
      <c r="D50" t="s">
        <v>55</v>
      </c>
      <c r="E50" s="132" t="s">
        <v>53</v>
      </c>
      <c r="F50" s="100">
        <v>488262</v>
      </c>
      <c r="G50" s="106">
        <v>2.9</v>
      </c>
      <c r="H50" s="104">
        <v>1</v>
      </c>
      <c r="I50" s="107">
        <f t="shared" si="0"/>
        <v>28319.196</v>
      </c>
      <c r="J50" s="108">
        <f t="shared" si="1"/>
        <v>5.7999999999999996E-2</v>
      </c>
    </row>
    <row r="51" spans="1:10" x14ac:dyDescent="0.25">
      <c r="A51" t="s">
        <v>6</v>
      </c>
      <c r="B51" t="s">
        <v>42</v>
      </c>
      <c r="C51" t="s">
        <v>52</v>
      </c>
      <c r="D51" t="s">
        <v>55</v>
      </c>
      <c r="E51" s="132" t="s">
        <v>53</v>
      </c>
      <c r="F51" s="100">
        <v>3465429</v>
      </c>
      <c r="G51" s="106">
        <v>1.2</v>
      </c>
      <c r="H51" s="104">
        <v>1</v>
      </c>
      <c r="I51" s="107">
        <f t="shared" si="0"/>
        <v>83170.296000000002</v>
      </c>
      <c r="J51" s="108">
        <f t="shared" si="1"/>
        <v>2.4E-2</v>
      </c>
    </row>
    <row r="52" spans="1:10" x14ac:dyDescent="0.25">
      <c r="A52" t="s">
        <v>6</v>
      </c>
      <c r="B52" t="s">
        <v>42</v>
      </c>
      <c r="C52" t="s">
        <v>0</v>
      </c>
      <c r="D52" t="s">
        <v>55</v>
      </c>
      <c r="E52" s="132" t="s">
        <v>54</v>
      </c>
      <c r="F52" s="100">
        <v>378723</v>
      </c>
      <c r="G52" s="106">
        <v>3.3</v>
      </c>
      <c r="H52" s="104">
        <v>0.77565528343389412</v>
      </c>
      <c r="I52" s="107">
        <f t="shared" si="0"/>
        <v>24995.717999999997</v>
      </c>
      <c r="J52" s="108">
        <f t="shared" si="1"/>
        <v>5.119324870663701E-2</v>
      </c>
    </row>
    <row r="53" spans="1:10" x14ac:dyDescent="0.25">
      <c r="A53" t="s">
        <v>6</v>
      </c>
      <c r="B53" t="s">
        <v>42</v>
      </c>
      <c r="C53" t="s">
        <v>52</v>
      </c>
      <c r="D53" t="s">
        <v>55</v>
      </c>
      <c r="E53" s="132" t="s">
        <v>54</v>
      </c>
      <c r="F53" s="100">
        <v>3166798</v>
      </c>
      <c r="G53" s="106">
        <v>1.2</v>
      </c>
      <c r="H53" s="104">
        <v>0.91382567641697465</v>
      </c>
      <c r="I53" s="107">
        <f t="shared" si="0"/>
        <v>76003.151999999987</v>
      </c>
      <c r="J53" s="108">
        <f t="shared" si="1"/>
        <v>2.193181623400739E-2</v>
      </c>
    </row>
    <row r="54" spans="1:10" x14ac:dyDescent="0.25">
      <c r="A54" t="s">
        <v>6</v>
      </c>
      <c r="B54" t="s">
        <v>42</v>
      </c>
      <c r="C54" t="s">
        <v>0</v>
      </c>
      <c r="D54" t="s">
        <v>55</v>
      </c>
      <c r="E54" s="132" t="s">
        <v>51</v>
      </c>
      <c r="F54" s="100">
        <v>109539</v>
      </c>
      <c r="G54" s="106">
        <v>6.5</v>
      </c>
      <c r="H54" s="104">
        <v>0.22434471656610591</v>
      </c>
      <c r="I54" s="107">
        <f t="shared" si="0"/>
        <v>14240.07</v>
      </c>
      <c r="J54" s="108">
        <f t="shared" si="1"/>
        <v>2.9164813153593771E-2</v>
      </c>
    </row>
    <row r="55" spans="1:10" x14ac:dyDescent="0.25">
      <c r="A55" t="s">
        <v>6</v>
      </c>
      <c r="B55" t="s">
        <v>42</v>
      </c>
      <c r="C55" t="s">
        <v>52</v>
      </c>
      <c r="D55" t="s">
        <v>55</v>
      </c>
      <c r="E55" s="132" t="s">
        <v>51</v>
      </c>
      <c r="F55" s="100">
        <v>298631</v>
      </c>
      <c r="G55" s="106">
        <v>4.5</v>
      </c>
      <c r="H55" s="104">
        <v>8.6174323583025361E-2</v>
      </c>
      <c r="I55" s="107">
        <f t="shared" si="0"/>
        <v>26876.79</v>
      </c>
      <c r="J55" s="108">
        <f t="shared" si="1"/>
        <v>7.755689122472282E-3</v>
      </c>
    </row>
    <row r="56" spans="1:10" x14ac:dyDescent="0.25">
      <c r="A56" t="s">
        <v>6</v>
      </c>
      <c r="B56" t="s">
        <v>43</v>
      </c>
      <c r="C56" t="s">
        <v>0</v>
      </c>
      <c r="D56" t="s">
        <v>56</v>
      </c>
      <c r="E56" s="132" t="s">
        <v>53</v>
      </c>
      <c r="F56" s="102">
        <v>540889</v>
      </c>
      <c r="G56" s="106">
        <v>2.8</v>
      </c>
      <c r="H56" s="104">
        <v>1</v>
      </c>
      <c r="I56" s="107">
        <f t="shared" si="0"/>
        <v>30289.784</v>
      </c>
      <c r="J56" s="108">
        <f t="shared" si="1"/>
        <v>5.5999999999999994E-2</v>
      </c>
    </row>
    <row r="57" spans="1:10" x14ac:dyDescent="0.25">
      <c r="A57" t="s">
        <v>6</v>
      </c>
      <c r="B57" t="s">
        <v>43</v>
      </c>
      <c r="C57" t="s">
        <v>52</v>
      </c>
      <c r="D57" t="s">
        <v>56</v>
      </c>
      <c r="E57" s="132" t="s">
        <v>53</v>
      </c>
      <c r="F57" s="100">
        <v>4475874</v>
      </c>
      <c r="G57" s="106">
        <v>1</v>
      </c>
      <c r="H57" s="104">
        <v>1</v>
      </c>
      <c r="I57" s="107">
        <f t="shared" si="0"/>
        <v>89517.48</v>
      </c>
      <c r="J57" s="108">
        <f t="shared" si="1"/>
        <v>0.02</v>
      </c>
    </row>
    <row r="58" spans="1:10" x14ac:dyDescent="0.25">
      <c r="A58" t="s">
        <v>6</v>
      </c>
      <c r="B58" t="s">
        <v>43</v>
      </c>
      <c r="C58" t="s">
        <v>0</v>
      </c>
      <c r="D58" t="s">
        <v>56</v>
      </c>
      <c r="E58" s="132" t="s">
        <v>54</v>
      </c>
      <c r="F58" s="102">
        <v>421623</v>
      </c>
      <c r="G58" s="106">
        <v>3.1</v>
      </c>
      <c r="H58" s="104">
        <v>0.77950004529580008</v>
      </c>
      <c r="I58" s="107">
        <f t="shared" si="0"/>
        <v>26140.626</v>
      </c>
      <c r="J58" s="108">
        <f t="shared" si="1"/>
        <v>4.8329002808339606E-2</v>
      </c>
    </row>
    <row r="59" spans="1:10" x14ac:dyDescent="0.25">
      <c r="A59" t="s">
        <v>6</v>
      </c>
      <c r="B59" t="s">
        <v>43</v>
      </c>
      <c r="C59" t="s">
        <v>52</v>
      </c>
      <c r="D59" t="s">
        <v>56</v>
      </c>
      <c r="E59" s="132" t="s">
        <v>54</v>
      </c>
      <c r="F59" s="100">
        <v>3780463</v>
      </c>
      <c r="G59" s="106">
        <v>1.2</v>
      </c>
      <c r="H59" s="104">
        <v>0.84463123850224564</v>
      </c>
      <c r="I59" s="107">
        <f t="shared" si="0"/>
        <v>90731.111999999994</v>
      </c>
      <c r="J59" s="108">
        <f t="shared" si="1"/>
        <v>2.0271149724053895E-2</v>
      </c>
    </row>
    <row r="60" spans="1:10" ht="15" customHeight="1" x14ac:dyDescent="0.25">
      <c r="A60" t="s">
        <v>6</v>
      </c>
      <c r="B60" t="s">
        <v>43</v>
      </c>
      <c r="C60" t="s">
        <v>0</v>
      </c>
      <c r="D60" t="s">
        <v>56</v>
      </c>
      <c r="E60" s="132" t="s">
        <v>51</v>
      </c>
      <c r="F60" s="102">
        <v>119266</v>
      </c>
      <c r="G60" s="106">
        <v>6.5</v>
      </c>
      <c r="H60" s="104">
        <v>0.22049995470419995</v>
      </c>
      <c r="I60" s="107">
        <f t="shared" si="0"/>
        <v>15504.58</v>
      </c>
      <c r="J60" s="108">
        <f t="shared" si="1"/>
        <v>2.8664994111545994E-2</v>
      </c>
    </row>
    <row r="61" spans="1:10" x14ac:dyDescent="0.25">
      <c r="A61" t="s">
        <v>6</v>
      </c>
      <c r="B61" t="s">
        <v>43</v>
      </c>
      <c r="C61" t="s">
        <v>52</v>
      </c>
      <c r="D61" t="s">
        <v>56</v>
      </c>
      <c r="E61" s="132" t="s">
        <v>51</v>
      </c>
      <c r="F61" s="100">
        <v>695411</v>
      </c>
      <c r="G61" s="106">
        <v>3.2</v>
      </c>
      <c r="H61" s="104">
        <v>0.15536876149775442</v>
      </c>
      <c r="I61" s="107">
        <f t="shared" si="0"/>
        <v>44506.304000000004</v>
      </c>
      <c r="J61" s="108">
        <f t="shared" si="1"/>
        <v>9.9436007358562825E-3</v>
      </c>
    </row>
    <row r="62" spans="1:10" ht="15.75" customHeight="1" x14ac:dyDescent="0.25">
      <c r="A62" t="s">
        <v>6</v>
      </c>
      <c r="B62" t="s">
        <v>43</v>
      </c>
      <c r="C62" t="s">
        <v>0</v>
      </c>
      <c r="D62" t="s">
        <v>57</v>
      </c>
      <c r="E62" s="132" t="s">
        <v>53</v>
      </c>
      <c r="F62" s="100">
        <v>379320</v>
      </c>
      <c r="G62" s="106">
        <v>3.3</v>
      </c>
      <c r="H62" s="104">
        <v>1</v>
      </c>
      <c r="I62" s="107">
        <f t="shared" si="0"/>
        <v>25035.119999999999</v>
      </c>
      <c r="J62" s="108">
        <f t="shared" si="1"/>
        <v>6.6000000000000003E-2</v>
      </c>
    </row>
    <row r="63" spans="1:10" x14ac:dyDescent="0.25">
      <c r="A63" t="s">
        <v>6</v>
      </c>
      <c r="B63" t="s">
        <v>43</v>
      </c>
      <c r="C63" t="s">
        <v>52</v>
      </c>
      <c r="D63" t="s">
        <v>57</v>
      </c>
      <c r="E63" s="132" t="s">
        <v>53</v>
      </c>
      <c r="F63" s="100">
        <v>3636136</v>
      </c>
      <c r="G63" s="106">
        <v>1.2</v>
      </c>
      <c r="H63" s="104">
        <v>1</v>
      </c>
      <c r="I63" s="107">
        <f t="shared" si="0"/>
        <v>87267.26400000001</v>
      </c>
      <c r="J63" s="108">
        <f t="shared" si="1"/>
        <v>2.4E-2</v>
      </c>
    </row>
    <row r="64" spans="1:10" x14ac:dyDescent="0.25">
      <c r="A64" t="s">
        <v>6</v>
      </c>
      <c r="B64" t="s">
        <v>43</v>
      </c>
      <c r="C64" t="s">
        <v>0</v>
      </c>
      <c r="D64" t="s">
        <v>57</v>
      </c>
      <c r="E64" s="132" t="s">
        <v>54</v>
      </c>
      <c r="F64" s="100">
        <v>379320</v>
      </c>
      <c r="G64" s="106">
        <v>3.3</v>
      </c>
      <c r="H64" s="18">
        <v>0.78008131502477085</v>
      </c>
      <c r="I64" s="107">
        <f t="shared" si="0"/>
        <v>25035.119999999999</v>
      </c>
      <c r="J64" s="108">
        <f t="shared" si="1"/>
        <v>5.1485366791634873E-2</v>
      </c>
    </row>
    <row r="65" spans="1:10" x14ac:dyDescent="0.25">
      <c r="A65" t="s">
        <v>6</v>
      </c>
      <c r="B65" t="s">
        <v>43</v>
      </c>
      <c r="C65" t="s">
        <v>52</v>
      </c>
      <c r="D65" t="s">
        <v>57</v>
      </c>
      <c r="E65" s="132" t="s">
        <v>54</v>
      </c>
      <c r="F65" s="100">
        <v>3084628</v>
      </c>
      <c r="G65" s="106">
        <v>1.2</v>
      </c>
      <c r="H65" s="104">
        <v>0.84832580519540524</v>
      </c>
      <c r="I65" s="107">
        <f t="shared" si="0"/>
        <v>74031.072</v>
      </c>
      <c r="J65" s="108">
        <f t="shared" si="1"/>
        <v>2.0359819324689724E-2</v>
      </c>
    </row>
    <row r="66" spans="1:10" x14ac:dyDescent="0.25">
      <c r="A66" t="s">
        <v>6</v>
      </c>
      <c r="B66" t="s">
        <v>43</v>
      </c>
      <c r="C66" t="s">
        <v>0</v>
      </c>
      <c r="D66" t="s">
        <v>57</v>
      </c>
      <c r="E66" s="132" t="s">
        <v>51</v>
      </c>
      <c r="F66" s="100">
        <v>106937</v>
      </c>
      <c r="G66" s="106">
        <v>6.5</v>
      </c>
      <c r="H66" s="104">
        <v>0.28191764209638298</v>
      </c>
      <c r="I66" s="107">
        <f t="shared" ref="I66:I129" si="2">2*(F66*G66/100)</f>
        <v>13901.81</v>
      </c>
      <c r="J66" s="108">
        <f t="shared" ref="J66:J129" si="3">2*(G66*H66/100)</f>
        <v>3.6649293472529786E-2</v>
      </c>
    </row>
    <row r="67" spans="1:10" x14ac:dyDescent="0.25">
      <c r="A67" t="s">
        <v>6</v>
      </c>
      <c r="B67" t="s">
        <v>43</v>
      </c>
      <c r="C67" t="s">
        <v>52</v>
      </c>
      <c r="D67" t="s">
        <v>57</v>
      </c>
      <c r="E67" s="132" t="s">
        <v>51</v>
      </c>
      <c r="F67" s="100">
        <v>551508</v>
      </c>
      <c r="G67" s="106">
        <v>3.2</v>
      </c>
      <c r="H67" s="104">
        <v>0.15167419480459476</v>
      </c>
      <c r="I67" s="107">
        <f t="shared" si="2"/>
        <v>35296.512000000002</v>
      </c>
      <c r="J67" s="108">
        <f t="shared" si="3"/>
        <v>9.7071484674940648E-3</v>
      </c>
    </row>
    <row r="68" spans="1:10" x14ac:dyDescent="0.25">
      <c r="A68" t="s">
        <v>6</v>
      </c>
      <c r="B68" t="s">
        <v>43</v>
      </c>
      <c r="C68" t="s">
        <v>0</v>
      </c>
      <c r="D68" t="s">
        <v>55</v>
      </c>
      <c r="E68" s="132" t="s">
        <v>53</v>
      </c>
      <c r="F68" s="100">
        <v>486460</v>
      </c>
      <c r="G68" s="106">
        <v>2.9</v>
      </c>
      <c r="H68" s="104">
        <v>1</v>
      </c>
      <c r="I68" s="107">
        <f t="shared" si="2"/>
        <v>28214.68</v>
      </c>
      <c r="J68" s="108">
        <f t="shared" si="3"/>
        <v>5.7999999999999996E-2</v>
      </c>
    </row>
    <row r="69" spans="1:10" x14ac:dyDescent="0.25">
      <c r="A69" t="s">
        <v>6</v>
      </c>
      <c r="B69" t="s">
        <v>43</v>
      </c>
      <c r="C69" t="s">
        <v>52</v>
      </c>
      <c r="D69" t="s">
        <v>55</v>
      </c>
      <c r="E69" s="132" t="s">
        <v>53</v>
      </c>
      <c r="F69" s="100">
        <v>3637776</v>
      </c>
      <c r="G69" s="106">
        <v>1.2</v>
      </c>
      <c r="H69" s="104">
        <v>1</v>
      </c>
      <c r="I69" s="107">
        <f t="shared" si="2"/>
        <v>87306.624000000011</v>
      </c>
      <c r="J69" s="108">
        <f t="shared" si="3"/>
        <v>2.4E-2</v>
      </c>
    </row>
    <row r="70" spans="1:10" x14ac:dyDescent="0.25">
      <c r="A70" t="s">
        <v>6</v>
      </c>
      <c r="B70" t="s">
        <v>43</v>
      </c>
      <c r="C70" t="s">
        <v>0</v>
      </c>
      <c r="D70" t="s">
        <v>55</v>
      </c>
      <c r="E70" s="132" t="s">
        <v>54</v>
      </c>
      <c r="F70" s="100">
        <v>388825</v>
      </c>
      <c r="G70" s="106">
        <v>3.3</v>
      </c>
      <c r="H70" s="104">
        <v>0.7992949060559964</v>
      </c>
      <c r="I70" s="107">
        <f t="shared" si="2"/>
        <v>25662.45</v>
      </c>
      <c r="J70" s="108">
        <f t="shared" si="3"/>
        <v>5.2753463799695754E-2</v>
      </c>
    </row>
    <row r="71" spans="1:10" x14ac:dyDescent="0.25">
      <c r="A71" t="s">
        <v>6</v>
      </c>
      <c r="B71" t="s">
        <v>43</v>
      </c>
      <c r="C71" t="s">
        <v>52</v>
      </c>
      <c r="D71" t="s">
        <v>55</v>
      </c>
      <c r="E71" s="132" t="s">
        <v>54</v>
      </c>
      <c r="F71" s="100">
        <v>3330104</v>
      </c>
      <c r="G71" s="106">
        <v>1.2</v>
      </c>
      <c r="H71" s="104">
        <v>0.91542304968750132</v>
      </c>
      <c r="I71" s="107">
        <f t="shared" si="2"/>
        <v>79922.495999999999</v>
      </c>
      <c r="J71" s="108">
        <f t="shared" si="3"/>
        <v>2.1970153192500032E-2</v>
      </c>
    </row>
    <row r="72" spans="1:10" x14ac:dyDescent="0.25">
      <c r="A72" t="s">
        <v>6</v>
      </c>
      <c r="B72" t="s">
        <v>43</v>
      </c>
      <c r="C72" t="s">
        <v>0</v>
      </c>
      <c r="D72" t="s">
        <v>55</v>
      </c>
      <c r="E72" s="132" t="s">
        <v>51</v>
      </c>
      <c r="F72" s="100">
        <v>97635</v>
      </c>
      <c r="G72" s="106">
        <v>6.7</v>
      </c>
      <c r="H72" s="104">
        <v>0.20070509394400363</v>
      </c>
      <c r="I72" s="107">
        <f t="shared" si="2"/>
        <v>13083.09</v>
      </c>
      <c r="J72" s="108">
        <f t="shared" si="3"/>
        <v>2.6894482588496485E-2</v>
      </c>
    </row>
    <row r="73" spans="1:10" x14ac:dyDescent="0.25">
      <c r="A73" t="s">
        <v>6</v>
      </c>
      <c r="B73" t="s">
        <v>43</v>
      </c>
      <c r="C73" t="s">
        <v>52</v>
      </c>
      <c r="D73" t="s">
        <v>55</v>
      </c>
      <c r="E73" s="132" t="s">
        <v>51</v>
      </c>
      <c r="F73" s="100">
        <v>307672</v>
      </c>
      <c r="G73" s="106">
        <v>4.0999999999999996</v>
      </c>
      <c r="H73" s="104">
        <v>8.4576950312498622E-2</v>
      </c>
      <c r="I73" s="107">
        <f t="shared" si="2"/>
        <v>25229.103999999999</v>
      </c>
      <c r="J73" s="108">
        <f t="shared" si="3"/>
        <v>6.9353099256248864E-3</v>
      </c>
    </row>
    <row r="74" spans="1:10" x14ac:dyDescent="0.25">
      <c r="A74" t="s">
        <v>6</v>
      </c>
      <c r="B74" t="s">
        <v>44</v>
      </c>
      <c r="C74" t="s">
        <v>0</v>
      </c>
      <c r="D74" t="s">
        <v>56</v>
      </c>
      <c r="E74" s="132" t="s">
        <v>53</v>
      </c>
      <c r="F74" s="102">
        <v>473582</v>
      </c>
      <c r="G74" s="106">
        <v>2.9</v>
      </c>
      <c r="H74" s="104">
        <v>1</v>
      </c>
      <c r="I74" s="107">
        <f t="shared" si="2"/>
        <v>27467.756000000001</v>
      </c>
      <c r="J74" s="108">
        <f t="shared" si="3"/>
        <v>5.7999999999999996E-2</v>
      </c>
    </row>
    <row r="75" spans="1:10" ht="15" customHeight="1" x14ac:dyDescent="0.25">
      <c r="A75" t="s">
        <v>6</v>
      </c>
      <c r="B75" t="s">
        <v>44</v>
      </c>
      <c r="C75" t="s">
        <v>52</v>
      </c>
      <c r="D75" t="s">
        <v>56</v>
      </c>
      <c r="E75" s="132" t="s">
        <v>53</v>
      </c>
      <c r="F75" s="100">
        <v>4482659</v>
      </c>
      <c r="G75" s="106">
        <v>1</v>
      </c>
      <c r="H75" s="104">
        <v>1</v>
      </c>
      <c r="I75" s="107">
        <f t="shared" si="2"/>
        <v>89653.18</v>
      </c>
      <c r="J75" s="108">
        <f t="shared" si="3"/>
        <v>0.02</v>
      </c>
    </row>
    <row r="76" spans="1:10" x14ac:dyDescent="0.25">
      <c r="A76" t="s">
        <v>6</v>
      </c>
      <c r="B76" t="s">
        <v>44</v>
      </c>
      <c r="C76" t="s">
        <v>0</v>
      </c>
      <c r="D76" t="s">
        <v>56</v>
      </c>
      <c r="E76" s="132" t="s">
        <v>54</v>
      </c>
      <c r="F76" s="102">
        <v>394962</v>
      </c>
      <c r="G76" s="106">
        <v>3.3</v>
      </c>
      <c r="H76" s="104">
        <v>0.83398862287840336</v>
      </c>
      <c r="I76" s="107">
        <f t="shared" si="2"/>
        <v>26067.491999999998</v>
      </c>
      <c r="J76" s="108">
        <f t="shared" si="3"/>
        <v>5.5043249109974622E-2</v>
      </c>
    </row>
    <row r="77" spans="1:10" ht="16.5" customHeight="1" x14ac:dyDescent="0.25">
      <c r="A77" t="s">
        <v>6</v>
      </c>
      <c r="B77" t="s">
        <v>44</v>
      </c>
      <c r="C77" t="s">
        <v>52</v>
      </c>
      <c r="D77" t="s">
        <v>56</v>
      </c>
      <c r="E77" s="132" t="s">
        <v>54</v>
      </c>
      <c r="F77" s="100">
        <v>3888121</v>
      </c>
      <c r="G77" s="106">
        <v>1.2</v>
      </c>
      <c r="H77" s="104">
        <v>0.86736934484644046</v>
      </c>
      <c r="I77" s="107">
        <f t="shared" si="2"/>
        <v>93314.90400000001</v>
      </c>
      <c r="J77" s="108">
        <f t="shared" si="3"/>
        <v>2.0816864276314569E-2</v>
      </c>
    </row>
    <row r="78" spans="1:10" x14ac:dyDescent="0.25">
      <c r="A78" t="s">
        <v>6</v>
      </c>
      <c r="B78" t="s">
        <v>44</v>
      </c>
      <c r="C78" t="s">
        <v>0</v>
      </c>
      <c r="D78" t="s">
        <v>56</v>
      </c>
      <c r="E78" s="132" t="s">
        <v>51</v>
      </c>
      <c r="F78" s="102">
        <v>78620</v>
      </c>
      <c r="G78" s="106">
        <v>7.5</v>
      </c>
      <c r="H78" s="104">
        <v>0.16601137712159669</v>
      </c>
      <c r="I78" s="107">
        <f t="shared" si="2"/>
        <v>11793</v>
      </c>
      <c r="J78" s="108">
        <f t="shared" si="3"/>
        <v>2.4901706568239503E-2</v>
      </c>
    </row>
    <row r="79" spans="1:10" x14ac:dyDescent="0.25">
      <c r="A79" t="s">
        <v>6</v>
      </c>
      <c r="B79" t="s">
        <v>44</v>
      </c>
      <c r="C79" t="s">
        <v>52</v>
      </c>
      <c r="D79" t="s">
        <v>56</v>
      </c>
      <c r="E79" s="132" t="s">
        <v>51</v>
      </c>
      <c r="F79" s="100">
        <v>594538</v>
      </c>
      <c r="G79" s="106">
        <v>3.2</v>
      </c>
      <c r="H79" s="104">
        <v>0.13263065515355954</v>
      </c>
      <c r="I79" s="107">
        <f t="shared" si="2"/>
        <v>38050.432000000001</v>
      </c>
      <c r="J79" s="108">
        <f t="shared" si="3"/>
        <v>8.4883619298278118E-3</v>
      </c>
    </row>
    <row r="80" spans="1:10" x14ac:dyDescent="0.25">
      <c r="A80" t="s">
        <v>6</v>
      </c>
      <c r="B80" t="s">
        <v>44</v>
      </c>
      <c r="C80" t="s">
        <v>0</v>
      </c>
      <c r="D80" t="s">
        <v>57</v>
      </c>
      <c r="E80" s="132" t="s">
        <v>53</v>
      </c>
      <c r="F80" s="100">
        <v>327426</v>
      </c>
      <c r="G80" s="106">
        <v>3.7</v>
      </c>
      <c r="H80" s="104">
        <v>1</v>
      </c>
      <c r="I80" s="107">
        <f t="shared" si="2"/>
        <v>24229.523999999998</v>
      </c>
      <c r="J80" s="108">
        <f t="shared" si="3"/>
        <v>7.400000000000001E-2</v>
      </c>
    </row>
    <row r="81" spans="1:10" x14ac:dyDescent="0.25">
      <c r="A81" t="s">
        <v>6</v>
      </c>
      <c r="B81" t="s">
        <v>44</v>
      </c>
      <c r="C81" t="s">
        <v>52</v>
      </c>
      <c r="D81" t="s">
        <v>57</v>
      </c>
      <c r="E81" s="132" t="s">
        <v>53</v>
      </c>
      <c r="F81" s="100">
        <v>3616193</v>
      </c>
      <c r="G81" s="106">
        <v>1.2</v>
      </c>
      <c r="H81" s="104">
        <v>1</v>
      </c>
      <c r="I81" s="107">
        <f t="shared" si="2"/>
        <v>86788.631999999998</v>
      </c>
      <c r="J81" s="108">
        <f t="shared" si="3"/>
        <v>2.4E-2</v>
      </c>
    </row>
    <row r="82" spans="1:10" x14ac:dyDescent="0.25">
      <c r="A82" t="s">
        <v>6</v>
      </c>
      <c r="B82" t="s">
        <v>44</v>
      </c>
      <c r="C82" t="s">
        <v>0</v>
      </c>
      <c r="D82" t="s">
        <v>57</v>
      </c>
      <c r="E82" s="132" t="s">
        <v>54</v>
      </c>
      <c r="F82" s="100">
        <v>327426</v>
      </c>
      <c r="G82" s="106">
        <v>3.7</v>
      </c>
      <c r="H82" s="18">
        <v>0.77080768298166358</v>
      </c>
      <c r="I82" s="107">
        <f t="shared" si="2"/>
        <v>24229.523999999998</v>
      </c>
      <c r="J82" s="108">
        <f t="shared" si="3"/>
        <v>5.7039768540643104E-2</v>
      </c>
    </row>
    <row r="83" spans="1:10" x14ac:dyDescent="0.25">
      <c r="A83" t="s">
        <v>6</v>
      </c>
      <c r="B83" t="s">
        <v>44</v>
      </c>
      <c r="C83" t="s">
        <v>52</v>
      </c>
      <c r="D83" t="s">
        <v>57</v>
      </c>
      <c r="E83" s="132" t="s">
        <v>54</v>
      </c>
      <c r="F83" s="100">
        <v>3090948</v>
      </c>
      <c r="G83" s="106">
        <v>1.2</v>
      </c>
      <c r="H83" s="104">
        <v>0.85475194493214268</v>
      </c>
      <c r="I83" s="107">
        <f t="shared" si="2"/>
        <v>74182.752000000008</v>
      </c>
      <c r="J83" s="108">
        <f t="shared" si="3"/>
        <v>2.0514046678371423E-2</v>
      </c>
    </row>
    <row r="84" spans="1:10" x14ac:dyDescent="0.25">
      <c r="A84" t="s">
        <v>6</v>
      </c>
      <c r="B84" t="s">
        <v>44</v>
      </c>
      <c r="C84" t="s">
        <v>0</v>
      </c>
      <c r="D84" t="s">
        <v>57</v>
      </c>
      <c r="E84" s="132" t="s">
        <v>51</v>
      </c>
      <c r="F84" s="100">
        <v>97357</v>
      </c>
      <c r="G84" s="106">
        <v>6.7</v>
      </c>
      <c r="H84" s="104">
        <v>0.29734046776981671</v>
      </c>
      <c r="I84" s="107">
        <f t="shared" si="2"/>
        <v>13045.838</v>
      </c>
      <c r="J84" s="108">
        <f t="shared" si="3"/>
        <v>3.984362268115544E-2</v>
      </c>
    </row>
    <row r="85" spans="1:10" x14ac:dyDescent="0.25">
      <c r="A85" t="s">
        <v>6</v>
      </c>
      <c r="B85" t="s">
        <v>44</v>
      </c>
      <c r="C85" t="s">
        <v>52</v>
      </c>
      <c r="D85" t="s">
        <v>57</v>
      </c>
      <c r="E85" s="132" t="s">
        <v>51</v>
      </c>
      <c r="F85" s="100">
        <v>525245</v>
      </c>
      <c r="G85" s="106">
        <v>3.2</v>
      </c>
      <c r="H85" s="104">
        <v>0.14524805506785726</v>
      </c>
      <c r="I85" s="107">
        <f t="shared" si="2"/>
        <v>33615.68</v>
      </c>
      <c r="J85" s="108">
        <f t="shared" si="3"/>
        <v>9.2958755243428646E-3</v>
      </c>
    </row>
    <row r="86" spans="1:10" x14ac:dyDescent="0.25">
      <c r="A86" t="s">
        <v>6</v>
      </c>
      <c r="B86" t="s">
        <v>44</v>
      </c>
      <c r="C86" t="s">
        <v>0</v>
      </c>
      <c r="D86" t="s">
        <v>55</v>
      </c>
      <c r="E86" s="132" t="s">
        <v>53</v>
      </c>
      <c r="F86" s="100">
        <v>424924</v>
      </c>
      <c r="G86" s="106">
        <v>3.1</v>
      </c>
      <c r="H86" s="104">
        <v>1</v>
      </c>
      <c r="I86" s="107">
        <f t="shared" si="2"/>
        <v>26345.288000000004</v>
      </c>
      <c r="J86" s="108">
        <f t="shared" si="3"/>
        <v>6.2E-2</v>
      </c>
    </row>
    <row r="87" spans="1:10" x14ac:dyDescent="0.25">
      <c r="A87" t="s">
        <v>6</v>
      </c>
      <c r="B87" t="s">
        <v>44</v>
      </c>
      <c r="C87" t="s">
        <v>52</v>
      </c>
      <c r="D87" t="s">
        <v>55</v>
      </c>
      <c r="E87" s="132" t="s">
        <v>53</v>
      </c>
      <c r="F87" s="100">
        <v>3617251</v>
      </c>
      <c r="G87" s="106">
        <v>1.2</v>
      </c>
      <c r="H87" s="104">
        <v>1</v>
      </c>
      <c r="I87" s="107">
        <f t="shared" si="2"/>
        <v>86814.024000000005</v>
      </c>
      <c r="J87" s="108">
        <f t="shared" si="3"/>
        <v>2.4E-2</v>
      </c>
    </row>
    <row r="88" spans="1:10" x14ac:dyDescent="0.25">
      <c r="A88" t="s">
        <v>6</v>
      </c>
      <c r="B88" t="s">
        <v>44</v>
      </c>
      <c r="C88" t="s">
        <v>0</v>
      </c>
      <c r="D88" t="s">
        <v>55</v>
      </c>
      <c r="E88" s="132" t="s">
        <v>54</v>
      </c>
      <c r="F88" s="100">
        <v>362944</v>
      </c>
      <c r="G88" s="106">
        <v>3.3</v>
      </c>
      <c r="H88" s="104">
        <v>0.85413862243601213</v>
      </c>
      <c r="I88" s="107">
        <f t="shared" si="2"/>
        <v>23954.304</v>
      </c>
      <c r="J88" s="108">
        <f t="shared" si="3"/>
        <v>5.6373149080776799E-2</v>
      </c>
    </row>
    <row r="89" spans="1:10" x14ac:dyDescent="0.25">
      <c r="A89" t="s">
        <v>6</v>
      </c>
      <c r="B89" t="s">
        <v>44</v>
      </c>
      <c r="C89" t="s">
        <v>52</v>
      </c>
      <c r="D89" t="s">
        <v>55</v>
      </c>
      <c r="E89" s="132" t="s">
        <v>54</v>
      </c>
      <c r="F89" s="100">
        <v>3359055</v>
      </c>
      <c r="G89" s="106">
        <v>1.2</v>
      </c>
      <c r="H89" s="104">
        <v>0.92862093341048213</v>
      </c>
      <c r="I89" s="107">
        <f t="shared" si="2"/>
        <v>80617.320000000007</v>
      </c>
      <c r="J89" s="108">
        <f t="shared" si="3"/>
        <v>2.228690240185157E-2</v>
      </c>
    </row>
    <row r="90" spans="1:10" x14ac:dyDescent="0.25">
      <c r="A90" t="s">
        <v>6</v>
      </c>
      <c r="B90" t="s">
        <v>44</v>
      </c>
      <c r="C90" t="s">
        <v>0</v>
      </c>
      <c r="D90" t="s">
        <v>55</v>
      </c>
      <c r="E90" s="132" t="s">
        <v>51</v>
      </c>
      <c r="F90" s="100">
        <v>61980</v>
      </c>
      <c r="G90" s="106">
        <v>8.6</v>
      </c>
      <c r="H90" s="104">
        <v>0.14586137756398793</v>
      </c>
      <c r="I90" s="107">
        <f t="shared" si="2"/>
        <v>10660.56</v>
      </c>
      <c r="J90" s="108">
        <f t="shared" si="3"/>
        <v>2.5088156941005923E-2</v>
      </c>
    </row>
    <row r="91" spans="1:10" x14ac:dyDescent="0.25">
      <c r="A91" t="s">
        <v>6</v>
      </c>
      <c r="B91" t="s">
        <v>44</v>
      </c>
      <c r="C91" t="s">
        <v>52</v>
      </c>
      <c r="D91" t="s">
        <v>55</v>
      </c>
      <c r="E91" s="132" t="s">
        <v>51</v>
      </c>
      <c r="F91" s="100">
        <v>258196</v>
      </c>
      <c r="G91" s="106">
        <v>4.5</v>
      </c>
      <c r="H91" s="104">
        <v>7.1379066589517842E-2</v>
      </c>
      <c r="I91" s="107">
        <f t="shared" si="2"/>
        <v>23237.64</v>
      </c>
      <c r="J91" s="108">
        <f t="shared" si="3"/>
        <v>6.4241159930566059E-3</v>
      </c>
    </row>
    <row r="92" spans="1:10" x14ac:dyDescent="0.25">
      <c r="A92" t="s">
        <v>6</v>
      </c>
      <c r="B92" t="s">
        <v>45</v>
      </c>
      <c r="C92" t="s">
        <v>0</v>
      </c>
      <c r="D92" t="s">
        <v>56</v>
      </c>
      <c r="E92" s="132" t="s">
        <v>53</v>
      </c>
      <c r="F92" s="102">
        <v>354297</v>
      </c>
      <c r="G92" s="106">
        <v>3.7</v>
      </c>
      <c r="H92" s="104">
        <v>1</v>
      </c>
      <c r="I92" s="107">
        <f t="shared" si="2"/>
        <v>26217.978000000003</v>
      </c>
      <c r="J92" s="108">
        <f t="shared" si="3"/>
        <v>7.400000000000001E-2</v>
      </c>
    </row>
    <row r="93" spans="1:10" x14ac:dyDescent="0.25">
      <c r="A93" t="s">
        <v>6</v>
      </c>
      <c r="B93" t="s">
        <v>45</v>
      </c>
      <c r="C93" t="s">
        <v>52</v>
      </c>
      <c r="D93" t="s">
        <v>56</v>
      </c>
      <c r="E93" s="132" t="s">
        <v>53</v>
      </c>
      <c r="F93" s="100">
        <v>4392791</v>
      </c>
      <c r="G93" s="106">
        <v>1</v>
      </c>
      <c r="H93" s="104">
        <v>1</v>
      </c>
      <c r="I93" s="107">
        <f t="shared" si="2"/>
        <v>87855.82</v>
      </c>
      <c r="J93" s="108">
        <f t="shared" si="3"/>
        <v>0.02</v>
      </c>
    </row>
    <row r="94" spans="1:10" x14ac:dyDescent="0.25">
      <c r="A94" t="s">
        <v>6</v>
      </c>
      <c r="B94" t="s">
        <v>45</v>
      </c>
      <c r="C94" t="s">
        <v>0</v>
      </c>
      <c r="D94" t="s">
        <v>56</v>
      </c>
      <c r="E94" s="132" t="s">
        <v>54</v>
      </c>
      <c r="F94" s="102">
        <v>309596</v>
      </c>
      <c r="G94" s="106">
        <v>3.7</v>
      </c>
      <c r="H94" s="104">
        <v>0.8738318416469798</v>
      </c>
      <c r="I94" s="107">
        <f t="shared" si="2"/>
        <v>22910.103999999999</v>
      </c>
      <c r="J94" s="108">
        <f t="shared" si="3"/>
        <v>6.4663556281876505E-2</v>
      </c>
    </row>
    <row r="95" spans="1:10" x14ac:dyDescent="0.25">
      <c r="A95" t="s">
        <v>6</v>
      </c>
      <c r="B95" t="s">
        <v>45</v>
      </c>
      <c r="C95" t="s">
        <v>52</v>
      </c>
      <c r="D95" t="s">
        <v>56</v>
      </c>
      <c r="E95" s="132" t="s">
        <v>54</v>
      </c>
      <c r="F95" s="100">
        <v>3920954</v>
      </c>
      <c r="G95" s="106">
        <v>1.2</v>
      </c>
      <c r="H95" s="104">
        <v>0.89258833393166215</v>
      </c>
      <c r="I95" s="107">
        <f t="shared" si="2"/>
        <v>94102.895999999993</v>
      </c>
      <c r="J95" s="108">
        <f t="shared" si="3"/>
        <v>2.1422120014359888E-2</v>
      </c>
    </row>
    <row r="96" spans="1:10" x14ac:dyDescent="0.25">
      <c r="A96" t="s">
        <v>6</v>
      </c>
      <c r="B96" t="s">
        <v>45</v>
      </c>
      <c r="C96" t="s">
        <v>0</v>
      </c>
      <c r="D96" t="s">
        <v>56</v>
      </c>
      <c r="E96" s="132" t="s">
        <v>51</v>
      </c>
      <c r="F96" s="102">
        <v>44701</v>
      </c>
      <c r="G96" s="106">
        <v>10.5</v>
      </c>
      <c r="H96" s="104">
        <v>0.1261681583530202</v>
      </c>
      <c r="I96" s="107">
        <f t="shared" si="2"/>
        <v>9387.2099999999991</v>
      </c>
      <c r="J96" s="108">
        <f t="shared" si="3"/>
        <v>2.6495313254134244E-2</v>
      </c>
    </row>
    <row r="97" spans="1:10" x14ac:dyDescent="0.25">
      <c r="A97" t="s">
        <v>6</v>
      </c>
      <c r="B97" t="s">
        <v>45</v>
      </c>
      <c r="C97" t="s">
        <v>52</v>
      </c>
      <c r="D97" t="s">
        <v>56</v>
      </c>
      <c r="E97" s="132" t="s">
        <v>51</v>
      </c>
      <c r="F97" s="100">
        <v>471837</v>
      </c>
      <c r="G97" s="106">
        <v>3.3</v>
      </c>
      <c r="H97" s="104">
        <v>0.10741166606833788</v>
      </c>
      <c r="I97" s="107">
        <f t="shared" si="2"/>
        <v>31141.241999999998</v>
      </c>
      <c r="J97" s="108">
        <f t="shared" si="3"/>
        <v>7.0891699605103E-3</v>
      </c>
    </row>
    <row r="98" spans="1:10" x14ac:dyDescent="0.25">
      <c r="A98" t="s">
        <v>6</v>
      </c>
      <c r="B98" t="s">
        <v>45</v>
      </c>
      <c r="C98" t="s">
        <v>0</v>
      </c>
      <c r="D98" t="s">
        <v>57</v>
      </c>
      <c r="E98" s="132" t="s">
        <v>53</v>
      </c>
      <c r="F98" s="100">
        <v>237067</v>
      </c>
      <c r="G98" s="106">
        <v>4.5</v>
      </c>
      <c r="H98" s="104">
        <v>1</v>
      </c>
      <c r="I98" s="107">
        <f t="shared" si="2"/>
        <v>21336.03</v>
      </c>
      <c r="J98" s="108">
        <f t="shared" si="3"/>
        <v>0.09</v>
      </c>
    </row>
    <row r="99" spans="1:10" x14ac:dyDescent="0.25">
      <c r="A99" t="s">
        <v>6</v>
      </c>
      <c r="B99" t="s">
        <v>45</v>
      </c>
      <c r="C99" t="s">
        <v>52</v>
      </c>
      <c r="D99" t="s">
        <v>57</v>
      </c>
      <c r="E99" s="132" t="s">
        <v>53</v>
      </c>
      <c r="F99" s="100">
        <v>3645886</v>
      </c>
      <c r="G99" s="106">
        <v>1.2</v>
      </c>
      <c r="H99" s="104">
        <v>1</v>
      </c>
      <c r="I99" s="107">
        <f t="shared" si="2"/>
        <v>87501.26400000001</v>
      </c>
      <c r="J99" s="108">
        <f t="shared" si="3"/>
        <v>2.4E-2</v>
      </c>
    </row>
    <row r="100" spans="1:10" x14ac:dyDescent="0.25">
      <c r="A100" t="s">
        <v>6</v>
      </c>
      <c r="B100" t="s">
        <v>45</v>
      </c>
      <c r="C100" t="s">
        <v>0</v>
      </c>
      <c r="D100" t="s">
        <v>57</v>
      </c>
      <c r="E100" s="132" t="s">
        <v>54</v>
      </c>
      <c r="F100" s="100">
        <v>237067</v>
      </c>
      <c r="G100" s="106">
        <v>4.5</v>
      </c>
      <c r="H100" s="18">
        <v>0.74731970884834953</v>
      </c>
      <c r="I100" s="107">
        <f t="shared" si="2"/>
        <v>21336.03</v>
      </c>
      <c r="J100" s="108">
        <f t="shared" si="3"/>
        <v>6.7258773796351465E-2</v>
      </c>
    </row>
    <row r="101" spans="1:10" x14ac:dyDescent="0.25">
      <c r="A101" t="s">
        <v>6</v>
      </c>
      <c r="B101" t="s">
        <v>45</v>
      </c>
      <c r="C101" t="s">
        <v>52</v>
      </c>
      <c r="D101" t="s">
        <v>57</v>
      </c>
      <c r="E101" s="132" t="s">
        <v>54</v>
      </c>
      <c r="F101" s="100">
        <v>3154892</v>
      </c>
      <c r="G101" s="106">
        <v>1.2</v>
      </c>
      <c r="H101" s="104">
        <v>0.86532930541437669</v>
      </c>
      <c r="I101" s="107">
        <f t="shared" si="2"/>
        <v>75717.407999999996</v>
      </c>
      <c r="J101" s="108">
        <f t="shared" si="3"/>
        <v>2.0767903329945037E-2</v>
      </c>
    </row>
    <row r="102" spans="1:10" x14ac:dyDescent="0.25">
      <c r="A102" t="s">
        <v>6</v>
      </c>
      <c r="B102" t="s">
        <v>45</v>
      </c>
      <c r="C102" t="s">
        <v>0</v>
      </c>
      <c r="D102" t="s">
        <v>57</v>
      </c>
      <c r="E102" s="132" t="s">
        <v>51</v>
      </c>
      <c r="F102" s="100">
        <v>80156</v>
      </c>
      <c r="G102" s="106">
        <v>7.3</v>
      </c>
      <c r="H102" s="104">
        <v>0.33811538510210193</v>
      </c>
      <c r="I102" s="107">
        <f t="shared" si="2"/>
        <v>11702.775999999998</v>
      </c>
      <c r="J102" s="108">
        <f t="shared" si="3"/>
        <v>4.9364846224906882E-2</v>
      </c>
    </row>
    <row r="103" spans="1:10" x14ac:dyDescent="0.25">
      <c r="A103" t="s">
        <v>6</v>
      </c>
      <c r="B103" t="s">
        <v>45</v>
      </c>
      <c r="C103" t="s">
        <v>52</v>
      </c>
      <c r="D103" t="s">
        <v>57</v>
      </c>
      <c r="E103" s="132" t="s">
        <v>51</v>
      </c>
      <c r="F103" s="100">
        <v>490994</v>
      </c>
      <c r="G103" s="106">
        <v>3.3</v>
      </c>
      <c r="H103" s="104">
        <v>0.13467069458562336</v>
      </c>
      <c r="I103" s="107">
        <f t="shared" si="2"/>
        <v>32405.603999999999</v>
      </c>
      <c r="J103" s="108">
        <f t="shared" si="3"/>
        <v>8.8882658426511427E-3</v>
      </c>
    </row>
    <row r="104" spans="1:10" x14ac:dyDescent="0.25">
      <c r="A104" t="s">
        <v>6</v>
      </c>
      <c r="B104" t="s">
        <v>45</v>
      </c>
      <c r="C104" t="s">
        <v>0</v>
      </c>
      <c r="D104" t="s">
        <v>55</v>
      </c>
      <c r="E104" s="132" t="s">
        <v>53</v>
      </c>
      <c r="F104" s="100">
        <v>317388</v>
      </c>
      <c r="G104" s="106">
        <v>3.7</v>
      </c>
      <c r="H104" s="104">
        <v>1</v>
      </c>
      <c r="I104" s="107">
        <f t="shared" si="2"/>
        <v>23486.712000000003</v>
      </c>
      <c r="J104" s="108">
        <f t="shared" si="3"/>
        <v>7.400000000000001E-2</v>
      </c>
    </row>
    <row r="105" spans="1:10" x14ac:dyDescent="0.25">
      <c r="A105" t="s">
        <v>6</v>
      </c>
      <c r="B105" t="s">
        <v>45</v>
      </c>
      <c r="C105" t="s">
        <v>52</v>
      </c>
      <c r="D105" t="s">
        <v>55</v>
      </c>
      <c r="E105" s="132" t="s">
        <v>53</v>
      </c>
      <c r="F105" s="100">
        <v>3648368</v>
      </c>
      <c r="G105" s="106">
        <v>1.2</v>
      </c>
      <c r="H105" s="104">
        <v>1</v>
      </c>
      <c r="I105" s="107">
        <f t="shared" si="2"/>
        <v>87560.831999999995</v>
      </c>
      <c r="J105" s="108">
        <f t="shared" si="3"/>
        <v>2.4E-2</v>
      </c>
    </row>
    <row r="106" spans="1:10" x14ac:dyDescent="0.25">
      <c r="A106" t="s">
        <v>6</v>
      </c>
      <c r="B106" t="s">
        <v>45</v>
      </c>
      <c r="C106" t="s">
        <v>0</v>
      </c>
      <c r="D106" t="s">
        <v>55</v>
      </c>
      <c r="E106" s="132" t="s">
        <v>54</v>
      </c>
      <c r="F106" s="100">
        <v>269541</v>
      </c>
      <c r="G106" s="106">
        <v>4</v>
      </c>
      <c r="H106" s="104">
        <v>0.84924760860524029</v>
      </c>
      <c r="I106" s="107">
        <f t="shared" si="2"/>
        <v>21563.279999999999</v>
      </c>
      <c r="J106" s="108">
        <f t="shared" si="3"/>
        <v>6.7939808688419229E-2</v>
      </c>
    </row>
    <row r="107" spans="1:10" x14ac:dyDescent="0.25">
      <c r="A107" t="s">
        <v>6</v>
      </c>
      <c r="B107" t="s">
        <v>45</v>
      </c>
      <c r="C107" t="s">
        <v>52</v>
      </c>
      <c r="D107" t="s">
        <v>55</v>
      </c>
      <c r="E107" s="132" t="s">
        <v>54</v>
      </c>
      <c r="F107" s="100">
        <v>3434482</v>
      </c>
      <c r="G107" s="106">
        <v>1.2</v>
      </c>
      <c r="H107" s="104">
        <v>0.94137488323546314</v>
      </c>
      <c r="I107" s="107">
        <f t="shared" si="2"/>
        <v>82427.567999999999</v>
      </c>
      <c r="J107" s="108">
        <f t="shared" si="3"/>
        <v>2.2592997197651114E-2</v>
      </c>
    </row>
    <row r="108" spans="1:10" x14ac:dyDescent="0.25">
      <c r="A108" t="s">
        <v>6</v>
      </c>
      <c r="B108" t="s">
        <v>45</v>
      </c>
      <c r="C108" t="s">
        <v>0</v>
      </c>
      <c r="D108" t="s">
        <v>55</v>
      </c>
      <c r="E108" s="132" t="s">
        <v>51</v>
      </c>
      <c r="F108" s="100">
        <v>47847</v>
      </c>
      <c r="G108" s="106">
        <v>9.9</v>
      </c>
      <c r="H108" s="104">
        <v>0.15075239139475974</v>
      </c>
      <c r="I108" s="107">
        <f t="shared" si="2"/>
        <v>9473.7060000000001</v>
      </c>
      <c r="J108" s="108">
        <f t="shared" si="3"/>
        <v>2.9848973496162428E-2</v>
      </c>
    </row>
    <row r="109" spans="1:10" x14ac:dyDescent="0.25">
      <c r="A109" t="s">
        <v>6</v>
      </c>
      <c r="B109" t="s">
        <v>45</v>
      </c>
      <c r="C109" t="s">
        <v>52</v>
      </c>
      <c r="D109" t="s">
        <v>55</v>
      </c>
      <c r="E109" s="132" t="s">
        <v>51</v>
      </c>
      <c r="F109" s="100">
        <v>213886</v>
      </c>
      <c r="G109" s="106">
        <v>5</v>
      </c>
      <c r="H109" s="104">
        <v>5.8625116764536911E-2</v>
      </c>
      <c r="I109" s="107">
        <f t="shared" si="2"/>
        <v>21388.6</v>
      </c>
      <c r="J109" s="108">
        <f t="shared" si="3"/>
        <v>5.8625116764536907E-3</v>
      </c>
    </row>
    <row r="110" spans="1:10" x14ac:dyDescent="0.25">
      <c r="A110" t="s">
        <v>7</v>
      </c>
      <c r="B110" t="s">
        <v>64</v>
      </c>
      <c r="C110" t="s">
        <v>0</v>
      </c>
      <c r="D110" t="s">
        <v>56</v>
      </c>
      <c r="E110" s="132" t="s">
        <v>53</v>
      </c>
      <c r="F110" s="102">
        <v>2510427</v>
      </c>
      <c r="G110" s="106">
        <v>0.9</v>
      </c>
      <c r="H110" s="104">
        <v>1</v>
      </c>
      <c r="I110" s="107">
        <f t="shared" si="2"/>
        <v>45187.686000000009</v>
      </c>
      <c r="J110" s="108">
        <f t="shared" si="3"/>
        <v>1.8000000000000002E-2</v>
      </c>
    </row>
    <row r="111" spans="1:10" x14ac:dyDescent="0.25">
      <c r="A111" t="s">
        <v>7</v>
      </c>
      <c r="B111" t="s">
        <v>64</v>
      </c>
      <c r="C111" t="s">
        <v>52</v>
      </c>
      <c r="D111" t="s">
        <v>56</v>
      </c>
      <c r="E111" s="132" t="s">
        <v>53</v>
      </c>
      <c r="F111" s="100">
        <v>22505662</v>
      </c>
      <c r="G111" s="106">
        <v>0.3</v>
      </c>
      <c r="H111" s="104">
        <v>1</v>
      </c>
      <c r="I111" s="107">
        <f t="shared" si="2"/>
        <v>135033.97199999998</v>
      </c>
      <c r="J111" s="108">
        <f t="shared" si="3"/>
        <v>6.0000000000000001E-3</v>
      </c>
    </row>
    <row r="112" spans="1:10" ht="15.75" customHeight="1" x14ac:dyDescent="0.25">
      <c r="A112" t="s">
        <v>7</v>
      </c>
      <c r="B112" t="s">
        <v>64</v>
      </c>
      <c r="C112" t="s">
        <v>0</v>
      </c>
      <c r="D112" t="s">
        <v>56</v>
      </c>
      <c r="E112" s="132" t="s">
        <v>54</v>
      </c>
      <c r="F112" s="102">
        <v>2011783</v>
      </c>
      <c r="G112" s="106">
        <v>0.9</v>
      </c>
      <c r="H112" s="104">
        <v>0.80137084249014212</v>
      </c>
      <c r="I112" s="107">
        <f t="shared" si="2"/>
        <v>36212.093999999997</v>
      </c>
      <c r="J112" s="108">
        <f t="shared" si="3"/>
        <v>1.4424675164822558E-2</v>
      </c>
    </row>
    <row r="113" spans="1:10" x14ac:dyDescent="0.25">
      <c r="A113" t="s">
        <v>7</v>
      </c>
      <c r="B113" t="s">
        <v>64</v>
      </c>
      <c r="C113" t="s">
        <v>52</v>
      </c>
      <c r="D113" t="s">
        <v>56</v>
      </c>
      <c r="E113" s="132" t="s">
        <v>54</v>
      </c>
      <c r="F113" s="100">
        <v>19541101</v>
      </c>
      <c r="G113" s="106">
        <v>0.3</v>
      </c>
      <c r="H113" s="104">
        <v>0.86827488122766616</v>
      </c>
      <c r="I113" s="107">
        <f t="shared" si="2"/>
        <v>117246.606</v>
      </c>
      <c r="J113" s="108">
        <f t="shared" si="3"/>
        <v>5.2096492873659975E-3</v>
      </c>
    </row>
    <row r="114" spans="1:10" ht="15.75" customHeight="1" x14ac:dyDescent="0.25">
      <c r="A114" t="s">
        <v>7</v>
      </c>
      <c r="B114" t="s">
        <v>64</v>
      </c>
      <c r="C114" t="s">
        <v>0</v>
      </c>
      <c r="D114" t="s">
        <v>56</v>
      </c>
      <c r="E114" s="132" t="s">
        <v>51</v>
      </c>
      <c r="F114" s="102">
        <v>498644</v>
      </c>
      <c r="G114" s="106">
        <v>3.1</v>
      </c>
      <c r="H114" s="104">
        <v>0.19862915750985788</v>
      </c>
      <c r="I114" s="107">
        <f t="shared" si="2"/>
        <v>30915.928000000004</v>
      </c>
      <c r="J114" s="108">
        <f t="shared" si="3"/>
        <v>1.2315007765611188E-2</v>
      </c>
    </row>
    <row r="115" spans="1:10" ht="16.5" customHeight="1" x14ac:dyDescent="0.25">
      <c r="A115" t="s">
        <v>7</v>
      </c>
      <c r="B115" t="s">
        <v>64</v>
      </c>
      <c r="C115" t="s">
        <v>52</v>
      </c>
      <c r="D115" t="s">
        <v>56</v>
      </c>
      <c r="E115" s="132" t="s">
        <v>51</v>
      </c>
      <c r="F115" s="100">
        <v>2964561</v>
      </c>
      <c r="G115" s="106">
        <v>1.6</v>
      </c>
      <c r="H115" s="104">
        <v>0.13172511877233384</v>
      </c>
      <c r="I115" s="107">
        <f t="shared" si="2"/>
        <v>94865.952000000005</v>
      </c>
      <c r="J115" s="108">
        <f t="shared" si="3"/>
        <v>4.2152038007146828E-3</v>
      </c>
    </row>
    <row r="116" spans="1:10" x14ac:dyDescent="0.25">
      <c r="A116" t="s">
        <v>7</v>
      </c>
      <c r="B116" t="s">
        <v>64</v>
      </c>
      <c r="C116" t="s">
        <v>0</v>
      </c>
      <c r="D116" t="s">
        <v>57</v>
      </c>
      <c r="E116" s="132" t="s">
        <v>53</v>
      </c>
      <c r="F116" s="102">
        <v>2241263</v>
      </c>
      <c r="G116" s="106">
        <v>0.9</v>
      </c>
      <c r="H116" s="104">
        <v>1</v>
      </c>
      <c r="I116" s="107">
        <f t="shared" si="2"/>
        <v>40342.733999999997</v>
      </c>
      <c r="J116" s="108">
        <f t="shared" si="3"/>
        <v>1.8000000000000002E-2</v>
      </c>
    </row>
    <row r="117" spans="1:10" ht="16.5" customHeight="1" x14ac:dyDescent="0.25">
      <c r="A117" t="s">
        <v>7</v>
      </c>
      <c r="B117" t="s">
        <v>64</v>
      </c>
      <c r="C117" t="s">
        <v>52</v>
      </c>
      <c r="D117" t="s">
        <v>57</v>
      </c>
      <c r="E117" s="132" t="s">
        <v>53</v>
      </c>
      <c r="F117" s="100">
        <v>18241645</v>
      </c>
      <c r="G117" s="106">
        <v>0.3</v>
      </c>
      <c r="H117" s="104">
        <v>1</v>
      </c>
      <c r="I117" s="107">
        <f t="shared" si="2"/>
        <v>109449.87</v>
      </c>
      <c r="J117" s="108">
        <f t="shared" si="3"/>
        <v>6.0000000000000001E-3</v>
      </c>
    </row>
    <row r="118" spans="1:10" x14ac:dyDescent="0.25">
      <c r="A118" t="s">
        <v>7</v>
      </c>
      <c r="B118" t="s">
        <v>64</v>
      </c>
      <c r="C118" t="s">
        <v>0</v>
      </c>
      <c r="D118" t="s">
        <v>57</v>
      </c>
      <c r="E118" s="132" t="s">
        <v>54</v>
      </c>
      <c r="F118" s="102">
        <v>1823205</v>
      </c>
      <c r="G118" s="106">
        <v>1.3</v>
      </c>
      <c r="H118" s="104">
        <v>0.8134721360233047</v>
      </c>
      <c r="I118" s="107">
        <f t="shared" si="2"/>
        <v>47403.33</v>
      </c>
      <c r="J118" s="108">
        <f t="shared" si="3"/>
        <v>2.1150275536605926E-2</v>
      </c>
    </row>
    <row r="119" spans="1:10" x14ac:dyDescent="0.25">
      <c r="A119" t="s">
        <v>7</v>
      </c>
      <c r="B119" t="s">
        <v>64</v>
      </c>
      <c r="C119" t="s">
        <v>52</v>
      </c>
      <c r="D119" t="s">
        <v>57</v>
      </c>
      <c r="E119" s="132" t="s">
        <v>54</v>
      </c>
      <c r="F119" s="100">
        <v>16320766</v>
      </c>
      <c r="G119" s="106">
        <v>0.3</v>
      </c>
      <c r="H119" s="104">
        <v>0.89469814811109416</v>
      </c>
      <c r="I119" s="107">
        <f t="shared" si="2"/>
        <v>97924.59599999999</v>
      </c>
      <c r="J119" s="108">
        <f t="shared" si="3"/>
        <v>5.3681888886665651E-3</v>
      </c>
    </row>
    <row r="120" spans="1:10" x14ac:dyDescent="0.25">
      <c r="A120" t="s">
        <v>7</v>
      </c>
      <c r="B120" t="s">
        <v>64</v>
      </c>
      <c r="C120" t="s">
        <v>0</v>
      </c>
      <c r="D120" t="s">
        <v>57</v>
      </c>
      <c r="E120" s="132" t="s">
        <v>51</v>
      </c>
      <c r="F120" s="102">
        <v>418058</v>
      </c>
      <c r="G120" s="106">
        <v>3.3</v>
      </c>
      <c r="H120" s="104">
        <v>0.1865278639766953</v>
      </c>
      <c r="I120" s="107">
        <f t="shared" si="2"/>
        <v>27591.827999999998</v>
      </c>
      <c r="J120" s="108">
        <f t="shared" si="3"/>
        <v>1.2310839022461889E-2</v>
      </c>
    </row>
    <row r="121" spans="1:10" x14ac:dyDescent="0.25">
      <c r="A121" t="s">
        <v>7</v>
      </c>
      <c r="B121" t="s">
        <v>64</v>
      </c>
      <c r="C121" t="s">
        <v>52</v>
      </c>
      <c r="D121" t="s">
        <v>57</v>
      </c>
      <c r="E121" s="132" t="s">
        <v>51</v>
      </c>
      <c r="F121" s="100">
        <v>1920879</v>
      </c>
      <c r="G121" s="106">
        <v>1.9</v>
      </c>
      <c r="H121" s="104">
        <v>0.10530185188890585</v>
      </c>
      <c r="I121" s="107">
        <f t="shared" si="2"/>
        <v>72993.401999999987</v>
      </c>
      <c r="J121" s="108">
        <f t="shared" si="3"/>
        <v>4.0014703717784223E-3</v>
      </c>
    </row>
    <row r="122" spans="1:10" x14ac:dyDescent="0.25">
      <c r="A122" t="s">
        <v>7</v>
      </c>
      <c r="B122" t="s">
        <v>64</v>
      </c>
      <c r="C122" t="s">
        <v>0</v>
      </c>
      <c r="D122" t="s">
        <v>55</v>
      </c>
      <c r="E122" s="132" t="s">
        <v>53</v>
      </c>
      <c r="F122" s="102">
        <v>2243466</v>
      </c>
      <c r="G122" s="106">
        <v>0.9</v>
      </c>
      <c r="H122" s="104">
        <v>1</v>
      </c>
      <c r="I122" s="107">
        <f t="shared" si="2"/>
        <v>40382.388000000006</v>
      </c>
      <c r="J122" s="108">
        <f t="shared" si="3"/>
        <v>1.8000000000000002E-2</v>
      </c>
    </row>
    <row r="123" spans="1:10" x14ac:dyDescent="0.25">
      <c r="A123" t="s">
        <v>7</v>
      </c>
      <c r="B123" t="s">
        <v>64</v>
      </c>
      <c r="C123" t="s">
        <v>52</v>
      </c>
      <c r="D123" t="s">
        <v>55</v>
      </c>
      <c r="E123" s="132" t="s">
        <v>53</v>
      </c>
      <c r="F123" s="100">
        <v>18249234</v>
      </c>
      <c r="G123" s="106">
        <v>0.3</v>
      </c>
      <c r="H123" s="104">
        <v>1</v>
      </c>
      <c r="I123" s="107">
        <f t="shared" si="2"/>
        <v>109495.40400000001</v>
      </c>
      <c r="J123" s="108">
        <f t="shared" si="3"/>
        <v>6.0000000000000001E-3</v>
      </c>
    </row>
    <row r="124" spans="1:10" ht="15" customHeight="1" x14ac:dyDescent="0.25">
      <c r="A124" t="s">
        <v>7</v>
      </c>
      <c r="B124" t="s">
        <v>64</v>
      </c>
      <c r="C124" t="s">
        <v>0</v>
      </c>
      <c r="D124" t="s">
        <v>55</v>
      </c>
      <c r="E124" s="132" t="s">
        <v>54</v>
      </c>
      <c r="F124" s="102">
        <v>1834730</v>
      </c>
      <c r="G124" s="106">
        <v>1.3</v>
      </c>
      <c r="H124" s="104">
        <v>0.81781047718129007</v>
      </c>
      <c r="I124" s="107">
        <f t="shared" si="2"/>
        <v>47702.98</v>
      </c>
      <c r="J124" s="108">
        <f t="shared" si="3"/>
        <v>2.1263072406713542E-2</v>
      </c>
    </row>
    <row r="125" spans="1:10" x14ac:dyDescent="0.25">
      <c r="A125" t="s">
        <v>7</v>
      </c>
      <c r="B125" t="s">
        <v>64</v>
      </c>
      <c r="C125" t="s">
        <v>52</v>
      </c>
      <c r="D125" t="s">
        <v>55</v>
      </c>
      <c r="E125" s="132" t="s">
        <v>54</v>
      </c>
      <c r="F125" s="100">
        <v>16829914</v>
      </c>
      <c r="G125" s="106">
        <v>0.3</v>
      </c>
      <c r="H125" s="104">
        <v>0.92222577670931283</v>
      </c>
      <c r="I125" s="107">
        <f t="shared" si="2"/>
        <v>100979.484</v>
      </c>
      <c r="J125" s="108">
        <f t="shared" si="3"/>
        <v>5.5333546602558768E-3</v>
      </c>
    </row>
    <row r="126" spans="1:10" ht="15.75" customHeight="1" x14ac:dyDescent="0.25">
      <c r="A126" t="s">
        <v>7</v>
      </c>
      <c r="B126" t="s">
        <v>64</v>
      </c>
      <c r="C126" t="s">
        <v>0</v>
      </c>
      <c r="D126" t="s">
        <v>55</v>
      </c>
      <c r="E126" s="132" t="s">
        <v>51</v>
      </c>
      <c r="F126" s="102">
        <v>408736</v>
      </c>
      <c r="G126" s="106">
        <v>3.3</v>
      </c>
      <c r="H126" s="104">
        <v>0.18218952281870998</v>
      </c>
      <c r="I126" s="107">
        <f t="shared" si="2"/>
        <v>26976.575999999997</v>
      </c>
      <c r="J126" s="108">
        <f t="shared" si="3"/>
        <v>1.202450850603486E-2</v>
      </c>
    </row>
    <row r="127" spans="1:10" ht="15" customHeight="1" x14ac:dyDescent="0.25">
      <c r="A127" t="s">
        <v>7</v>
      </c>
      <c r="B127" t="s">
        <v>64</v>
      </c>
      <c r="C127" t="s">
        <v>52</v>
      </c>
      <c r="D127" t="s">
        <v>55</v>
      </c>
      <c r="E127" s="132" t="s">
        <v>51</v>
      </c>
      <c r="F127" s="100">
        <v>1419320</v>
      </c>
      <c r="G127" s="106">
        <v>2.4</v>
      </c>
      <c r="H127" s="104">
        <v>7.7774223290687158E-2</v>
      </c>
      <c r="I127" s="107">
        <f t="shared" si="2"/>
        <v>68127.360000000001</v>
      </c>
      <c r="J127" s="108">
        <f t="shared" si="3"/>
        <v>3.7331627179529835E-3</v>
      </c>
    </row>
    <row r="128" spans="1:10" x14ac:dyDescent="0.25">
      <c r="A128" t="s">
        <v>7</v>
      </c>
      <c r="B128" t="s">
        <v>41</v>
      </c>
      <c r="C128" t="s">
        <v>0</v>
      </c>
      <c r="D128" t="s">
        <v>56</v>
      </c>
      <c r="E128" s="132" t="s">
        <v>53</v>
      </c>
      <c r="F128" s="102">
        <v>605833</v>
      </c>
      <c r="G128" s="106">
        <v>3</v>
      </c>
      <c r="H128" s="104">
        <v>1</v>
      </c>
      <c r="I128" s="107">
        <f t="shared" si="2"/>
        <v>36349.980000000003</v>
      </c>
      <c r="J128" s="108">
        <f t="shared" si="3"/>
        <v>0.06</v>
      </c>
    </row>
    <row r="129" spans="1:10" ht="15.75" customHeight="1" x14ac:dyDescent="0.25">
      <c r="A129" t="s">
        <v>7</v>
      </c>
      <c r="B129" t="s">
        <v>41</v>
      </c>
      <c r="C129" t="s">
        <v>52</v>
      </c>
      <c r="D129" t="s">
        <v>56</v>
      </c>
      <c r="E129" s="132" t="s">
        <v>53</v>
      </c>
      <c r="F129" s="100">
        <v>4307790</v>
      </c>
      <c r="G129" s="106">
        <v>1.1000000000000001</v>
      </c>
      <c r="H129" s="104">
        <v>1</v>
      </c>
      <c r="I129" s="107">
        <f t="shared" si="2"/>
        <v>94771.38</v>
      </c>
      <c r="J129" s="108">
        <f t="shared" si="3"/>
        <v>2.2000000000000002E-2</v>
      </c>
    </row>
    <row r="130" spans="1:10" x14ac:dyDescent="0.25">
      <c r="A130" t="s">
        <v>7</v>
      </c>
      <c r="B130" t="s">
        <v>41</v>
      </c>
      <c r="C130" t="s">
        <v>0</v>
      </c>
      <c r="D130" t="s">
        <v>56</v>
      </c>
      <c r="E130" s="132" t="s">
        <v>54</v>
      </c>
      <c r="F130" s="102">
        <v>443725</v>
      </c>
      <c r="G130" s="106">
        <v>3.3</v>
      </c>
      <c r="H130" s="104">
        <v>0.73242131082327966</v>
      </c>
      <c r="I130" s="107">
        <f t="shared" ref="I130:I193" si="4">2*(F130*G130/100)</f>
        <v>29285.85</v>
      </c>
      <c r="J130" s="108">
        <f t="shared" ref="J130:J193" si="5">2*(G130*H130/100)</f>
        <v>4.8339806514336454E-2</v>
      </c>
    </row>
    <row r="131" spans="1:10" x14ac:dyDescent="0.25">
      <c r="A131" t="s">
        <v>7</v>
      </c>
      <c r="B131" t="s">
        <v>41</v>
      </c>
      <c r="C131" t="s">
        <v>52</v>
      </c>
      <c r="D131" t="s">
        <v>56</v>
      </c>
      <c r="E131" s="132" t="s">
        <v>54</v>
      </c>
      <c r="F131" s="100">
        <v>3537388</v>
      </c>
      <c r="G131" s="106">
        <v>1.3</v>
      </c>
      <c r="H131" s="104">
        <v>0.82116073439048798</v>
      </c>
      <c r="I131" s="107">
        <f t="shared" si="4"/>
        <v>91972.088000000003</v>
      </c>
      <c r="J131" s="108">
        <f t="shared" si="5"/>
        <v>2.1350179094152689E-2</v>
      </c>
    </row>
    <row r="132" spans="1:10" x14ac:dyDescent="0.25">
      <c r="A132" t="s">
        <v>7</v>
      </c>
      <c r="B132" t="s">
        <v>41</v>
      </c>
      <c r="C132" t="s">
        <v>0</v>
      </c>
      <c r="D132" t="s">
        <v>56</v>
      </c>
      <c r="E132" s="132" t="s">
        <v>51</v>
      </c>
      <c r="F132" s="102">
        <v>162108</v>
      </c>
      <c r="G132" s="106">
        <v>5.8</v>
      </c>
      <c r="H132" s="104">
        <v>0.26757868917672034</v>
      </c>
      <c r="I132" s="107">
        <f t="shared" si="4"/>
        <v>18804.528000000002</v>
      </c>
      <c r="J132" s="108">
        <f t="shared" si="5"/>
        <v>3.1039127944499558E-2</v>
      </c>
    </row>
    <row r="133" spans="1:10" x14ac:dyDescent="0.25">
      <c r="A133" t="s">
        <v>7</v>
      </c>
      <c r="B133" t="s">
        <v>41</v>
      </c>
      <c r="C133" t="s">
        <v>52</v>
      </c>
      <c r="D133" t="s">
        <v>56</v>
      </c>
      <c r="E133" s="132" t="s">
        <v>51</v>
      </c>
      <c r="F133" s="100">
        <v>770402</v>
      </c>
      <c r="G133" s="106">
        <v>2.7</v>
      </c>
      <c r="H133" s="104">
        <v>0.17883926560951208</v>
      </c>
      <c r="I133" s="107">
        <f t="shared" si="4"/>
        <v>41601.708000000006</v>
      </c>
      <c r="J133" s="108">
        <f t="shared" si="5"/>
        <v>9.6573203429136528E-3</v>
      </c>
    </row>
    <row r="134" spans="1:10" x14ac:dyDescent="0.25">
      <c r="A134" t="s">
        <v>7</v>
      </c>
      <c r="B134" t="s">
        <v>41</v>
      </c>
      <c r="C134" t="s">
        <v>0</v>
      </c>
      <c r="D134" t="s">
        <v>57</v>
      </c>
      <c r="E134" s="132" t="s">
        <v>53</v>
      </c>
      <c r="F134" s="102">
        <v>526744</v>
      </c>
      <c r="G134" s="106">
        <v>3</v>
      </c>
      <c r="H134" s="104">
        <v>1</v>
      </c>
      <c r="I134" s="107">
        <f t="shared" si="4"/>
        <v>31604.639999999999</v>
      </c>
      <c r="J134" s="108">
        <f t="shared" si="5"/>
        <v>0.06</v>
      </c>
    </row>
    <row r="135" spans="1:10" ht="15.75" customHeight="1" x14ac:dyDescent="0.25">
      <c r="A135" t="s">
        <v>7</v>
      </c>
      <c r="B135" t="s">
        <v>41</v>
      </c>
      <c r="C135" t="s">
        <v>52</v>
      </c>
      <c r="D135" t="s">
        <v>57</v>
      </c>
      <c r="E135" s="132" t="s">
        <v>53</v>
      </c>
      <c r="F135" s="100">
        <v>3394327</v>
      </c>
      <c r="G135" s="106">
        <v>1.3</v>
      </c>
      <c r="H135" s="104">
        <v>1</v>
      </c>
      <c r="I135" s="107">
        <f t="shared" si="4"/>
        <v>88252.502000000008</v>
      </c>
      <c r="J135" s="108">
        <f t="shared" si="5"/>
        <v>2.6000000000000002E-2</v>
      </c>
    </row>
    <row r="136" spans="1:10" x14ac:dyDescent="0.25">
      <c r="A136" t="s">
        <v>7</v>
      </c>
      <c r="B136" t="s">
        <v>41</v>
      </c>
      <c r="C136" t="s">
        <v>0</v>
      </c>
      <c r="D136" t="s">
        <v>57</v>
      </c>
      <c r="E136" s="132" t="s">
        <v>54</v>
      </c>
      <c r="F136" s="102">
        <v>436055</v>
      </c>
      <c r="G136" s="106">
        <v>3.3</v>
      </c>
      <c r="H136" s="104">
        <v>0.82783097671734274</v>
      </c>
      <c r="I136" s="107">
        <f t="shared" si="4"/>
        <v>28779.63</v>
      </c>
      <c r="J136" s="108">
        <f t="shared" si="5"/>
        <v>5.4636844463344617E-2</v>
      </c>
    </row>
    <row r="137" spans="1:10" x14ac:dyDescent="0.25">
      <c r="A137" t="s">
        <v>7</v>
      </c>
      <c r="B137" t="s">
        <v>41</v>
      </c>
      <c r="C137" t="s">
        <v>52</v>
      </c>
      <c r="D137" t="s">
        <v>57</v>
      </c>
      <c r="E137" s="132" t="s">
        <v>54</v>
      </c>
      <c r="F137" s="100">
        <v>3052842</v>
      </c>
      <c r="G137" s="106">
        <v>1.3</v>
      </c>
      <c r="H137" s="104">
        <v>0.89939537351586929</v>
      </c>
      <c r="I137" s="107">
        <f t="shared" si="4"/>
        <v>79373.892000000007</v>
      </c>
      <c r="J137" s="108">
        <f t="shared" si="5"/>
        <v>2.33842797114126E-2</v>
      </c>
    </row>
    <row r="138" spans="1:10" x14ac:dyDescent="0.25">
      <c r="A138" t="s">
        <v>7</v>
      </c>
      <c r="B138" t="s">
        <v>41</v>
      </c>
      <c r="C138" t="s">
        <v>0</v>
      </c>
      <c r="D138" t="s">
        <v>57</v>
      </c>
      <c r="E138" s="132" t="s">
        <v>51</v>
      </c>
      <c r="F138" s="102">
        <v>90689</v>
      </c>
      <c r="G138" s="106">
        <v>7.4</v>
      </c>
      <c r="H138" s="104">
        <v>0.17216902328265724</v>
      </c>
      <c r="I138" s="107">
        <f t="shared" si="4"/>
        <v>13421.972</v>
      </c>
      <c r="J138" s="108">
        <f t="shared" si="5"/>
        <v>2.5481015445833272E-2</v>
      </c>
    </row>
    <row r="139" spans="1:10" x14ac:dyDescent="0.25">
      <c r="A139" t="s">
        <v>7</v>
      </c>
      <c r="B139" t="s">
        <v>41</v>
      </c>
      <c r="C139" t="s">
        <v>52</v>
      </c>
      <c r="D139" t="s">
        <v>57</v>
      </c>
      <c r="E139" s="132" t="s">
        <v>51</v>
      </c>
      <c r="F139" s="100">
        <v>341485</v>
      </c>
      <c r="G139" s="106">
        <v>4.4000000000000004</v>
      </c>
      <c r="H139" s="104">
        <v>0.10060462648413072</v>
      </c>
      <c r="I139" s="107">
        <f t="shared" si="4"/>
        <v>30050.680000000004</v>
      </c>
      <c r="J139" s="108">
        <f t="shared" si="5"/>
        <v>8.8532071306035038E-3</v>
      </c>
    </row>
    <row r="140" spans="1:10" x14ac:dyDescent="0.25">
      <c r="A140" t="s">
        <v>7</v>
      </c>
      <c r="B140" t="s">
        <v>41</v>
      </c>
      <c r="C140" t="s">
        <v>0</v>
      </c>
      <c r="D140" t="s">
        <v>55</v>
      </c>
      <c r="E140" s="132" t="s">
        <v>53</v>
      </c>
      <c r="F140" s="102">
        <v>527417</v>
      </c>
      <c r="G140" s="106">
        <v>3</v>
      </c>
      <c r="H140" s="104">
        <v>1</v>
      </c>
      <c r="I140" s="107">
        <f t="shared" si="4"/>
        <v>31645.02</v>
      </c>
      <c r="J140" s="108">
        <f t="shared" si="5"/>
        <v>0.06</v>
      </c>
    </row>
    <row r="141" spans="1:10" x14ac:dyDescent="0.25">
      <c r="A141" t="s">
        <v>7</v>
      </c>
      <c r="B141" t="s">
        <v>41</v>
      </c>
      <c r="C141" t="s">
        <v>52</v>
      </c>
      <c r="D141" t="s">
        <v>55</v>
      </c>
      <c r="E141" s="132" t="s">
        <v>53</v>
      </c>
      <c r="F141" s="100">
        <v>3396635</v>
      </c>
      <c r="G141" s="106">
        <v>1.3</v>
      </c>
      <c r="H141" s="104">
        <v>1</v>
      </c>
      <c r="I141" s="107">
        <f t="shared" si="4"/>
        <v>88312.51</v>
      </c>
      <c r="J141" s="108">
        <f t="shared" si="5"/>
        <v>2.6000000000000002E-2</v>
      </c>
    </row>
    <row r="142" spans="1:10" x14ac:dyDescent="0.25">
      <c r="A142" t="s">
        <v>7</v>
      </c>
      <c r="B142" t="s">
        <v>41</v>
      </c>
      <c r="C142" t="s">
        <v>0</v>
      </c>
      <c r="D142" t="s">
        <v>55</v>
      </c>
      <c r="E142" s="132" t="s">
        <v>54</v>
      </c>
      <c r="F142" s="102">
        <v>417626</v>
      </c>
      <c r="G142" s="106">
        <v>3.3</v>
      </c>
      <c r="H142" s="104">
        <v>0.79183264854944002</v>
      </c>
      <c r="I142" s="107">
        <f t="shared" si="4"/>
        <v>27563.315999999995</v>
      </c>
      <c r="J142" s="108">
        <f t="shared" si="5"/>
        <v>5.2260954804263043E-2</v>
      </c>
    </row>
    <row r="143" spans="1:10" x14ac:dyDescent="0.25">
      <c r="A143" t="s">
        <v>7</v>
      </c>
      <c r="B143" t="s">
        <v>41</v>
      </c>
      <c r="C143" t="s">
        <v>52</v>
      </c>
      <c r="D143" t="s">
        <v>55</v>
      </c>
      <c r="E143" s="132" t="s">
        <v>54</v>
      </c>
      <c r="F143" s="100">
        <v>3066229</v>
      </c>
      <c r="G143" s="106">
        <v>1.3</v>
      </c>
      <c r="H143" s="104">
        <v>0.90272549155266901</v>
      </c>
      <c r="I143" s="107">
        <f t="shared" si="4"/>
        <v>79721.953999999998</v>
      </c>
      <c r="J143" s="108">
        <f t="shared" si="5"/>
        <v>2.3470862780369396E-2</v>
      </c>
    </row>
    <row r="144" spans="1:10" x14ac:dyDescent="0.25">
      <c r="A144" t="s">
        <v>7</v>
      </c>
      <c r="B144" t="s">
        <v>41</v>
      </c>
      <c r="C144" t="s">
        <v>0</v>
      </c>
      <c r="D144" t="s">
        <v>55</v>
      </c>
      <c r="E144" s="132" t="s">
        <v>51</v>
      </c>
      <c r="F144" s="102">
        <v>109791</v>
      </c>
      <c r="G144" s="106">
        <v>7.1</v>
      </c>
      <c r="H144" s="104">
        <v>0.20816735145056001</v>
      </c>
      <c r="I144" s="107">
        <f t="shared" si="4"/>
        <v>15590.322</v>
      </c>
      <c r="J144" s="108">
        <f t="shared" si="5"/>
        <v>2.955976390597952E-2</v>
      </c>
    </row>
    <row r="145" spans="1:10" x14ac:dyDescent="0.25">
      <c r="A145" t="s">
        <v>7</v>
      </c>
      <c r="B145" t="s">
        <v>41</v>
      </c>
      <c r="C145" t="s">
        <v>52</v>
      </c>
      <c r="D145" t="s">
        <v>55</v>
      </c>
      <c r="E145" s="132" t="s">
        <v>51</v>
      </c>
      <c r="F145" s="100">
        <v>330406</v>
      </c>
      <c r="G145" s="106">
        <v>4.4000000000000004</v>
      </c>
      <c r="H145" s="104">
        <v>9.727450844733096E-2</v>
      </c>
      <c r="I145" s="107">
        <f t="shared" si="4"/>
        <v>29075.728000000003</v>
      </c>
      <c r="J145" s="108">
        <f t="shared" si="5"/>
        <v>8.5601567433651257E-3</v>
      </c>
    </row>
    <row r="146" spans="1:10" x14ac:dyDescent="0.25">
      <c r="A146" t="s">
        <v>7</v>
      </c>
      <c r="B146" t="s">
        <v>42</v>
      </c>
      <c r="C146" t="s">
        <v>0</v>
      </c>
      <c r="D146" t="s">
        <v>56</v>
      </c>
      <c r="E146" s="132" t="s">
        <v>53</v>
      </c>
      <c r="F146" s="102">
        <v>532674</v>
      </c>
      <c r="G146" s="106">
        <v>3</v>
      </c>
      <c r="H146" s="104">
        <v>1</v>
      </c>
      <c r="I146" s="107">
        <f t="shared" si="4"/>
        <v>31960.44</v>
      </c>
      <c r="J146" s="108">
        <f t="shared" si="5"/>
        <v>0.06</v>
      </c>
    </row>
    <row r="147" spans="1:10" x14ac:dyDescent="0.25">
      <c r="A147" t="s">
        <v>7</v>
      </c>
      <c r="B147" t="s">
        <v>42</v>
      </c>
      <c r="C147" t="s">
        <v>52</v>
      </c>
      <c r="D147" t="s">
        <v>56</v>
      </c>
      <c r="E147" s="132" t="s">
        <v>53</v>
      </c>
      <c r="F147" s="100">
        <v>4483180</v>
      </c>
      <c r="G147" s="106">
        <v>1.1000000000000001</v>
      </c>
      <c r="H147" s="104">
        <v>1</v>
      </c>
      <c r="I147" s="107">
        <f t="shared" si="4"/>
        <v>98629.96</v>
      </c>
      <c r="J147" s="108">
        <f t="shared" si="5"/>
        <v>2.2000000000000002E-2</v>
      </c>
    </row>
    <row r="148" spans="1:10" x14ac:dyDescent="0.25">
      <c r="A148" t="s">
        <v>7</v>
      </c>
      <c r="B148" t="s">
        <v>42</v>
      </c>
      <c r="C148" t="s">
        <v>0</v>
      </c>
      <c r="D148" t="s">
        <v>56</v>
      </c>
      <c r="E148" s="132" t="s">
        <v>54</v>
      </c>
      <c r="F148" s="102">
        <v>403709</v>
      </c>
      <c r="G148" s="106">
        <v>3.3</v>
      </c>
      <c r="H148" s="104">
        <v>0.75789131814205313</v>
      </c>
      <c r="I148" s="107">
        <f t="shared" si="4"/>
        <v>26644.793999999998</v>
      </c>
      <c r="J148" s="108">
        <f t="shared" si="5"/>
        <v>5.0020826997375506E-2</v>
      </c>
    </row>
    <row r="149" spans="1:10" x14ac:dyDescent="0.25">
      <c r="A149" t="s">
        <v>7</v>
      </c>
      <c r="B149" t="s">
        <v>42</v>
      </c>
      <c r="C149" t="s">
        <v>52</v>
      </c>
      <c r="D149" t="s">
        <v>56</v>
      </c>
      <c r="E149" s="132" t="s">
        <v>54</v>
      </c>
      <c r="F149" s="100">
        <v>3817545</v>
      </c>
      <c r="G149" s="106">
        <v>1.3</v>
      </c>
      <c r="H149" s="104">
        <v>0.85152614884970046</v>
      </c>
      <c r="I149" s="107">
        <f t="shared" si="4"/>
        <v>99256.17</v>
      </c>
      <c r="J149" s="108">
        <f t="shared" si="5"/>
        <v>2.2139679870092212E-2</v>
      </c>
    </row>
    <row r="150" spans="1:10" x14ac:dyDescent="0.25">
      <c r="A150" t="s">
        <v>7</v>
      </c>
      <c r="B150" t="s">
        <v>42</v>
      </c>
      <c r="C150" t="s">
        <v>0</v>
      </c>
      <c r="D150" t="s">
        <v>56</v>
      </c>
      <c r="E150" s="132" t="s">
        <v>51</v>
      </c>
      <c r="F150" s="102">
        <v>128965</v>
      </c>
      <c r="G150" s="106">
        <v>6.3</v>
      </c>
      <c r="H150" s="104">
        <v>0.2421086818579469</v>
      </c>
      <c r="I150" s="107">
        <f t="shared" si="4"/>
        <v>16249.59</v>
      </c>
      <c r="J150" s="108">
        <f t="shared" si="5"/>
        <v>3.0505693914101309E-2</v>
      </c>
    </row>
    <row r="151" spans="1:10" x14ac:dyDescent="0.25">
      <c r="A151" t="s">
        <v>7</v>
      </c>
      <c r="B151" t="s">
        <v>42</v>
      </c>
      <c r="C151" t="s">
        <v>52</v>
      </c>
      <c r="D151" t="s">
        <v>56</v>
      </c>
      <c r="E151" s="132" t="s">
        <v>51</v>
      </c>
      <c r="F151" s="100">
        <v>665635</v>
      </c>
      <c r="G151" s="106">
        <v>3.4</v>
      </c>
      <c r="H151" s="104">
        <v>0.14847385115029957</v>
      </c>
      <c r="I151" s="107">
        <f t="shared" si="4"/>
        <v>45263.18</v>
      </c>
      <c r="J151" s="108">
        <f t="shared" si="5"/>
        <v>1.009622187822037E-2</v>
      </c>
    </row>
    <row r="152" spans="1:10" x14ac:dyDescent="0.25">
      <c r="A152" t="s">
        <v>7</v>
      </c>
      <c r="B152" t="s">
        <v>42</v>
      </c>
      <c r="C152" t="s">
        <v>0</v>
      </c>
      <c r="D152" t="s">
        <v>57</v>
      </c>
      <c r="E152" s="132" t="s">
        <v>53</v>
      </c>
      <c r="F152" s="102">
        <v>469922</v>
      </c>
      <c r="G152" s="106">
        <v>3.1</v>
      </c>
      <c r="H152" s="104">
        <v>1</v>
      </c>
      <c r="I152" s="107">
        <f t="shared" si="4"/>
        <v>29135.164000000001</v>
      </c>
      <c r="J152" s="108">
        <f t="shared" si="5"/>
        <v>6.2E-2</v>
      </c>
    </row>
    <row r="153" spans="1:10" x14ac:dyDescent="0.25">
      <c r="A153" t="s">
        <v>7</v>
      </c>
      <c r="B153" t="s">
        <v>42</v>
      </c>
      <c r="C153" t="s">
        <v>52</v>
      </c>
      <c r="D153" t="s">
        <v>57</v>
      </c>
      <c r="E153" s="132" t="s">
        <v>53</v>
      </c>
      <c r="F153" s="100">
        <v>3578873</v>
      </c>
      <c r="G153" s="106">
        <v>1.3</v>
      </c>
      <c r="H153" s="104">
        <v>1</v>
      </c>
      <c r="I153" s="107">
        <f t="shared" si="4"/>
        <v>93050.698000000004</v>
      </c>
      <c r="J153" s="108">
        <f t="shared" si="5"/>
        <v>2.6000000000000002E-2</v>
      </c>
    </row>
    <row r="154" spans="1:10" x14ac:dyDescent="0.25">
      <c r="A154" t="s">
        <v>7</v>
      </c>
      <c r="B154" t="s">
        <v>42</v>
      </c>
      <c r="C154" t="s">
        <v>0</v>
      </c>
      <c r="D154" t="s">
        <v>57</v>
      </c>
      <c r="E154" s="132" t="s">
        <v>54</v>
      </c>
      <c r="F154" s="102">
        <v>381326</v>
      </c>
      <c r="G154" s="106">
        <v>3.6</v>
      </c>
      <c r="H154" s="104">
        <v>0.81146658381603753</v>
      </c>
      <c r="I154" s="107">
        <f t="shared" si="4"/>
        <v>27455.472000000002</v>
      </c>
      <c r="J154" s="108">
        <f t="shared" si="5"/>
        <v>5.8425594034754703E-2</v>
      </c>
    </row>
    <row r="155" spans="1:10" x14ac:dyDescent="0.25">
      <c r="A155" t="s">
        <v>7</v>
      </c>
      <c r="B155" t="s">
        <v>42</v>
      </c>
      <c r="C155" t="s">
        <v>52</v>
      </c>
      <c r="D155" t="s">
        <v>57</v>
      </c>
      <c r="E155" s="132" t="s">
        <v>54</v>
      </c>
      <c r="F155" s="100">
        <v>3201415</v>
      </c>
      <c r="G155" s="106">
        <v>1.3</v>
      </c>
      <c r="H155" s="104">
        <v>0.89453160254638819</v>
      </c>
      <c r="I155" s="107">
        <f t="shared" si="4"/>
        <v>83236.789999999994</v>
      </c>
      <c r="J155" s="108">
        <f t="shared" si="5"/>
        <v>2.3257821666206095E-2</v>
      </c>
    </row>
    <row r="156" spans="1:10" x14ac:dyDescent="0.25">
      <c r="A156" t="s">
        <v>7</v>
      </c>
      <c r="B156" t="s">
        <v>42</v>
      </c>
      <c r="C156" t="s">
        <v>0</v>
      </c>
      <c r="D156" t="s">
        <v>57</v>
      </c>
      <c r="E156" s="132" t="s">
        <v>51</v>
      </c>
      <c r="F156" s="102">
        <v>88596</v>
      </c>
      <c r="G156" s="106">
        <v>7.7</v>
      </c>
      <c r="H156" s="104">
        <v>0.18853341618396244</v>
      </c>
      <c r="I156" s="107">
        <f t="shared" si="4"/>
        <v>13643.784000000001</v>
      </c>
      <c r="J156" s="108">
        <f t="shared" si="5"/>
        <v>2.9034146092330217E-2</v>
      </c>
    </row>
    <row r="157" spans="1:10" x14ac:dyDescent="0.25">
      <c r="A157" t="s">
        <v>7</v>
      </c>
      <c r="B157" t="s">
        <v>42</v>
      </c>
      <c r="C157" t="s">
        <v>52</v>
      </c>
      <c r="D157" t="s">
        <v>57</v>
      </c>
      <c r="E157" s="132" t="s">
        <v>51</v>
      </c>
      <c r="F157" s="100">
        <v>377458</v>
      </c>
      <c r="G157" s="106">
        <v>4.0999999999999996</v>
      </c>
      <c r="H157" s="104">
        <v>0.10546839745361179</v>
      </c>
      <c r="I157" s="107">
        <f t="shared" si="4"/>
        <v>30951.555999999997</v>
      </c>
      <c r="J157" s="108">
        <f t="shared" si="5"/>
        <v>8.6484085911961665E-3</v>
      </c>
    </row>
    <row r="158" spans="1:10" x14ac:dyDescent="0.25">
      <c r="A158" t="s">
        <v>7</v>
      </c>
      <c r="B158" t="s">
        <v>42</v>
      </c>
      <c r="C158" t="s">
        <v>0</v>
      </c>
      <c r="D158" t="s">
        <v>55</v>
      </c>
      <c r="E158" s="132" t="s">
        <v>53</v>
      </c>
      <c r="F158" s="102">
        <v>471247</v>
      </c>
      <c r="G158" s="106">
        <v>3.1</v>
      </c>
      <c r="H158" s="104">
        <v>1</v>
      </c>
      <c r="I158" s="107">
        <f t="shared" si="4"/>
        <v>29217.313999999998</v>
      </c>
      <c r="J158" s="108">
        <f t="shared" si="5"/>
        <v>6.2E-2</v>
      </c>
    </row>
    <row r="159" spans="1:10" x14ac:dyDescent="0.25">
      <c r="A159" t="s">
        <v>7</v>
      </c>
      <c r="B159" t="s">
        <v>42</v>
      </c>
      <c r="C159" t="s">
        <v>52</v>
      </c>
      <c r="D159" t="s">
        <v>55</v>
      </c>
      <c r="E159" s="132" t="s">
        <v>53</v>
      </c>
      <c r="F159" s="100">
        <v>3581632</v>
      </c>
      <c r="G159" s="106">
        <v>1.3</v>
      </c>
      <c r="H159" s="104">
        <v>1</v>
      </c>
      <c r="I159" s="107">
        <f t="shared" si="4"/>
        <v>93122.432000000015</v>
      </c>
      <c r="J159" s="108">
        <f t="shared" si="5"/>
        <v>2.6000000000000002E-2</v>
      </c>
    </row>
    <row r="160" spans="1:10" x14ac:dyDescent="0.25">
      <c r="A160" t="s">
        <v>7</v>
      </c>
      <c r="B160" t="s">
        <v>42</v>
      </c>
      <c r="C160" t="s">
        <v>0</v>
      </c>
      <c r="D160" t="s">
        <v>55</v>
      </c>
      <c r="E160" s="132" t="s">
        <v>54</v>
      </c>
      <c r="F160" s="102">
        <v>372174</v>
      </c>
      <c r="G160" s="106">
        <v>3.6</v>
      </c>
      <c r="H160" s="104">
        <v>0.78976417887010419</v>
      </c>
      <c r="I160" s="107">
        <f t="shared" si="4"/>
        <v>26796.528000000002</v>
      </c>
      <c r="J160" s="108">
        <f t="shared" si="5"/>
        <v>5.6863020878647502E-2</v>
      </c>
    </row>
    <row r="161" spans="1:10" x14ac:dyDescent="0.25">
      <c r="A161" t="s">
        <v>7</v>
      </c>
      <c r="B161" t="s">
        <v>42</v>
      </c>
      <c r="C161" t="s">
        <v>52</v>
      </c>
      <c r="D161" t="s">
        <v>55</v>
      </c>
      <c r="E161" s="132" t="s">
        <v>54</v>
      </c>
      <c r="F161" s="100">
        <v>3275559</v>
      </c>
      <c r="G161" s="106">
        <v>1.3</v>
      </c>
      <c r="H161" s="104">
        <v>0.9145437052159463</v>
      </c>
      <c r="I161" s="107">
        <f t="shared" si="4"/>
        <v>85164.534</v>
      </c>
      <c r="J161" s="108">
        <f t="shared" si="5"/>
        <v>2.3778136335614604E-2</v>
      </c>
    </row>
    <row r="162" spans="1:10" x14ac:dyDescent="0.25">
      <c r="A162" t="s">
        <v>7</v>
      </c>
      <c r="B162" t="s">
        <v>42</v>
      </c>
      <c r="C162" t="s">
        <v>0</v>
      </c>
      <c r="D162" t="s">
        <v>55</v>
      </c>
      <c r="E162" s="132" t="s">
        <v>51</v>
      </c>
      <c r="F162" s="102">
        <v>99073</v>
      </c>
      <c r="G162" s="106">
        <v>7.2</v>
      </c>
      <c r="H162" s="104">
        <v>0.21023582112989578</v>
      </c>
      <c r="I162" s="107">
        <f t="shared" si="4"/>
        <v>14266.511999999999</v>
      </c>
      <c r="J162" s="108">
        <f t="shared" si="5"/>
        <v>3.0273958242704992E-2</v>
      </c>
    </row>
    <row r="163" spans="1:10" x14ac:dyDescent="0.25">
      <c r="A163" t="s">
        <v>7</v>
      </c>
      <c r="B163" t="s">
        <v>42</v>
      </c>
      <c r="C163" t="s">
        <v>52</v>
      </c>
      <c r="D163" t="s">
        <v>55</v>
      </c>
      <c r="E163" s="132" t="s">
        <v>51</v>
      </c>
      <c r="F163" s="100">
        <v>306073</v>
      </c>
      <c r="G163" s="106">
        <v>4.4000000000000004</v>
      </c>
      <c r="H163" s="104">
        <v>8.5456294784053755E-2</v>
      </c>
      <c r="I163" s="107">
        <f t="shared" si="4"/>
        <v>26934.424000000003</v>
      </c>
      <c r="J163" s="108">
        <f t="shared" si="5"/>
        <v>7.520153940996731E-3</v>
      </c>
    </row>
    <row r="164" spans="1:10" x14ac:dyDescent="0.25">
      <c r="A164" t="s">
        <v>7</v>
      </c>
      <c r="B164" t="s">
        <v>43</v>
      </c>
      <c r="C164" t="s">
        <v>0</v>
      </c>
      <c r="D164" t="s">
        <v>56</v>
      </c>
      <c r="E164" s="132" t="s">
        <v>53</v>
      </c>
      <c r="F164" s="102">
        <v>544257</v>
      </c>
      <c r="G164" s="106">
        <v>3</v>
      </c>
      <c r="H164" s="104">
        <v>1</v>
      </c>
      <c r="I164" s="107">
        <f t="shared" si="4"/>
        <v>32655.42</v>
      </c>
      <c r="J164" s="108">
        <f t="shared" si="5"/>
        <v>0.06</v>
      </c>
    </row>
    <row r="165" spans="1:10" x14ac:dyDescent="0.25">
      <c r="A165" t="s">
        <v>7</v>
      </c>
      <c r="B165" t="s">
        <v>43</v>
      </c>
      <c r="C165" t="s">
        <v>52</v>
      </c>
      <c r="D165" t="s">
        <v>56</v>
      </c>
      <c r="E165" s="132" t="s">
        <v>53</v>
      </c>
      <c r="F165" s="100">
        <v>4548199</v>
      </c>
      <c r="G165" s="106">
        <v>1.1000000000000001</v>
      </c>
      <c r="H165" s="104">
        <v>1</v>
      </c>
      <c r="I165" s="107">
        <f t="shared" si="4"/>
        <v>100060.37800000001</v>
      </c>
      <c r="J165" s="108">
        <f t="shared" si="5"/>
        <v>2.2000000000000002E-2</v>
      </c>
    </row>
    <row r="166" spans="1:10" x14ac:dyDescent="0.25">
      <c r="A166" t="s">
        <v>7</v>
      </c>
      <c r="B166" t="s">
        <v>43</v>
      </c>
      <c r="C166" t="s">
        <v>0</v>
      </c>
      <c r="D166" t="s">
        <v>56</v>
      </c>
      <c r="E166" s="132" t="s">
        <v>54</v>
      </c>
      <c r="F166" s="102">
        <v>441374</v>
      </c>
      <c r="G166" s="106">
        <v>3.3</v>
      </c>
      <c r="H166" s="104">
        <v>0.81096614283325708</v>
      </c>
      <c r="I166" s="107">
        <f t="shared" si="4"/>
        <v>29130.683999999997</v>
      </c>
      <c r="J166" s="108">
        <f t="shared" si="5"/>
        <v>5.3523765426994968E-2</v>
      </c>
    </row>
    <row r="167" spans="1:10" x14ac:dyDescent="0.25">
      <c r="A167" t="s">
        <v>7</v>
      </c>
      <c r="B167" t="s">
        <v>43</v>
      </c>
      <c r="C167" t="s">
        <v>52</v>
      </c>
      <c r="D167" t="s">
        <v>56</v>
      </c>
      <c r="E167" s="132" t="s">
        <v>54</v>
      </c>
      <c r="F167" s="100">
        <v>3939572</v>
      </c>
      <c r="G167" s="106">
        <v>1.3</v>
      </c>
      <c r="H167" s="104">
        <v>0.86618285611513479</v>
      </c>
      <c r="I167" s="107">
        <f t="shared" si="4"/>
        <v>102428.87200000002</v>
      </c>
      <c r="J167" s="108">
        <f t="shared" si="5"/>
        <v>2.2520754258993504E-2</v>
      </c>
    </row>
    <row r="168" spans="1:10" x14ac:dyDescent="0.25">
      <c r="A168" t="s">
        <v>7</v>
      </c>
      <c r="B168" t="s">
        <v>43</v>
      </c>
      <c r="C168" t="s">
        <v>0</v>
      </c>
      <c r="D168" t="s">
        <v>56</v>
      </c>
      <c r="E168" s="132" t="s">
        <v>51</v>
      </c>
      <c r="F168" s="102">
        <v>102883</v>
      </c>
      <c r="G168" s="106">
        <v>7.1</v>
      </c>
      <c r="H168" s="104">
        <v>0.18903385716674292</v>
      </c>
      <c r="I168" s="107">
        <f t="shared" si="4"/>
        <v>14609.385999999999</v>
      </c>
      <c r="J168" s="108">
        <f t="shared" si="5"/>
        <v>2.6842807717677494E-2</v>
      </c>
    </row>
    <row r="169" spans="1:10" x14ac:dyDescent="0.25">
      <c r="A169" t="s">
        <v>7</v>
      </c>
      <c r="B169" t="s">
        <v>43</v>
      </c>
      <c r="C169" t="s">
        <v>52</v>
      </c>
      <c r="D169" t="s">
        <v>56</v>
      </c>
      <c r="E169" s="132" t="s">
        <v>51</v>
      </c>
      <c r="F169" s="100">
        <v>608627</v>
      </c>
      <c r="G169" s="106">
        <v>3.4</v>
      </c>
      <c r="H169" s="104">
        <v>0.13381714388486521</v>
      </c>
      <c r="I169" s="107">
        <f t="shared" si="4"/>
        <v>41386.635999999999</v>
      </c>
      <c r="J169" s="108">
        <f t="shared" si="5"/>
        <v>9.0995657841708346E-3</v>
      </c>
    </row>
    <row r="170" spans="1:10" x14ac:dyDescent="0.25">
      <c r="A170" t="s">
        <v>7</v>
      </c>
      <c r="B170" t="s">
        <v>43</v>
      </c>
      <c r="C170" t="s">
        <v>0</v>
      </c>
      <c r="D170" t="s">
        <v>57</v>
      </c>
      <c r="E170" s="132" t="s">
        <v>53</v>
      </c>
      <c r="F170" s="102">
        <v>494339</v>
      </c>
      <c r="G170" s="106">
        <v>3.1</v>
      </c>
      <c r="H170" s="104">
        <v>1</v>
      </c>
      <c r="I170" s="107">
        <f t="shared" si="4"/>
        <v>30649.018000000004</v>
      </c>
      <c r="J170" s="108">
        <f t="shared" si="5"/>
        <v>6.2E-2</v>
      </c>
    </row>
    <row r="171" spans="1:10" x14ac:dyDescent="0.25">
      <c r="A171" t="s">
        <v>7</v>
      </c>
      <c r="B171" t="s">
        <v>43</v>
      </c>
      <c r="C171" t="s">
        <v>52</v>
      </c>
      <c r="D171" t="s">
        <v>57</v>
      </c>
      <c r="E171" s="132" t="s">
        <v>53</v>
      </c>
      <c r="F171" s="100">
        <v>3670928</v>
      </c>
      <c r="G171" s="106">
        <v>1.3</v>
      </c>
      <c r="H171" s="104">
        <v>1</v>
      </c>
      <c r="I171" s="107">
        <f t="shared" si="4"/>
        <v>95444.128000000012</v>
      </c>
      <c r="J171" s="108">
        <f t="shared" si="5"/>
        <v>2.6000000000000002E-2</v>
      </c>
    </row>
    <row r="172" spans="1:10" x14ac:dyDescent="0.25">
      <c r="A172" t="s">
        <v>7</v>
      </c>
      <c r="B172" t="s">
        <v>43</v>
      </c>
      <c r="C172" t="s">
        <v>0</v>
      </c>
      <c r="D172" t="s">
        <v>57</v>
      </c>
      <c r="E172" s="132" t="s">
        <v>54</v>
      </c>
      <c r="F172" s="102">
        <v>399719</v>
      </c>
      <c r="G172" s="106">
        <v>3.6</v>
      </c>
      <c r="H172" s="104">
        <v>0.80859288868569945</v>
      </c>
      <c r="I172" s="107">
        <f t="shared" si="4"/>
        <v>28779.768000000004</v>
      </c>
      <c r="J172" s="108">
        <f t="shared" si="5"/>
        <v>5.821868798537036E-2</v>
      </c>
    </row>
    <row r="173" spans="1:10" x14ac:dyDescent="0.25">
      <c r="A173" t="s">
        <v>7</v>
      </c>
      <c r="B173" t="s">
        <v>43</v>
      </c>
      <c r="C173" t="s">
        <v>52</v>
      </c>
      <c r="D173" t="s">
        <v>57</v>
      </c>
      <c r="E173" s="132" t="s">
        <v>54</v>
      </c>
      <c r="F173" s="100">
        <v>3260053</v>
      </c>
      <c r="G173" s="106">
        <v>1.3</v>
      </c>
      <c r="H173" s="104">
        <v>0.8880732610391705</v>
      </c>
      <c r="I173" s="107">
        <f t="shared" si="4"/>
        <v>84761.378000000012</v>
      </c>
      <c r="J173" s="108">
        <f t="shared" si="5"/>
        <v>2.3089904787018434E-2</v>
      </c>
    </row>
    <row r="174" spans="1:10" x14ac:dyDescent="0.25">
      <c r="A174" t="s">
        <v>7</v>
      </c>
      <c r="B174" t="s">
        <v>43</v>
      </c>
      <c r="C174" t="s">
        <v>0</v>
      </c>
      <c r="D174" t="s">
        <v>57</v>
      </c>
      <c r="E174" s="132" t="s">
        <v>51</v>
      </c>
      <c r="F174" s="102">
        <v>94620</v>
      </c>
      <c r="G174" s="106">
        <v>7.4</v>
      </c>
      <c r="H174" s="104">
        <v>0.19140711131430052</v>
      </c>
      <c r="I174" s="107">
        <f t="shared" si="4"/>
        <v>14003.76</v>
      </c>
      <c r="J174" s="108">
        <f t="shared" si="5"/>
        <v>2.8328252474516476E-2</v>
      </c>
    </row>
    <row r="175" spans="1:10" ht="15" customHeight="1" x14ac:dyDescent="0.25">
      <c r="A175" t="s">
        <v>7</v>
      </c>
      <c r="B175" t="s">
        <v>43</v>
      </c>
      <c r="C175" t="s">
        <v>52</v>
      </c>
      <c r="D175" t="s">
        <v>57</v>
      </c>
      <c r="E175" s="132" t="s">
        <v>51</v>
      </c>
      <c r="F175" s="100">
        <v>410875</v>
      </c>
      <c r="G175" s="106">
        <v>3.8</v>
      </c>
      <c r="H175" s="104">
        <v>0.11192673896082952</v>
      </c>
      <c r="I175" s="107">
        <f t="shared" si="4"/>
        <v>31226.5</v>
      </c>
      <c r="J175" s="108">
        <f t="shared" si="5"/>
        <v>8.5064321610230434E-3</v>
      </c>
    </row>
    <row r="176" spans="1:10" x14ac:dyDescent="0.25">
      <c r="A176" t="s">
        <v>7</v>
      </c>
      <c r="B176" t="s">
        <v>43</v>
      </c>
      <c r="C176" t="s">
        <v>0</v>
      </c>
      <c r="D176" t="s">
        <v>55</v>
      </c>
      <c r="E176" s="132" t="s">
        <v>53</v>
      </c>
      <c r="F176" s="102">
        <v>494142</v>
      </c>
      <c r="G176" s="106">
        <v>3.1</v>
      </c>
      <c r="H176" s="104">
        <v>1</v>
      </c>
      <c r="I176" s="107">
        <f t="shared" si="4"/>
        <v>30636.804</v>
      </c>
      <c r="J176" s="108">
        <f t="shared" si="5"/>
        <v>6.2E-2</v>
      </c>
    </row>
    <row r="177" spans="1:10" ht="15.75" customHeight="1" x14ac:dyDescent="0.25">
      <c r="A177" t="s">
        <v>7</v>
      </c>
      <c r="B177" t="s">
        <v>43</v>
      </c>
      <c r="C177" t="s">
        <v>52</v>
      </c>
      <c r="D177" t="s">
        <v>55</v>
      </c>
      <c r="E177" s="132" t="s">
        <v>53</v>
      </c>
      <c r="F177" s="100">
        <v>3671442</v>
      </c>
      <c r="G177" s="106">
        <v>1.3</v>
      </c>
      <c r="H177" s="104">
        <v>1</v>
      </c>
      <c r="I177" s="107">
        <f t="shared" si="4"/>
        <v>95457.492000000013</v>
      </c>
      <c r="J177" s="108">
        <f t="shared" si="5"/>
        <v>2.6000000000000002E-2</v>
      </c>
    </row>
    <row r="178" spans="1:10" x14ac:dyDescent="0.25">
      <c r="A178" t="s">
        <v>7</v>
      </c>
      <c r="B178" t="s">
        <v>43</v>
      </c>
      <c r="C178" t="s">
        <v>0</v>
      </c>
      <c r="D178" t="s">
        <v>55</v>
      </c>
      <c r="E178" s="132" t="s">
        <v>54</v>
      </c>
      <c r="F178" s="102">
        <v>407571</v>
      </c>
      <c r="G178" s="106">
        <v>3.3</v>
      </c>
      <c r="H178" s="104">
        <v>0.82480542030428505</v>
      </c>
      <c r="I178" s="107">
        <f t="shared" si="4"/>
        <v>26899.685999999998</v>
      </c>
      <c r="J178" s="108">
        <f t="shared" si="5"/>
        <v>5.4437157740082807E-2</v>
      </c>
    </row>
    <row r="179" spans="1:10" x14ac:dyDescent="0.25">
      <c r="A179" t="s">
        <v>7</v>
      </c>
      <c r="B179" t="s">
        <v>43</v>
      </c>
      <c r="C179" t="s">
        <v>52</v>
      </c>
      <c r="D179" t="s">
        <v>55</v>
      </c>
      <c r="E179" s="132" t="s">
        <v>54</v>
      </c>
      <c r="F179" s="100">
        <v>3379780</v>
      </c>
      <c r="G179" s="106">
        <v>1.3</v>
      </c>
      <c r="H179" s="104">
        <v>0.92055927888824063</v>
      </c>
      <c r="I179" s="107">
        <f t="shared" si="4"/>
        <v>87874.28</v>
      </c>
      <c r="J179" s="108">
        <f t="shared" si="5"/>
        <v>2.3934541251094257E-2</v>
      </c>
    </row>
    <row r="180" spans="1:10" x14ac:dyDescent="0.25">
      <c r="A180" t="s">
        <v>7</v>
      </c>
      <c r="B180" t="s">
        <v>43</v>
      </c>
      <c r="C180" t="s">
        <v>0</v>
      </c>
      <c r="D180" t="s">
        <v>55</v>
      </c>
      <c r="E180" s="132" t="s">
        <v>51</v>
      </c>
      <c r="F180" s="102">
        <v>86571</v>
      </c>
      <c r="G180" s="106">
        <v>7.7</v>
      </c>
      <c r="H180" s="104">
        <v>0.175194579695715</v>
      </c>
      <c r="I180" s="107">
        <f t="shared" si="4"/>
        <v>13331.934000000001</v>
      </c>
      <c r="J180" s="108">
        <f t="shared" si="5"/>
        <v>2.6979965273140109E-2</v>
      </c>
    </row>
    <row r="181" spans="1:10" x14ac:dyDescent="0.25">
      <c r="A181" t="s">
        <v>7</v>
      </c>
      <c r="B181" t="s">
        <v>43</v>
      </c>
      <c r="C181" t="s">
        <v>52</v>
      </c>
      <c r="D181" t="s">
        <v>55</v>
      </c>
      <c r="E181" s="132" t="s">
        <v>51</v>
      </c>
      <c r="F181" s="100">
        <v>291662</v>
      </c>
      <c r="G181" s="106">
        <v>4.8</v>
      </c>
      <c r="H181" s="104">
        <v>7.9440721111759358E-2</v>
      </c>
      <c r="I181" s="107">
        <f t="shared" si="4"/>
        <v>27999.551999999996</v>
      </c>
      <c r="J181" s="108">
        <f t="shared" si="5"/>
        <v>7.6263092267288982E-3</v>
      </c>
    </row>
    <row r="182" spans="1:10" x14ac:dyDescent="0.25">
      <c r="A182" t="s">
        <v>7</v>
      </c>
      <c r="B182" t="s">
        <v>44</v>
      </c>
      <c r="C182" t="s">
        <v>0</v>
      </c>
      <c r="D182" t="s">
        <v>56</v>
      </c>
      <c r="E182" s="132" t="s">
        <v>53</v>
      </c>
      <c r="F182" s="102">
        <v>461495</v>
      </c>
      <c r="G182" s="106">
        <v>3.1</v>
      </c>
      <c r="H182" s="104">
        <v>1</v>
      </c>
      <c r="I182" s="107">
        <f t="shared" si="4"/>
        <v>28612.69</v>
      </c>
      <c r="J182" s="108">
        <f t="shared" si="5"/>
        <v>6.2E-2</v>
      </c>
    </row>
    <row r="183" spans="1:10" x14ac:dyDescent="0.25">
      <c r="A183" t="s">
        <v>7</v>
      </c>
      <c r="B183" t="s">
        <v>44</v>
      </c>
      <c r="C183" t="s">
        <v>52</v>
      </c>
      <c r="D183" t="s">
        <v>56</v>
      </c>
      <c r="E183" s="132" t="s">
        <v>53</v>
      </c>
      <c r="F183" s="100">
        <v>4651512</v>
      </c>
      <c r="G183" s="106">
        <v>1.1000000000000001</v>
      </c>
      <c r="H183" s="104">
        <v>1</v>
      </c>
      <c r="I183" s="107">
        <f t="shared" si="4"/>
        <v>102333.26400000001</v>
      </c>
      <c r="J183" s="108">
        <f t="shared" si="5"/>
        <v>2.2000000000000002E-2</v>
      </c>
    </row>
    <row r="184" spans="1:10" x14ac:dyDescent="0.25">
      <c r="A184" t="s">
        <v>7</v>
      </c>
      <c r="B184" t="s">
        <v>44</v>
      </c>
      <c r="C184" t="s">
        <v>0</v>
      </c>
      <c r="D184" t="s">
        <v>56</v>
      </c>
      <c r="E184" s="132" t="s">
        <v>54</v>
      </c>
      <c r="F184" s="102">
        <v>391422</v>
      </c>
      <c r="G184" s="106">
        <v>3.6</v>
      </c>
      <c r="H184" s="104">
        <v>0.84816086848178207</v>
      </c>
      <c r="I184" s="107">
        <f t="shared" si="4"/>
        <v>28182.383999999998</v>
      </c>
      <c r="J184" s="108">
        <f t="shared" si="5"/>
        <v>6.1067582530688308E-2</v>
      </c>
    </row>
    <row r="185" spans="1:10" x14ac:dyDescent="0.25">
      <c r="A185" t="s">
        <v>7</v>
      </c>
      <c r="B185" t="s">
        <v>44</v>
      </c>
      <c r="C185" t="s">
        <v>52</v>
      </c>
      <c r="D185" t="s">
        <v>56</v>
      </c>
      <c r="E185" s="132" t="s">
        <v>54</v>
      </c>
      <c r="F185" s="100">
        <v>4110771</v>
      </c>
      <c r="G185" s="106">
        <v>1.1000000000000001</v>
      </c>
      <c r="H185" s="104">
        <v>0.88374941309406485</v>
      </c>
      <c r="I185" s="107">
        <f t="shared" si="4"/>
        <v>90436.962000000014</v>
      </c>
      <c r="J185" s="108">
        <f t="shared" si="5"/>
        <v>1.9442487088069428E-2</v>
      </c>
    </row>
    <row r="186" spans="1:10" x14ac:dyDescent="0.25">
      <c r="A186" t="s">
        <v>7</v>
      </c>
      <c r="B186" t="s">
        <v>44</v>
      </c>
      <c r="C186" t="s">
        <v>0</v>
      </c>
      <c r="D186" t="s">
        <v>56</v>
      </c>
      <c r="E186" s="132" t="s">
        <v>51</v>
      </c>
      <c r="F186" s="102">
        <v>70073</v>
      </c>
      <c r="G186" s="106">
        <v>8.4</v>
      </c>
      <c r="H186" s="104">
        <v>0.15183913151821796</v>
      </c>
      <c r="I186" s="107">
        <f t="shared" si="4"/>
        <v>11772.264000000001</v>
      </c>
      <c r="J186" s="108">
        <f t="shared" si="5"/>
        <v>2.5508974095060619E-2</v>
      </c>
    </row>
    <row r="187" spans="1:10" ht="15" customHeight="1" x14ac:dyDescent="0.25">
      <c r="A187" t="s">
        <v>7</v>
      </c>
      <c r="B187" t="s">
        <v>44</v>
      </c>
      <c r="C187" t="s">
        <v>52</v>
      </c>
      <c r="D187" t="s">
        <v>56</v>
      </c>
      <c r="E187" s="132" t="s">
        <v>51</v>
      </c>
      <c r="F187" s="100">
        <v>540741</v>
      </c>
      <c r="G187" s="106">
        <v>3.4</v>
      </c>
      <c r="H187" s="104">
        <v>0.11625058690593511</v>
      </c>
      <c r="I187" s="107">
        <f t="shared" si="4"/>
        <v>36770.387999999999</v>
      </c>
      <c r="J187" s="108">
        <f t="shared" si="5"/>
        <v>7.9050399096035878E-3</v>
      </c>
    </row>
    <row r="188" spans="1:10" x14ac:dyDescent="0.25">
      <c r="A188" t="s">
        <v>7</v>
      </c>
      <c r="B188" t="s">
        <v>44</v>
      </c>
      <c r="C188" t="s">
        <v>0</v>
      </c>
      <c r="D188" t="s">
        <v>57</v>
      </c>
      <c r="E188" s="132" t="s">
        <v>53</v>
      </c>
      <c r="F188" s="102">
        <v>416622</v>
      </c>
      <c r="G188" s="106">
        <v>3.3</v>
      </c>
      <c r="H188" s="104">
        <v>1</v>
      </c>
      <c r="I188" s="107">
        <f t="shared" si="4"/>
        <v>27497.051999999996</v>
      </c>
      <c r="J188" s="108">
        <f t="shared" si="5"/>
        <v>6.6000000000000003E-2</v>
      </c>
    </row>
    <row r="189" spans="1:10" ht="15.75" customHeight="1" x14ac:dyDescent="0.25">
      <c r="A189" t="s">
        <v>7</v>
      </c>
      <c r="B189" t="s">
        <v>44</v>
      </c>
      <c r="C189" t="s">
        <v>52</v>
      </c>
      <c r="D189" t="s">
        <v>57</v>
      </c>
      <c r="E189" s="132" t="s">
        <v>53</v>
      </c>
      <c r="F189" s="100">
        <v>3796007</v>
      </c>
      <c r="G189" s="106">
        <v>1.3</v>
      </c>
      <c r="H189" s="104">
        <v>1</v>
      </c>
      <c r="I189" s="107">
        <f t="shared" si="4"/>
        <v>98696.182000000015</v>
      </c>
      <c r="J189" s="108">
        <f t="shared" si="5"/>
        <v>2.6000000000000002E-2</v>
      </c>
    </row>
    <row r="190" spans="1:10" x14ac:dyDescent="0.25">
      <c r="A190" t="s">
        <v>7</v>
      </c>
      <c r="B190" t="s">
        <v>44</v>
      </c>
      <c r="C190" t="s">
        <v>0</v>
      </c>
      <c r="D190" t="s">
        <v>57</v>
      </c>
      <c r="E190" s="132" t="s">
        <v>54</v>
      </c>
      <c r="F190" s="102">
        <v>333142</v>
      </c>
      <c r="G190" s="106">
        <v>4</v>
      </c>
      <c r="H190" s="104">
        <v>0.79962651996293999</v>
      </c>
      <c r="I190" s="107">
        <f t="shared" si="4"/>
        <v>26651.360000000001</v>
      </c>
      <c r="J190" s="108">
        <f t="shared" si="5"/>
        <v>6.3970121597035204E-2</v>
      </c>
    </row>
    <row r="191" spans="1:10" x14ac:dyDescent="0.25">
      <c r="A191" t="s">
        <v>7</v>
      </c>
      <c r="B191" t="s">
        <v>44</v>
      </c>
      <c r="C191" t="s">
        <v>52</v>
      </c>
      <c r="D191" t="s">
        <v>57</v>
      </c>
      <c r="E191" s="132" t="s">
        <v>54</v>
      </c>
      <c r="F191" s="100">
        <v>3378206</v>
      </c>
      <c r="G191" s="106">
        <v>1.3</v>
      </c>
      <c r="H191" s="104">
        <v>0.88993671507981942</v>
      </c>
      <c r="I191" s="107">
        <f t="shared" si="4"/>
        <v>87833.356</v>
      </c>
      <c r="J191" s="108">
        <f t="shared" si="5"/>
        <v>2.3138354592075309E-2</v>
      </c>
    </row>
    <row r="192" spans="1:10" x14ac:dyDescent="0.25">
      <c r="A192" t="s">
        <v>7</v>
      </c>
      <c r="B192" t="s">
        <v>44</v>
      </c>
      <c r="C192" t="s">
        <v>0</v>
      </c>
      <c r="D192" t="s">
        <v>57</v>
      </c>
      <c r="E192" s="132" t="s">
        <v>51</v>
      </c>
      <c r="F192" s="102">
        <v>83480</v>
      </c>
      <c r="G192" s="106">
        <v>7.9</v>
      </c>
      <c r="H192" s="104">
        <v>0.20037348003705999</v>
      </c>
      <c r="I192" s="107">
        <f t="shared" si="4"/>
        <v>13189.84</v>
      </c>
      <c r="J192" s="108">
        <f t="shared" si="5"/>
        <v>3.1659009845855478E-2</v>
      </c>
    </row>
    <row r="193" spans="1:10" x14ac:dyDescent="0.25">
      <c r="A193" t="s">
        <v>7</v>
      </c>
      <c r="B193" t="s">
        <v>44</v>
      </c>
      <c r="C193" t="s">
        <v>52</v>
      </c>
      <c r="D193" t="s">
        <v>57</v>
      </c>
      <c r="E193" s="132" t="s">
        <v>51</v>
      </c>
      <c r="F193" s="100">
        <v>417801</v>
      </c>
      <c r="G193" s="106">
        <v>3.8</v>
      </c>
      <c r="H193" s="104">
        <v>0.1100632849201806</v>
      </c>
      <c r="I193" s="107">
        <f t="shared" si="4"/>
        <v>31752.875999999997</v>
      </c>
      <c r="J193" s="108">
        <f t="shared" si="5"/>
        <v>8.364809653933724E-3</v>
      </c>
    </row>
    <row r="194" spans="1:10" x14ac:dyDescent="0.25">
      <c r="A194" t="s">
        <v>7</v>
      </c>
      <c r="B194" t="s">
        <v>44</v>
      </c>
      <c r="C194" t="s">
        <v>0</v>
      </c>
      <c r="D194" t="s">
        <v>55</v>
      </c>
      <c r="E194" s="132" t="s">
        <v>53</v>
      </c>
      <c r="F194" s="102">
        <v>417007</v>
      </c>
      <c r="G194" s="106">
        <v>3.3</v>
      </c>
      <c r="H194" s="104">
        <v>1</v>
      </c>
      <c r="I194" s="107">
        <f t="shared" ref="I194:I257" si="6">2*(F194*G194/100)</f>
        <v>27522.461999999996</v>
      </c>
      <c r="J194" s="108">
        <f t="shared" ref="J194:J257" si="7">2*(G194*H194/100)</f>
        <v>6.6000000000000003E-2</v>
      </c>
    </row>
    <row r="195" spans="1:10" x14ac:dyDescent="0.25">
      <c r="A195" t="s">
        <v>7</v>
      </c>
      <c r="B195" t="s">
        <v>44</v>
      </c>
      <c r="C195" t="s">
        <v>52</v>
      </c>
      <c r="D195" t="s">
        <v>55</v>
      </c>
      <c r="E195" s="132" t="s">
        <v>53</v>
      </c>
      <c r="F195" s="100">
        <v>3797171</v>
      </c>
      <c r="G195" s="106">
        <v>1.3</v>
      </c>
      <c r="H195" s="104">
        <v>1</v>
      </c>
      <c r="I195" s="107">
        <f t="shared" si="6"/>
        <v>98726.445999999996</v>
      </c>
      <c r="J195" s="108">
        <f t="shared" si="7"/>
        <v>2.6000000000000002E-2</v>
      </c>
    </row>
    <row r="196" spans="1:10" x14ac:dyDescent="0.25">
      <c r="A196" t="s">
        <v>7</v>
      </c>
      <c r="B196" t="s">
        <v>44</v>
      </c>
      <c r="C196" t="s">
        <v>0</v>
      </c>
      <c r="D196" t="s">
        <v>55</v>
      </c>
      <c r="E196" s="132" t="s">
        <v>54</v>
      </c>
      <c r="F196" s="102">
        <v>343951</v>
      </c>
      <c r="G196" s="106">
        <v>4</v>
      </c>
      <c r="H196" s="104">
        <v>0.82480869625689734</v>
      </c>
      <c r="I196" s="107">
        <f t="shared" si="6"/>
        <v>27516.080000000002</v>
      </c>
      <c r="J196" s="108">
        <f t="shared" si="7"/>
        <v>6.5984695700551793E-2</v>
      </c>
    </row>
    <row r="197" spans="1:10" x14ac:dyDescent="0.25">
      <c r="A197" t="s">
        <v>7</v>
      </c>
      <c r="B197" t="s">
        <v>44</v>
      </c>
      <c r="C197" t="s">
        <v>52</v>
      </c>
      <c r="D197" t="s">
        <v>55</v>
      </c>
      <c r="E197" s="132" t="s">
        <v>54</v>
      </c>
      <c r="F197" s="100">
        <v>3516813</v>
      </c>
      <c r="G197" s="106">
        <v>1.3</v>
      </c>
      <c r="H197" s="104">
        <v>0.92616661193293637</v>
      </c>
      <c r="I197" s="107">
        <f t="shared" si="6"/>
        <v>91437.138000000006</v>
      </c>
      <c r="J197" s="108">
        <f t="shared" si="7"/>
        <v>2.4080331910256346E-2</v>
      </c>
    </row>
    <row r="198" spans="1:10" x14ac:dyDescent="0.25">
      <c r="A198" t="s">
        <v>7</v>
      </c>
      <c r="B198" t="s">
        <v>44</v>
      </c>
      <c r="C198" t="s">
        <v>0</v>
      </c>
      <c r="D198" t="s">
        <v>55</v>
      </c>
      <c r="E198" s="132" t="s">
        <v>51</v>
      </c>
      <c r="F198" s="102">
        <v>73056</v>
      </c>
      <c r="G198" s="106">
        <v>8.4</v>
      </c>
      <c r="H198" s="104">
        <v>0.17519130374310263</v>
      </c>
      <c r="I198" s="107">
        <f t="shared" si="6"/>
        <v>12273.408000000001</v>
      </c>
      <c r="J198" s="108">
        <f t="shared" si="7"/>
        <v>2.9432139028841245E-2</v>
      </c>
    </row>
    <row r="199" spans="1:10" x14ac:dyDescent="0.25">
      <c r="A199" t="s">
        <v>7</v>
      </c>
      <c r="B199" t="s">
        <v>44</v>
      </c>
      <c r="C199" t="s">
        <v>52</v>
      </c>
      <c r="D199" t="s">
        <v>55</v>
      </c>
      <c r="E199" s="132" t="s">
        <v>51</v>
      </c>
      <c r="F199" s="100">
        <v>280358</v>
      </c>
      <c r="G199" s="106">
        <v>4.8</v>
      </c>
      <c r="H199" s="104">
        <v>7.3833388067063604E-2</v>
      </c>
      <c r="I199" s="107">
        <f t="shared" si="6"/>
        <v>26914.367999999999</v>
      </c>
      <c r="J199" s="108">
        <f t="shared" si="7"/>
        <v>7.0880052544381057E-3</v>
      </c>
    </row>
    <row r="200" spans="1:10" ht="15" customHeight="1" x14ac:dyDescent="0.25">
      <c r="A200" t="s">
        <v>7</v>
      </c>
      <c r="B200" t="s">
        <v>45</v>
      </c>
      <c r="C200" t="s">
        <v>0</v>
      </c>
      <c r="D200" t="s">
        <v>56</v>
      </c>
      <c r="E200" s="132" t="s">
        <v>53</v>
      </c>
      <c r="F200" s="102">
        <v>366168</v>
      </c>
      <c r="G200" s="106">
        <v>3.6</v>
      </c>
      <c r="H200" s="104">
        <v>1</v>
      </c>
      <c r="I200" s="107">
        <f t="shared" si="6"/>
        <v>26364.096000000001</v>
      </c>
      <c r="J200" s="108">
        <f t="shared" si="7"/>
        <v>7.2000000000000008E-2</v>
      </c>
    </row>
    <row r="201" spans="1:10" x14ac:dyDescent="0.25">
      <c r="A201" t="s">
        <v>7</v>
      </c>
      <c r="B201" t="s">
        <v>45</v>
      </c>
      <c r="C201" t="s">
        <v>52</v>
      </c>
      <c r="D201" t="s">
        <v>56</v>
      </c>
      <c r="E201" s="132" t="s">
        <v>53</v>
      </c>
      <c r="F201" s="100">
        <v>4514981</v>
      </c>
      <c r="G201" s="106">
        <v>1.1000000000000001</v>
      </c>
      <c r="H201" s="104">
        <v>1</v>
      </c>
      <c r="I201" s="107">
        <f t="shared" si="6"/>
        <v>99329.582000000009</v>
      </c>
      <c r="J201" s="108">
        <f t="shared" si="7"/>
        <v>2.2000000000000002E-2</v>
      </c>
    </row>
    <row r="202" spans="1:10" ht="16.5" customHeight="1" x14ac:dyDescent="0.25">
      <c r="A202" t="s">
        <v>7</v>
      </c>
      <c r="B202" t="s">
        <v>45</v>
      </c>
      <c r="C202" t="s">
        <v>0</v>
      </c>
      <c r="D202" t="s">
        <v>56</v>
      </c>
      <c r="E202" s="132" t="s">
        <v>54</v>
      </c>
      <c r="F202" s="102">
        <v>331553</v>
      </c>
      <c r="G202" s="106">
        <v>4</v>
      </c>
      <c r="H202" s="104">
        <v>0.90546688951519516</v>
      </c>
      <c r="I202" s="107">
        <f t="shared" si="6"/>
        <v>26524.240000000002</v>
      </c>
      <c r="J202" s="108">
        <f t="shared" si="7"/>
        <v>7.2437351161215607E-2</v>
      </c>
    </row>
    <row r="203" spans="1:10" x14ac:dyDescent="0.25">
      <c r="A203" t="s">
        <v>7</v>
      </c>
      <c r="B203" t="s">
        <v>45</v>
      </c>
      <c r="C203" t="s">
        <v>52</v>
      </c>
      <c r="D203" t="s">
        <v>56</v>
      </c>
      <c r="E203" s="132" t="s">
        <v>54</v>
      </c>
      <c r="F203" s="100">
        <v>4135825</v>
      </c>
      <c r="G203" s="106">
        <v>1.1000000000000001</v>
      </c>
      <c r="H203" s="104">
        <v>0.91602268093708483</v>
      </c>
      <c r="I203" s="107">
        <f t="shared" si="6"/>
        <v>90988.15</v>
      </c>
      <c r="J203" s="108">
        <f t="shared" si="7"/>
        <v>2.0152498980615868E-2</v>
      </c>
    </row>
    <row r="204" spans="1:10" x14ac:dyDescent="0.25">
      <c r="A204" t="s">
        <v>7</v>
      </c>
      <c r="B204" t="s">
        <v>45</v>
      </c>
      <c r="C204" t="s">
        <v>0</v>
      </c>
      <c r="D204" t="s">
        <v>56</v>
      </c>
      <c r="E204" s="132" t="s">
        <v>51</v>
      </c>
      <c r="F204" s="102">
        <v>34615</v>
      </c>
      <c r="G204" s="106">
        <v>13.2</v>
      </c>
      <c r="H204" s="104">
        <v>9.4533110484804783E-2</v>
      </c>
      <c r="I204" s="107">
        <f t="shared" si="6"/>
        <v>9138.36</v>
      </c>
      <c r="J204" s="108">
        <f t="shared" si="7"/>
        <v>2.4956741167988464E-2</v>
      </c>
    </row>
    <row r="205" spans="1:10" x14ac:dyDescent="0.25">
      <c r="A205" t="s">
        <v>7</v>
      </c>
      <c r="B205" t="s">
        <v>45</v>
      </c>
      <c r="C205" t="s">
        <v>52</v>
      </c>
      <c r="D205" t="s">
        <v>56</v>
      </c>
      <c r="E205" s="132" t="s">
        <v>51</v>
      </c>
      <c r="F205" s="100">
        <v>379156</v>
      </c>
      <c r="G205" s="106">
        <v>4.0999999999999996</v>
      </c>
      <c r="H205" s="104">
        <v>8.3977319062915209E-2</v>
      </c>
      <c r="I205" s="107">
        <f t="shared" si="6"/>
        <v>31090.791999999998</v>
      </c>
      <c r="J205" s="108">
        <f t="shared" si="7"/>
        <v>6.8861401631590468E-3</v>
      </c>
    </row>
    <row r="206" spans="1:10" x14ac:dyDescent="0.25">
      <c r="A206" t="s">
        <v>7</v>
      </c>
      <c r="B206" t="s">
        <v>45</v>
      </c>
      <c r="C206" t="s">
        <v>0</v>
      </c>
      <c r="D206" t="s">
        <v>57</v>
      </c>
      <c r="E206" s="132" t="s">
        <v>53</v>
      </c>
      <c r="F206" s="102">
        <v>333636</v>
      </c>
      <c r="G206" s="106">
        <v>4</v>
      </c>
      <c r="H206" s="104">
        <v>1</v>
      </c>
      <c r="I206" s="107">
        <f t="shared" si="6"/>
        <v>26690.880000000001</v>
      </c>
      <c r="J206" s="108">
        <f t="shared" si="7"/>
        <v>0.08</v>
      </c>
    </row>
    <row r="207" spans="1:10" x14ac:dyDescent="0.25">
      <c r="A207" t="s">
        <v>7</v>
      </c>
      <c r="B207" t="s">
        <v>45</v>
      </c>
      <c r="C207" t="s">
        <v>52</v>
      </c>
      <c r="D207" t="s">
        <v>57</v>
      </c>
      <c r="E207" s="132" t="s">
        <v>53</v>
      </c>
      <c r="F207" s="100">
        <v>3801510</v>
      </c>
      <c r="G207" s="106">
        <v>1.3</v>
      </c>
      <c r="H207" s="104">
        <v>1</v>
      </c>
      <c r="I207" s="107">
        <f t="shared" si="6"/>
        <v>98839.26</v>
      </c>
      <c r="J207" s="108">
        <f t="shared" si="7"/>
        <v>2.6000000000000002E-2</v>
      </c>
    </row>
    <row r="208" spans="1:10" x14ac:dyDescent="0.25">
      <c r="A208" t="s">
        <v>7</v>
      </c>
      <c r="B208" t="s">
        <v>45</v>
      </c>
      <c r="C208" t="s">
        <v>0</v>
      </c>
      <c r="D208" t="s">
        <v>57</v>
      </c>
      <c r="E208" s="132" t="s">
        <v>54</v>
      </c>
      <c r="F208" s="102">
        <v>272963</v>
      </c>
      <c r="G208" s="106">
        <v>4.3</v>
      </c>
      <c r="H208" s="104">
        <v>0.81814612332002545</v>
      </c>
      <c r="I208" s="107">
        <f t="shared" si="6"/>
        <v>23474.817999999999</v>
      </c>
      <c r="J208" s="108">
        <f t="shared" si="7"/>
        <v>7.0360566605522187E-2</v>
      </c>
    </row>
    <row r="209" spans="1:10" x14ac:dyDescent="0.25">
      <c r="A209" t="s">
        <v>7</v>
      </c>
      <c r="B209" t="s">
        <v>45</v>
      </c>
      <c r="C209" t="s">
        <v>52</v>
      </c>
      <c r="D209" t="s">
        <v>57</v>
      </c>
      <c r="E209" s="132" t="s">
        <v>54</v>
      </c>
      <c r="F209" s="100">
        <v>3428250</v>
      </c>
      <c r="G209" s="106">
        <v>1.3</v>
      </c>
      <c r="H209" s="104">
        <v>0.90181270074259967</v>
      </c>
      <c r="I209" s="107">
        <f t="shared" si="6"/>
        <v>89134.5</v>
      </c>
      <c r="J209" s="108">
        <f t="shared" si="7"/>
        <v>2.344713021930759E-2</v>
      </c>
    </row>
    <row r="210" spans="1:10" x14ac:dyDescent="0.25">
      <c r="A210" t="s">
        <v>7</v>
      </c>
      <c r="B210" t="s">
        <v>45</v>
      </c>
      <c r="C210" t="s">
        <v>0</v>
      </c>
      <c r="D210" t="s">
        <v>57</v>
      </c>
      <c r="E210" s="132" t="s">
        <v>51</v>
      </c>
      <c r="F210" s="102">
        <v>60673</v>
      </c>
      <c r="G210" s="106">
        <v>9.3000000000000007</v>
      </c>
      <c r="H210" s="104">
        <v>0.18185387667997457</v>
      </c>
      <c r="I210" s="107">
        <f t="shared" si="6"/>
        <v>11285.178</v>
      </c>
      <c r="J210" s="108">
        <f t="shared" si="7"/>
        <v>3.3824821062475273E-2</v>
      </c>
    </row>
    <row r="211" spans="1:10" x14ac:dyDescent="0.25">
      <c r="A211" t="s">
        <v>7</v>
      </c>
      <c r="B211" t="s">
        <v>45</v>
      </c>
      <c r="C211" t="s">
        <v>52</v>
      </c>
      <c r="D211" t="s">
        <v>57</v>
      </c>
      <c r="E211" s="132" t="s">
        <v>51</v>
      </c>
      <c r="F211" s="100">
        <v>373260</v>
      </c>
      <c r="G211" s="106">
        <v>4.0999999999999996</v>
      </c>
      <c r="H211" s="104">
        <v>9.8187299257400343E-2</v>
      </c>
      <c r="I211" s="107">
        <f t="shared" si="6"/>
        <v>30607.319999999996</v>
      </c>
      <c r="J211" s="108">
        <f t="shared" si="7"/>
        <v>8.0513585391068284E-3</v>
      </c>
    </row>
    <row r="212" spans="1:10" x14ac:dyDescent="0.25">
      <c r="A212" t="s">
        <v>7</v>
      </c>
      <c r="B212" t="s">
        <v>45</v>
      </c>
      <c r="C212" t="s">
        <v>0</v>
      </c>
      <c r="D212" t="s">
        <v>55</v>
      </c>
      <c r="E212" s="132" t="s">
        <v>53</v>
      </c>
      <c r="F212" s="102">
        <v>333653</v>
      </c>
      <c r="G212" s="106">
        <v>4</v>
      </c>
      <c r="H212" s="104">
        <v>1</v>
      </c>
      <c r="I212" s="107">
        <f t="shared" si="6"/>
        <v>26692.240000000002</v>
      </c>
      <c r="J212" s="108">
        <f t="shared" si="7"/>
        <v>0.08</v>
      </c>
    </row>
    <row r="213" spans="1:10" x14ac:dyDescent="0.25">
      <c r="A213" t="s">
        <v>7</v>
      </c>
      <c r="B213" t="s">
        <v>45</v>
      </c>
      <c r="C213" t="s">
        <v>52</v>
      </c>
      <c r="D213" t="s">
        <v>55</v>
      </c>
      <c r="E213" s="132" t="s">
        <v>53</v>
      </c>
      <c r="F213" s="100">
        <v>3802354</v>
      </c>
      <c r="G213" s="106">
        <v>1.3</v>
      </c>
      <c r="H213" s="104">
        <v>1</v>
      </c>
      <c r="I213" s="107">
        <f t="shared" si="6"/>
        <v>98861.203999999998</v>
      </c>
      <c r="J213" s="108">
        <f t="shared" si="7"/>
        <v>2.6000000000000002E-2</v>
      </c>
    </row>
    <row r="214" spans="1:10" x14ac:dyDescent="0.25">
      <c r="A214" t="s">
        <v>7</v>
      </c>
      <c r="B214" t="s">
        <v>45</v>
      </c>
      <c r="C214" t="s">
        <v>0</v>
      </c>
      <c r="D214" t="s">
        <v>55</v>
      </c>
      <c r="E214" s="132" t="s">
        <v>54</v>
      </c>
      <c r="F214" s="102">
        <v>293408</v>
      </c>
      <c r="G214" s="106">
        <v>4.3</v>
      </c>
      <c r="H214" s="104">
        <v>0.87938067393369757</v>
      </c>
      <c r="I214" s="107">
        <f t="shared" si="6"/>
        <v>25233.088</v>
      </c>
      <c r="J214" s="108">
        <f t="shared" si="7"/>
        <v>7.5626737958297982E-2</v>
      </c>
    </row>
    <row r="215" spans="1:10" ht="15.75" customHeight="1" x14ac:dyDescent="0.25">
      <c r="A215" t="s">
        <v>7</v>
      </c>
      <c r="B215" t="s">
        <v>45</v>
      </c>
      <c r="C215" t="s">
        <v>52</v>
      </c>
      <c r="D215" t="s">
        <v>55</v>
      </c>
      <c r="E215" s="132" t="s">
        <v>54</v>
      </c>
      <c r="F215" s="100">
        <v>3591533</v>
      </c>
      <c r="G215" s="106">
        <v>1.3</v>
      </c>
      <c r="H215" s="104">
        <v>0.94455513610779007</v>
      </c>
      <c r="I215" s="107">
        <f t="shared" si="6"/>
        <v>93379.858000000007</v>
      </c>
      <c r="J215" s="108">
        <f t="shared" si="7"/>
        <v>2.4558433538802542E-2</v>
      </c>
    </row>
    <row r="216" spans="1:10" x14ac:dyDescent="0.25">
      <c r="A216" t="s">
        <v>7</v>
      </c>
      <c r="B216" t="s">
        <v>45</v>
      </c>
      <c r="C216" t="s">
        <v>0</v>
      </c>
      <c r="D216" t="s">
        <v>55</v>
      </c>
      <c r="E216" s="132" t="s">
        <v>51</v>
      </c>
      <c r="F216" s="102">
        <v>40245</v>
      </c>
      <c r="G216" s="106">
        <v>11.3</v>
      </c>
      <c r="H216" s="104">
        <v>0.12061932606630242</v>
      </c>
      <c r="I216" s="107">
        <f t="shared" si="6"/>
        <v>9095.3700000000008</v>
      </c>
      <c r="J216" s="108">
        <f t="shared" si="7"/>
        <v>2.7259967690984349E-2</v>
      </c>
    </row>
    <row r="217" spans="1:10" ht="15.75" customHeight="1" x14ac:dyDescent="0.25">
      <c r="A217" t="s">
        <v>7</v>
      </c>
      <c r="B217" t="s">
        <v>45</v>
      </c>
      <c r="C217" t="s">
        <v>52</v>
      </c>
      <c r="D217" t="s">
        <v>55</v>
      </c>
      <c r="E217" s="132" t="s">
        <v>51</v>
      </c>
      <c r="F217" s="100">
        <v>210821</v>
      </c>
      <c r="G217" s="106">
        <v>5.4</v>
      </c>
      <c r="H217" s="104">
        <v>5.5444863892209928E-2</v>
      </c>
      <c r="I217" s="107">
        <f t="shared" si="6"/>
        <v>22768.668000000001</v>
      </c>
      <c r="J217" s="108">
        <f t="shared" si="7"/>
        <v>5.9880453003586728E-3</v>
      </c>
    </row>
    <row r="218" spans="1:10" x14ac:dyDescent="0.25">
      <c r="A218" t="s">
        <v>8</v>
      </c>
      <c r="B218" t="s">
        <v>64</v>
      </c>
      <c r="C218" t="s">
        <v>0</v>
      </c>
      <c r="D218" t="s">
        <v>56</v>
      </c>
      <c r="E218" s="132" t="s">
        <v>53</v>
      </c>
      <c r="F218" s="100">
        <v>2399247</v>
      </c>
      <c r="G218" s="106">
        <v>0.9</v>
      </c>
      <c r="H218" s="104">
        <v>1</v>
      </c>
      <c r="I218" s="107">
        <f t="shared" si="6"/>
        <v>43186.446000000004</v>
      </c>
      <c r="J218" s="108">
        <f t="shared" si="7"/>
        <v>1.8000000000000002E-2</v>
      </c>
    </row>
    <row r="219" spans="1:10" x14ac:dyDescent="0.25">
      <c r="A219" t="s">
        <v>8</v>
      </c>
      <c r="B219" t="s">
        <v>64</v>
      </c>
      <c r="C219" t="s">
        <v>52</v>
      </c>
      <c r="D219" t="s">
        <v>56</v>
      </c>
      <c r="E219" s="132" t="s">
        <v>53</v>
      </c>
      <c r="F219" s="102">
        <v>22472320</v>
      </c>
      <c r="G219" s="106">
        <v>0.4</v>
      </c>
      <c r="H219" s="104">
        <v>1</v>
      </c>
      <c r="I219" s="107">
        <f t="shared" si="6"/>
        <v>179778.56</v>
      </c>
      <c r="J219" s="108">
        <f t="shared" si="7"/>
        <v>8.0000000000000002E-3</v>
      </c>
    </row>
    <row r="220" spans="1:10" x14ac:dyDescent="0.25">
      <c r="A220" t="s">
        <v>8</v>
      </c>
      <c r="B220" t="s">
        <v>64</v>
      </c>
      <c r="C220" t="s">
        <v>0</v>
      </c>
      <c r="D220" t="s">
        <v>56</v>
      </c>
      <c r="E220" s="132" t="s">
        <v>54</v>
      </c>
      <c r="F220" s="100">
        <v>1966898</v>
      </c>
      <c r="G220" s="106">
        <v>1.4</v>
      </c>
      <c r="H220" s="104">
        <v>0.81979804496994269</v>
      </c>
      <c r="I220" s="107">
        <f t="shared" si="6"/>
        <v>55073.143999999993</v>
      </c>
      <c r="J220" s="108">
        <f t="shared" si="7"/>
        <v>2.2954345259158394E-2</v>
      </c>
    </row>
    <row r="221" spans="1:10" x14ac:dyDescent="0.25">
      <c r="A221" t="s">
        <v>8</v>
      </c>
      <c r="B221" t="s">
        <v>64</v>
      </c>
      <c r="C221" t="s">
        <v>52</v>
      </c>
      <c r="D221" t="s">
        <v>56</v>
      </c>
      <c r="E221" s="132" t="s">
        <v>54</v>
      </c>
      <c r="F221" s="102">
        <v>19972733</v>
      </c>
      <c r="G221" s="106">
        <v>0.4</v>
      </c>
      <c r="H221" s="104">
        <v>0.88877040732777035</v>
      </c>
      <c r="I221" s="107">
        <f t="shared" si="6"/>
        <v>159781.864</v>
      </c>
      <c r="J221" s="108">
        <f t="shared" si="7"/>
        <v>7.1101632586221628E-3</v>
      </c>
    </row>
    <row r="222" spans="1:10" x14ac:dyDescent="0.25">
      <c r="A222" t="s">
        <v>8</v>
      </c>
      <c r="B222" t="s">
        <v>64</v>
      </c>
      <c r="C222" t="s">
        <v>0</v>
      </c>
      <c r="D222" t="s">
        <v>56</v>
      </c>
      <c r="E222" s="132" t="s">
        <v>51</v>
      </c>
      <c r="F222" s="100">
        <v>432349</v>
      </c>
      <c r="G222" s="106">
        <v>3.5</v>
      </c>
      <c r="H222" s="104">
        <v>0.18020195503005734</v>
      </c>
      <c r="I222" s="107">
        <f t="shared" si="6"/>
        <v>30264.43</v>
      </c>
      <c r="J222" s="108">
        <f t="shared" si="7"/>
        <v>1.2614136852104014E-2</v>
      </c>
    </row>
    <row r="223" spans="1:10" x14ac:dyDescent="0.25">
      <c r="A223" t="s">
        <v>8</v>
      </c>
      <c r="B223" t="s">
        <v>64</v>
      </c>
      <c r="C223" t="s">
        <v>52</v>
      </c>
      <c r="D223" t="s">
        <v>56</v>
      </c>
      <c r="E223" s="132" t="s">
        <v>51</v>
      </c>
      <c r="F223" s="102">
        <v>2499587</v>
      </c>
      <c r="G223" s="106">
        <v>1.8</v>
      </c>
      <c r="H223" s="104">
        <v>0.11122959267222966</v>
      </c>
      <c r="I223" s="107">
        <f t="shared" si="6"/>
        <v>89985.132000000012</v>
      </c>
      <c r="J223" s="108">
        <f t="shared" si="7"/>
        <v>4.0042653362002681E-3</v>
      </c>
    </row>
    <row r="224" spans="1:10" x14ac:dyDescent="0.25">
      <c r="A224" t="s">
        <v>8</v>
      </c>
      <c r="B224" t="s">
        <v>64</v>
      </c>
      <c r="C224" t="s">
        <v>0</v>
      </c>
      <c r="D224" t="s">
        <v>57</v>
      </c>
      <c r="E224" s="132" t="s">
        <v>53</v>
      </c>
      <c r="F224" s="100">
        <v>2154253</v>
      </c>
      <c r="G224" s="106">
        <v>0.9</v>
      </c>
      <c r="H224" s="104">
        <v>1</v>
      </c>
      <c r="I224" s="107">
        <f t="shared" si="6"/>
        <v>38776.553999999996</v>
      </c>
      <c r="J224" s="108">
        <f t="shared" si="7"/>
        <v>1.8000000000000002E-2</v>
      </c>
    </row>
    <row r="225" spans="1:10" x14ac:dyDescent="0.25">
      <c r="A225" t="s">
        <v>8</v>
      </c>
      <c r="B225" t="s">
        <v>64</v>
      </c>
      <c r="C225" t="s">
        <v>52</v>
      </c>
      <c r="D225" t="s">
        <v>57</v>
      </c>
      <c r="E225" s="132" t="s">
        <v>53</v>
      </c>
      <c r="F225" s="102">
        <v>18545445</v>
      </c>
      <c r="G225" s="106">
        <v>0.4</v>
      </c>
      <c r="H225" s="104">
        <v>1</v>
      </c>
      <c r="I225" s="107">
        <f t="shared" si="6"/>
        <v>148363.56</v>
      </c>
      <c r="J225" s="108">
        <f t="shared" si="7"/>
        <v>8.0000000000000002E-3</v>
      </c>
    </row>
    <row r="226" spans="1:10" ht="15" customHeight="1" x14ac:dyDescent="0.25">
      <c r="A226" t="s">
        <v>8</v>
      </c>
      <c r="B226" t="s">
        <v>64</v>
      </c>
      <c r="C226" t="s">
        <v>0</v>
      </c>
      <c r="D226" t="s">
        <v>57</v>
      </c>
      <c r="E226" s="132" t="s">
        <v>54</v>
      </c>
      <c r="F226" s="100">
        <v>1744698</v>
      </c>
      <c r="G226" s="106">
        <v>1.4</v>
      </c>
      <c r="H226" s="104">
        <v>0.8098853755803056</v>
      </c>
      <c r="I226" s="107">
        <f t="shared" si="6"/>
        <v>48851.543999999994</v>
      </c>
      <c r="J226" s="108">
        <f t="shared" si="7"/>
        <v>2.2676790516248557E-2</v>
      </c>
    </row>
    <row r="227" spans="1:10" x14ac:dyDescent="0.25">
      <c r="A227" t="s">
        <v>8</v>
      </c>
      <c r="B227" t="s">
        <v>64</v>
      </c>
      <c r="C227" t="s">
        <v>52</v>
      </c>
      <c r="D227" t="s">
        <v>57</v>
      </c>
      <c r="E227" s="132" t="s">
        <v>54</v>
      </c>
      <c r="F227" s="102">
        <v>16638418</v>
      </c>
      <c r="G227" s="106">
        <v>0.4</v>
      </c>
      <c r="H227" s="104">
        <v>0.89717005981792297</v>
      </c>
      <c r="I227" s="107">
        <f t="shared" si="6"/>
        <v>133107.34400000001</v>
      </c>
      <c r="J227" s="108">
        <f t="shared" si="7"/>
        <v>7.1773604785433844E-3</v>
      </c>
    </row>
    <row r="228" spans="1:10" ht="16.5" customHeight="1" x14ac:dyDescent="0.25">
      <c r="A228" t="s">
        <v>8</v>
      </c>
      <c r="B228" t="s">
        <v>64</v>
      </c>
      <c r="C228" t="s">
        <v>0</v>
      </c>
      <c r="D228" t="s">
        <v>57</v>
      </c>
      <c r="E228" s="132" t="s">
        <v>51</v>
      </c>
      <c r="F228" s="100">
        <v>409555</v>
      </c>
      <c r="G228" s="106">
        <v>3.5</v>
      </c>
      <c r="H228" s="104">
        <v>0.19011462441969443</v>
      </c>
      <c r="I228" s="107">
        <f t="shared" si="6"/>
        <v>28668.85</v>
      </c>
      <c r="J228" s="108">
        <f t="shared" si="7"/>
        <v>1.3308023709378608E-2</v>
      </c>
    </row>
    <row r="229" spans="1:10" x14ac:dyDescent="0.25">
      <c r="A229" t="s">
        <v>8</v>
      </c>
      <c r="B229" t="s">
        <v>64</v>
      </c>
      <c r="C229" t="s">
        <v>52</v>
      </c>
      <c r="D229" t="s">
        <v>57</v>
      </c>
      <c r="E229" s="132" t="s">
        <v>51</v>
      </c>
      <c r="F229" s="102">
        <v>1907027</v>
      </c>
      <c r="G229" s="106">
        <v>2.1</v>
      </c>
      <c r="H229" s="104">
        <v>0.10282994018207706</v>
      </c>
      <c r="I229" s="107">
        <f t="shared" si="6"/>
        <v>80095.134000000005</v>
      </c>
      <c r="J229" s="108">
        <f t="shared" si="7"/>
        <v>4.3188574876472366E-3</v>
      </c>
    </row>
    <row r="230" spans="1:10" ht="16.5" customHeight="1" x14ac:dyDescent="0.25">
      <c r="A230" t="s">
        <v>8</v>
      </c>
      <c r="B230" t="s">
        <v>64</v>
      </c>
      <c r="C230" t="s">
        <v>0</v>
      </c>
      <c r="D230" t="s">
        <v>55</v>
      </c>
      <c r="E230" s="132" t="s">
        <v>53</v>
      </c>
      <c r="F230" s="100">
        <v>2156286</v>
      </c>
      <c r="G230" s="106">
        <v>0.9</v>
      </c>
      <c r="H230" s="104">
        <v>1</v>
      </c>
      <c r="I230" s="107">
        <f t="shared" si="6"/>
        <v>38813.148000000001</v>
      </c>
      <c r="J230" s="108">
        <f t="shared" si="7"/>
        <v>1.8000000000000002E-2</v>
      </c>
    </row>
    <row r="231" spans="1:10" x14ac:dyDescent="0.25">
      <c r="A231" t="s">
        <v>8</v>
      </c>
      <c r="B231" t="s">
        <v>64</v>
      </c>
      <c r="C231" t="s">
        <v>52</v>
      </c>
      <c r="D231" t="s">
        <v>55</v>
      </c>
      <c r="E231" s="132" t="s">
        <v>53</v>
      </c>
      <c r="F231" s="102">
        <v>18556939</v>
      </c>
      <c r="G231" s="106">
        <v>0.4</v>
      </c>
      <c r="H231" s="104">
        <v>1</v>
      </c>
      <c r="I231" s="107">
        <f t="shared" si="6"/>
        <v>148455.51200000002</v>
      </c>
      <c r="J231" s="108">
        <f t="shared" si="7"/>
        <v>8.0000000000000002E-3</v>
      </c>
    </row>
    <row r="232" spans="1:10" ht="16.5" customHeight="1" x14ac:dyDescent="0.25">
      <c r="A232" t="s">
        <v>8</v>
      </c>
      <c r="B232" t="s">
        <v>64</v>
      </c>
      <c r="C232" t="s">
        <v>0</v>
      </c>
      <c r="D232" t="s">
        <v>55</v>
      </c>
      <c r="E232" s="132" t="s">
        <v>54</v>
      </c>
      <c r="F232" s="100">
        <v>1839419</v>
      </c>
      <c r="G232" s="106">
        <v>1.4</v>
      </c>
      <c r="H232" s="104">
        <v>0.8530496418378638</v>
      </c>
      <c r="I232" s="107">
        <f t="shared" si="6"/>
        <v>51503.731999999989</v>
      </c>
      <c r="J232" s="108">
        <f t="shared" si="7"/>
        <v>2.3885389971460187E-2</v>
      </c>
    </row>
    <row r="233" spans="1:10" x14ac:dyDescent="0.25">
      <c r="A233" t="s">
        <v>8</v>
      </c>
      <c r="B233" t="s">
        <v>64</v>
      </c>
      <c r="C233" t="s">
        <v>52</v>
      </c>
      <c r="D233" t="s">
        <v>55</v>
      </c>
      <c r="E233" s="132" t="s">
        <v>54</v>
      </c>
      <c r="F233" s="102">
        <v>17274438</v>
      </c>
      <c r="G233" s="106">
        <v>0.4</v>
      </c>
      <c r="H233" s="104">
        <v>0.93088833239145741</v>
      </c>
      <c r="I233" s="107">
        <f t="shared" si="6"/>
        <v>138195.50400000002</v>
      </c>
      <c r="J233" s="108">
        <f t="shared" si="7"/>
        <v>7.4471066591316592E-3</v>
      </c>
    </row>
    <row r="234" spans="1:10" x14ac:dyDescent="0.25">
      <c r="A234" t="s">
        <v>8</v>
      </c>
      <c r="B234" t="s">
        <v>64</v>
      </c>
      <c r="C234" t="s">
        <v>0</v>
      </c>
      <c r="D234" t="s">
        <v>55</v>
      </c>
      <c r="E234" s="132" t="s">
        <v>51</v>
      </c>
      <c r="F234" s="100">
        <v>316867</v>
      </c>
      <c r="G234" s="106">
        <v>4.2</v>
      </c>
      <c r="H234" s="104">
        <v>0.1469503581621362</v>
      </c>
      <c r="I234" s="107">
        <f t="shared" si="6"/>
        <v>26616.828000000001</v>
      </c>
      <c r="J234" s="108">
        <f t="shared" si="7"/>
        <v>1.234383008561944E-2</v>
      </c>
    </row>
    <row r="235" spans="1:10" x14ac:dyDescent="0.25">
      <c r="A235" t="s">
        <v>8</v>
      </c>
      <c r="B235" t="s">
        <v>64</v>
      </c>
      <c r="C235" t="s">
        <v>52</v>
      </c>
      <c r="D235" t="s">
        <v>55</v>
      </c>
      <c r="E235" s="132" t="s">
        <v>51</v>
      </c>
      <c r="F235" s="102">
        <v>1282501</v>
      </c>
      <c r="G235" s="106">
        <v>2.6</v>
      </c>
      <c r="H235" s="104">
        <v>6.9111667608542551E-2</v>
      </c>
      <c r="I235" s="107">
        <f t="shared" si="6"/>
        <v>66690.051999999996</v>
      </c>
      <c r="J235" s="108">
        <f t="shared" si="7"/>
        <v>3.5938067156442129E-3</v>
      </c>
    </row>
    <row r="236" spans="1:10" x14ac:dyDescent="0.25">
      <c r="A236" t="s">
        <v>8</v>
      </c>
      <c r="B236" t="s">
        <v>41</v>
      </c>
      <c r="C236" t="s">
        <v>0</v>
      </c>
      <c r="D236" t="s">
        <v>56</v>
      </c>
      <c r="E236" s="132" t="s">
        <v>53</v>
      </c>
      <c r="F236" s="100">
        <v>579101</v>
      </c>
      <c r="G236" s="106">
        <v>3.1</v>
      </c>
      <c r="H236" s="104">
        <v>1</v>
      </c>
      <c r="I236" s="107">
        <f t="shared" si="6"/>
        <v>35904.262000000002</v>
      </c>
      <c r="J236" s="108">
        <f t="shared" si="7"/>
        <v>6.2E-2</v>
      </c>
    </row>
    <row r="237" spans="1:10" ht="15.75" customHeight="1" x14ac:dyDescent="0.25">
      <c r="A237" t="s">
        <v>8</v>
      </c>
      <c r="B237" t="s">
        <v>41</v>
      </c>
      <c r="C237" t="s">
        <v>52</v>
      </c>
      <c r="D237" t="s">
        <v>56</v>
      </c>
      <c r="E237" s="132" t="s">
        <v>53</v>
      </c>
      <c r="F237" s="102">
        <v>4298880</v>
      </c>
      <c r="G237" s="106">
        <v>1.2</v>
      </c>
      <c r="H237" s="104">
        <v>1</v>
      </c>
      <c r="I237" s="107">
        <f t="shared" si="6"/>
        <v>103173.12</v>
      </c>
      <c r="J237" s="108">
        <f t="shared" si="7"/>
        <v>2.4E-2</v>
      </c>
    </row>
    <row r="238" spans="1:10" x14ac:dyDescent="0.25">
      <c r="A238" t="s">
        <v>8</v>
      </c>
      <c r="B238" t="s">
        <v>41</v>
      </c>
      <c r="C238" t="s">
        <v>0</v>
      </c>
      <c r="D238" t="s">
        <v>56</v>
      </c>
      <c r="E238" s="132" t="s">
        <v>54</v>
      </c>
      <c r="F238" s="100">
        <v>414495</v>
      </c>
      <c r="G238" s="106">
        <v>3.5</v>
      </c>
      <c r="H238" s="104">
        <v>0.71575597348303666</v>
      </c>
      <c r="I238" s="107">
        <f t="shared" si="6"/>
        <v>29014.65</v>
      </c>
      <c r="J238" s="108">
        <f t="shared" si="7"/>
        <v>5.0102918143812562E-2</v>
      </c>
    </row>
    <row r="239" spans="1:10" x14ac:dyDescent="0.25">
      <c r="A239" t="s">
        <v>8</v>
      </c>
      <c r="B239" t="s">
        <v>41</v>
      </c>
      <c r="C239" t="s">
        <v>52</v>
      </c>
      <c r="D239" t="s">
        <v>56</v>
      </c>
      <c r="E239" s="132" t="s">
        <v>54</v>
      </c>
      <c r="F239" s="102">
        <v>3619685</v>
      </c>
      <c r="G239" s="106">
        <v>1.4</v>
      </c>
      <c r="H239" s="104">
        <v>0.84200652262914988</v>
      </c>
      <c r="I239" s="107">
        <f t="shared" si="6"/>
        <v>101351.18</v>
      </c>
      <c r="J239" s="108">
        <f t="shared" si="7"/>
        <v>2.3576182633616195E-2</v>
      </c>
    </row>
    <row r="240" spans="1:10" x14ac:dyDescent="0.25">
      <c r="A240" t="s">
        <v>8</v>
      </c>
      <c r="B240" t="s">
        <v>41</v>
      </c>
      <c r="C240" t="s">
        <v>0</v>
      </c>
      <c r="D240" t="s">
        <v>56</v>
      </c>
      <c r="E240" s="132" t="s">
        <v>51</v>
      </c>
      <c r="F240" s="100">
        <v>164606</v>
      </c>
      <c r="G240" s="106">
        <v>6.1</v>
      </c>
      <c r="H240" s="104">
        <v>0.28424402651696334</v>
      </c>
      <c r="I240" s="107">
        <f t="shared" si="6"/>
        <v>20081.932000000001</v>
      </c>
      <c r="J240" s="108">
        <f t="shared" si="7"/>
        <v>3.4677771235069522E-2</v>
      </c>
    </row>
    <row r="241" spans="1:10" x14ac:dyDescent="0.25">
      <c r="A241" t="s">
        <v>8</v>
      </c>
      <c r="B241" t="s">
        <v>41</v>
      </c>
      <c r="C241" t="s">
        <v>52</v>
      </c>
      <c r="D241" t="s">
        <v>56</v>
      </c>
      <c r="E241" s="132" t="s">
        <v>51</v>
      </c>
      <c r="F241" s="102">
        <v>679195</v>
      </c>
      <c r="G241" s="106">
        <v>3.7</v>
      </c>
      <c r="H241" s="104">
        <v>0.15799347737085009</v>
      </c>
      <c r="I241" s="107">
        <f t="shared" si="6"/>
        <v>50260.43</v>
      </c>
      <c r="J241" s="108">
        <f t="shared" si="7"/>
        <v>1.1691517325442909E-2</v>
      </c>
    </row>
    <row r="242" spans="1:10" x14ac:dyDescent="0.25">
      <c r="A242" t="s">
        <v>8</v>
      </c>
      <c r="B242" t="s">
        <v>41</v>
      </c>
      <c r="C242" t="s">
        <v>0</v>
      </c>
      <c r="D242" t="s">
        <v>57</v>
      </c>
      <c r="E242" s="132" t="s">
        <v>53</v>
      </c>
      <c r="F242" s="100">
        <v>506943</v>
      </c>
      <c r="G242" s="106">
        <v>3.1</v>
      </c>
      <c r="H242" s="104">
        <v>1</v>
      </c>
      <c r="I242" s="107">
        <f t="shared" si="6"/>
        <v>31430.466</v>
      </c>
      <c r="J242" s="108">
        <f t="shared" si="7"/>
        <v>6.2E-2</v>
      </c>
    </row>
    <row r="243" spans="1:10" x14ac:dyDescent="0.25">
      <c r="A243" t="s">
        <v>8</v>
      </c>
      <c r="B243" t="s">
        <v>41</v>
      </c>
      <c r="C243" t="s">
        <v>52</v>
      </c>
      <c r="D243" t="s">
        <v>57</v>
      </c>
      <c r="E243" s="132" t="s">
        <v>53</v>
      </c>
      <c r="F243" s="102">
        <v>3414087</v>
      </c>
      <c r="G243" s="106">
        <v>1.4</v>
      </c>
      <c r="H243" s="104">
        <v>1</v>
      </c>
      <c r="I243" s="107">
        <f t="shared" si="6"/>
        <v>95594.436000000002</v>
      </c>
      <c r="J243" s="108">
        <f t="shared" si="7"/>
        <v>2.7999999999999997E-2</v>
      </c>
    </row>
    <row r="244" spans="1:10" x14ac:dyDescent="0.25">
      <c r="A244" t="s">
        <v>8</v>
      </c>
      <c r="B244" t="s">
        <v>41</v>
      </c>
      <c r="C244" t="s">
        <v>0</v>
      </c>
      <c r="D244" t="s">
        <v>57</v>
      </c>
      <c r="E244" s="132" t="s">
        <v>54</v>
      </c>
      <c r="F244" s="100">
        <v>408578</v>
      </c>
      <c r="G244" s="106">
        <v>3.5</v>
      </c>
      <c r="H244" s="104">
        <v>0.80596437863822956</v>
      </c>
      <c r="I244" s="107">
        <f t="shared" si="6"/>
        <v>28600.46</v>
      </c>
      <c r="J244" s="108">
        <f t="shared" si="7"/>
        <v>5.6417506504676071E-2</v>
      </c>
    </row>
    <row r="245" spans="1:10" x14ac:dyDescent="0.25">
      <c r="A245" t="s">
        <v>8</v>
      </c>
      <c r="B245" t="s">
        <v>41</v>
      </c>
      <c r="C245" t="s">
        <v>52</v>
      </c>
      <c r="D245" t="s">
        <v>57</v>
      </c>
      <c r="E245" s="132" t="s">
        <v>54</v>
      </c>
      <c r="F245" s="102">
        <v>3011163</v>
      </c>
      <c r="G245" s="106">
        <v>1.4</v>
      </c>
      <c r="H245" s="104">
        <v>0.88198191785973823</v>
      </c>
      <c r="I245" s="107">
        <f t="shared" si="6"/>
        <v>84312.563999999998</v>
      </c>
      <c r="J245" s="108">
        <f t="shared" si="7"/>
        <v>2.4695493700072669E-2</v>
      </c>
    </row>
    <row r="246" spans="1:10" ht="15" customHeight="1" x14ac:dyDescent="0.25">
      <c r="A246" t="s">
        <v>8</v>
      </c>
      <c r="B246" t="s">
        <v>41</v>
      </c>
      <c r="C246" t="s">
        <v>0</v>
      </c>
      <c r="D246" t="s">
        <v>57</v>
      </c>
      <c r="E246" s="132" t="s">
        <v>51</v>
      </c>
      <c r="F246" s="100">
        <v>98365</v>
      </c>
      <c r="G246" s="106">
        <v>7.6</v>
      </c>
      <c r="H246" s="104">
        <v>0.19403562136177047</v>
      </c>
      <c r="I246" s="107">
        <f t="shared" si="6"/>
        <v>14951.48</v>
      </c>
      <c r="J246" s="108">
        <f t="shared" si="7"/>
        <v>2.9493414446989111E-2</v>
      </c>
    </row>
    <row r="247" spans="1:10" x14ac:dyDescent="0.25">
      <c r="A247" t="s">
        <v>8</v>
      </c>
      <c r="B247" t="s">
        <v>41</v>
      </c>
      <c r="C247" t="s">
        <v>52</v>
      </c>
      <c r="D247" t="s">
        <v>57</v>
      </c>
      <c r="E247" s="132" t="s">
        <v>51</v>
      </c>
      <c r="F247" s="102">
        <v>402924</v>
      </c>
      <c r="G247" s="106">
        <v>4.2</v>
      </c>
      <c r="H247" s="104">
        <v>0.1180180821402618</v>
      </c>
      <c r="I247" s="107">
        <f t="shared" si="6"/>
        <v>33845.616000000002</v>
      </c>
      <c r="J247" s="108">
        <f t="shared" si="7"/>
        <v>9.9135188997819916E-3</v>
      </c>
    </row>
    <row r="248" spans="1:10" ht="15.75" customHeight="1" x14ac:dyDescent="0.25">
      <c r="A248" t="s">
        <v>8</v>
      </c>
      <c r="B248" t="s">
        <v>41</v>
      </c>
      <c r="C248" t="s">
        <v>0</v>
      </c>
      <c r="D248" t="s">
        <v>55</v>
      </c>
      <c r="E248" s="132" t="s">
        <v>53</v>
      </c>
      <c r="F248" s="100">
        <v>507400</v>
      </c>
      <c r="G248" s="106">
        <v>3.1</v>
      </c>
      <c r="H248" s="104">
        <v>1</v>
      </c>
      <c r="I248" s="107">
        <f t="shared" si="6"/>
        <v>31458.799999999999</v>
      </c>
      <c r="J248" s="108">
        <f t="shared" si="7"/>
        <v>6.2E-2</v>
      </c>
    </row>
    <row r="249" spans="1:10" x14ac:dyDescent="0.25">
      <c r="A249" t="s">
        <v>8</v>
      </c>
      <c r="B249" t="s">
        <v>41</v>
      </c>
      <c r="C249" t="s">
        <v>52</v>
      </c>
      <c r="D249" t="s">
        <v>55</v>
      </c>
      <c r="E249" s="132" t="s">
        <v>53</v>
      </c>
      <c r="F249" s="102">
        <v>3417834</v>
      </c>
      <c r="G249" s="106">
        <v>1.4</v>
      </c>
      <c r="H249" s="104">
        <v>1</v>
      </c>
      <c r="I249" s="107">
        <f t="shared" si="6"/>
        <v>95699.351999999999</v>
      </c>
      <c r="J249" s="108">
        <f t="shared" si="7"/>
        <v>2.7999999999999997E-2</v>
      </c>
    </row>
    <row r="250" spans="1:10" ht="15.75" customHeight="1" x14ac:dyDescent="0.25">
      <c r="A250" t="s">
        <v>8</v>
      </c>
      <c r="B250" t="s">
        <v>41</v>
      </c>
      <c r="C250" t="s">
        <v>0</v>
      </c>
      <c r="D250" t="s">
        <v>55</v>
      </c>
      <c r="E250" s="132" t="s">
        <v>54</v>
      </c>
      <c r="F250" s="100">
        <v>417221</v>
      </c>
      <c r="G250" s="106">
        <v>3.5</v>
      </c>
      <c r="H250" s="104">
        <v>0.82227236893969258</v>
      </c>
      <c r="I250" s="107">
        <f t="shared" si="6"/>
        <v>29205.47</v>
      </c>
      <c r="J250" s="108">
        <f t="shared" si="7"/>
        <v>5.755906582577848E-2</v>
      </c>
    </row>
    <row r="251" spans="1:10" x14ac:dyDescent="0.25">
      <c r="A251" t="s">
        <v>8</v>
      </c>
      <c r="B251" t="s">
        <v>41</v>
      </c>
      <c r="C251" t="s">
        <v>52</v>
      </c>
      <c r="D251" t="s">
        <v>55</v>
      </c>
      <c r="E251" s="132" t="s">
        <v>54</v>
      </c>
      <c r="F251" s="102">
        <v>3114818</v>
      </c>
      <c r="G251" s="106">
        <v>1.4</v>
      </c>
      <c r="H251" s="104">
        <v>0.91134268077384684</v>
      </c>
      <c r="I251" s="107">
        <f t="shared" si="6"/>
        <v>87214.90400000001</v>
      </c>
      <c r="J251" s="108">
        <f t="shared" si="7"/>
        <v>2.551759506166771E-2</v>
      </c>
    </row>
    <row r="252" spans="1:10" x14ac:dyDescent="0.25">
      <c r="A252" t="s">
        <v>8</v>
      </c>
      <c r="B252" t="s">
        <v>41</v>
      </c>
      <c r="C252" t="s">
        <v>0</v>
      </c>
      <c r="D252" t="s">
        <v>55</v>
      </c>
      <c r="E252" s="132" t="s">
        <v>51</v>
      </c>
      <c r="F252" s="100">
        <v>90179</v>
      </c>
      <c r="G252" s="106">
        <v>7.8</v>
      </c>
      <c r="H252" s="104">
        <v>0.17772763106030745</v>
      </c>
      <c r="I252" s="107">
        <f t="shared" si="6"/>
        <v>14067.923999999999</v>
      </c>
      <c r="J252" s="108">
        <f t="shared" si="7"/>
        <v>2.7725510445407962E-2</v>
      </c>
    </row>
    <row r="253" spans="1:10" x14ac:dyDescent="0.25">
      <c r="A253" t="s">
        <v>8</v>
      </c>
      <c r="B253" t="s">
        <v>41</v>
      </c>
      <c r="C253" t="s">
        <v>52</v>
      </c>
      <c r="D253" t="s">
        <v>55</v>
      </c>
      <c r="E253" s="132" t="s">
        <v>51</v>
      </c>
      <c r="F253" s="102">
        <v>303016</v>
      </c>
      <c r="G253" s="106">
        <v>4.8</v>
      </c>
      <c r="H253" s="104">
        <v>8.8657319226153178E-2</v>
      </c>
      <c r="I253" s="107">
        <f t="shared" si="6"/>
        <v>29089.536</v>
      </c>
      <c r="J253" s="108">
        <f t="shared" si="7"/>
        <v>8.5111026457107049E-3</v>
      </c>
    </row>
    <row r="254" spans="1:10" x14ac:dyDescent="0.25">
      <c r="A254" t="s">
        <v>8</v>
      </c>
      <c r="B254" t="s">
        <v>42</v>
      </c>
      <c r="C254" t="s">
        <v>0</v>
      </c>
      <c r="D254" t="s">
        <v>56</v>
      </c>
      <c r="E254" s="132" t="s">
        <v>53</v>
      </c>
      <c r="F254" s="100">
        <v>482573</v>
      </c>
      <c r="G254" s="106">
        <v>3.3</v>
      </c>
      <c r="H254" s="104">
        <v>1</v>
      </c>
      <c r="I254" s="107">
        <f t="shared" si="6"/>
        <v>31849.817999999999</v>
      </c>
      <c r="J254" s="108">
        <f t="shared" si="7"/>
        <v>6.6000000000000003E-2</v>
      </c>
    </row>
    <row r="255" spans="1:10" x14ac:dyDescent="0.25">
      <c r="A255" t="s">
        <v>8</v>
      </c>
      <c r="B255" t="s">
        <v>42</v>
      </c>
      <c r="C255" t="s">
        <v>52</v>
      </c>
      <c r="D255" t="s">
        <v>56</v>
      </c>
      <c r="E255" s="132" t="s">
        <v>53</v>
      </c>
      <c r="F255" s="102">
        <v>4488971</v>
      </c>
      <c r="G255" s="106">
        <v>1.2</v>
      </c>
      <c r="H255" s="104">
        <v>1</v>
      </c>
      <c r="I255" s="107">
        <f t="shared" si="6"/>
        <v>107735.304</v>
      </c>
      <c r="J255" s="108">
        <f t="shared" si="7"/>
        <v>2.4E-2</v>
      </c>
    </row>
    <row r="256" spans="1:10" x14ac:dyDescent="0.25">
      <c r="A256" t="s">
        <v>8</v>
      </c>
      <c r="B256" t="s">
        <v>42</v>
      </c>
      <c r="C256" t="s">
        <v>0</v>
      </c>
      <c r="D256" t="s">
        <v>56</v>
      </c>
      <c r="E256" s="132" t="s">
        <v>54</v>
      </c>
      <c r="F256" s="100">
        <v>382398</v>
      </c>
      <c r="G256" s="106">
        <v>3.8</v>
      </c>
      <c r="H256" s="104">
        <v>0.79241482635787741</v>
      </c>
      <c r="I256" s="107">
        <f t="shared" si="6"/>
        <v>29062.248</v>
      </c>
      <c r="J256" s="108">
        <f t="shared" si="7"/>
        <v>6.0223526803198674E-2</v>
      </c>
    </row>
    <row r="257" spans="1:10" x14ac:dyDescent="0.25">
      <c r="A257" t="s">
        <v>8</v>
      </c>
      <c r="B257" t="s">
        <v>42</v>
      </c>
      <c r="C257" t="s">
        <v>52</v>
      </c>
      <c r="D257" t="s">
        <v>56</v>
      </c>
      <c r="E257" s="132" t="s">
        <v>54</v>
      </c>
      <c r="F257" s="102">
        <v>3924451</v>
      </c>
      <c r="G257" s="106">
        <v>1.4</v>
      </c>
      <c r="H257" s="104">
        <v>0.87424289441834224</v>
      </c>
      <c r="I257" s="107">
        <f t="shared" si="6"/>
        <v>109884.62799999998</v>
      </c>
      <c r="J257" s="108">
        <f t="shared" si="7"/>
        <v>2.4478801043713583E-2</v>
      </c>
    </row>
    <row r="258" spans="1:10" ht="15" customHeight="1" x14ac:dyDescent="0.25">
      <c r="A258" t="s">
        <v>8</v>
      </c>
      <c r="B258" t="s">
        <v>42</v>
      </c>
      <c r="C258" t="s">
        <v>0</v>
      </c>
      <c r="D258" t="s">
        <v>56</v>
      </c>
      <c r="E258" s="132" t="s">
        <v>51</v>
      </c>
      <c r="F258" s="100">
        <v>100175</v>
      </c>
      <c r="G258" s="106">
        <v>7.4</v>
      </c>
      <c r="H258" s="104">
        <v>0.20758517364212253</v>
      </c>
      <c r="I258" s="107">
        <f t="shared" ref="I258:I321" si="8">2*(F258*G258/100)</f>
        <v>14825.9</v>
      </c>
      <c r="J258" s="108">
        <f t="shared" ref="J258:J321" si="9">2*(G258*H258/100)</f>
        <v>3.0722605699034136E-2</v>
      </c>
    </row>
    <row r="259" spans="1:10" x14ac:dyDescent="0.25">
      <c r="A259" t="s">
        <v>8</v>
      </c>
      <c r="B259" t="s">
        <v>42</v>
      </c>
      <c r="C259" t="s">
        <v>52</v>
      </c>
      <c r="D259" t="s">
        <v>56</v>
      </c>
      <c r="E259" s="132" t="s">
        <v>51</v>
      </c>
      <c r="F259" s="102">
        <v>564520</v>
      </c>
      <c r="G259" s="106">
        <v>3.7</v>
      </c>
      <c r="H259" s="104">
        <v>0.12575710558165781</v>
      </c>
      <c r="I259" s="107">
        <f t="shared" si="8"/>
        <v>41774.480000000003</v>
      </c>
      <c r="J259" s="108">
        <f t="shared" si="9"/>
        <v>9.3060258130426791E-3</v>
      </c>
    </row>
    <row r="260" spans="1:10" ht="15.75" customHeight="1" x14ac:dyDescent="0.25">
      <c r="A260" t="s">
        <v>8</v>
      </c>
      <c r="B260" t="s">
        <v>42</v>
      </c>
      <c r="C260" t="s">
        <v>0</v>
      </c>
      <c r="D260" t="s">
        <v>57</v>
      </c>
      <c r="E260" s="132" t="s">
        <v>53</v>
      </c>
      <c r="F260" s="100">
        <v>425118</v>
      </c>
      <c r="G260" s="106">
        <v>3.5</v>
      </c>
      <c r="H260" s="104">
        <v>1</v>
      </c>
      <c r="I260" s="107">
        <f t="shared" si="8"/>
        <v>29758.26</v>
      </c>
      <c r="J260" s="108">
        <f t="shared" si="9"/>
        <v>7.0000000000000007E-2</v>
      </c>
    </row>
    <row r="261" spans="1:10" x14ac:dyDescent="0.25">
      <c r="A261" t="s">
        <v>8</v>
      </c>
      <c r="B261" t="s">
        <v>42</v>
      </c>
      <c r="C261" t="s">
        <v>52</v>
      </c>
      <c r="D261" t="s">
        <v>57</v>
      </c>
      <c r="E261" s="132" t="s">
        <v>53</v>
      </c>
      <c r="F261" s="102">
        <v>3672240</v>
      </c>
      <c r="G261" s="106">
        <v>1.4</v>
      </c>
      <c r="H261" s="104">
        <v>1</v>
      </c>
      <c r="I261" s="107">
        <f t="shared" si="8"/>
        <v>102822.72</v>
      </c>
      <c r="J261" s="108">
        <f t="shared" si="9"/>
        <v>2.7999999999999997E-2</v>
      </c>
    </row>
    <row r="262" spans="1:10" ht="15.75" customHeight="1" x14ac:dyDescent="0.25">
      <c r="A262" t="s">
        <v>8</v>
      </c>
      <c r="B262" t="s">
        <v>42</v>
      </c>
      <c r="C262" t="s">
        <v>0</v>
      </c>
      <c r="D262" t="s">
        <v>57</v>
      </c>
      <c r="E262" s="132" t="s">
        <v>54</v>
      </c>
      <c r="F262" s="100">
        <v>335446</v>
      </c>
      <c r="G262" s="106">
        <v>4.2</v>
      </c>
      <c r="H262" s="104">
        <v>0.78906562413259373</v>
      </c>
      <c r="I262" s="107">
        <f t="shared" si="8"/>
        <v>28177.464</v>
      </c>
      <c r="J262" s="108">
        <f t="shared" si="9"/>
        <v>6.6281512427137881E-2</v>
      </c>
    </row>
    <row r="263" spans="1:10" x14ac:dyDescent="0.25">
      <c r="A263" t="s">
        <v>8</v>
      </c>
      <c r="B263" t="s">
        <v>42</v>
      </c>
      <c r="C263" t="s">
        <v>52</v>
      </c>
      <c r="D263" t="s">
        <v>57</v>
      </c>
      <c r="E263" s="132" t="s">
        <v>54</v>
      </c>
      <c r="F263" s="102">
        <v>3284048</v>
      </c>
      <c r="G263" s="106">
        <v>1.4</v>
      </c>
      <c r="H263" s="104">
        <v>0.89429013354247</v>
      </c>
      <c r="I263" s="107">
        <f t="shared" si="8"/>
        <v>91953.343999999983</v>
      </c>
      <c r="J263" s="108">
        <f t="shared" si="9"/>
        <v>2.5040123739189159E-2</v>
      </c>
    </row>
    <row r="264" spans="1:10" x14ac:dyDescent="0.25">
      <c r="A264" t="s">
        <v>8</v>
      </c>
      <c r="B264" t="s">
        <v>42</v>
      </c>
      <c r="C264" t="s">
        <v>0</v>
      </c>
      <c r="D264" t="s">
        <v>57</v>
      </c>
      <c r="E264" s="132" t="s">
        <v>51</v>
      </c>
      <c r="F264" s="100">
        <v>89672</v>
      </c>
      <c r="G264" s="106">
        <v>8</v>
      </c>
      <c r="H264" s="104">
        <v>0.21093437586740624</v>
      </c>
      <c r="I264" s="107">
        <f t="shared" si="8"/>
        <v>14347.52</v>
      </c>
      <c r="J264" s="108">
        <f t="shared" si="9"/>
        <v>3.3749500138784999E-2</v>
      </c>
    </row>
    <row r="265" spans="1:10" x14ac:dyDescent="0.25">
      <c r="A265" t="s">
        <v>8</v>
      </c>
      <c r="B265" t="s">
        <v>42</v>
      </c>
      <c r="C265" t="s">
        <v>52</v>
      </c>
      <c r="D265" t="s">
        <v>57</v>
      </c>
      <c r="E265" s="132" t="s">
        <v>51</v>
      </c>
      <c r="F265" s="102">
        <v>388192</v>
      </c>
      <c r="G265" s="106">
        <v>4.4000000000000004</v>
      </c>
      <c r="H265" s="104">
        <v>0.10570986645753001</v>
      </c>
      <c r="I265" s="107">
        <f t="shared" si="8"/>
        <v>34160.896000000001</v>
      </c>
      <c r="J265" s="108">
        <f t="shared" si="9"/>
        <v>9.3024682482626426E-3</v>
      </c>
    </row>
    <row r="266" spans="1:10" x14ac:dyDescent="0.25">
      <c r="A266" t="s">
        <v>8</v>
      </c>
      <c r="B266" t="s">
        <v>42</v>
      </c>
      <c r="C266" t="s">
        <v>0</v>
      </c>
      <c r="D266" t="s">
        <v>55</v>
      </c>
      <c r="E266" s="132" t="s">
        <v>53</v>
      </c>
      <c r="F266" s="100">
        <v>425786</v>
      </c>
      <c r="G266" s="106">
        <v>3.5</v>
      </c>
      <c r="H266" s="104">
        <v>1</v>
      </c>
      <c r="I266" s="107">
        <f t="shared" si="8"/>
        <v>29805.02</v>
      </c>
      <c r="J266" s="108">
        <f t="shared" si="9"/>
        <v>7.0000000000000007E-2</v>
      </c>
    </row>
    <row r="267" spans="1:10" x14ac:dyDescent="0.25">
      <c r="A267" t="s">
        <v>8</v>
      </c>
      <c r="B267" t="s">
        <v>42</v>
      </c>
      <c r="C267" t="s">
        <v>52</v>
      </c>
      <c r="D267" t="s">
        <v>55</v>
      </c>
      <c r="E267" s="132" t="s">
        <v>53</v>
      </c>
      <c r="F267" s="102">
        <v>3675875</v>
      </c>
      <c r="G267" s="106">
        <v>1.4</v>
      </c>
      <c r="H267" s="104">
        <v>1</v>
      </c>
      <c r="I267" s="107">
        <f t="shared" si="8"/>
        <v>102924.5</v>
      </c>
      <c r="J267" s="108">
        <f t="shared" si="9"/>
        <v>2.7999999999999997E-2</v>
      </c>
    </row>
    <row r="268" spans="1:10" x14ac:dyDescent="0.25">
      <c r="A268" t="s">
        <v>8</v>
      </c>
      <c r="B268" t="s">
        <v>42</v>
      </c>
      <c r="C268" t="s">
        <v>0</v>
      </c>
      <c r="D268" t="s">
        <v>55</v>
      </c>
      <c r="E268" s="132" t="s">
        <v>54</v>
      </c>
      <c r="F268" s="100">
        <v>349753</v>
      </c>
      <c r="G268" s="106">
        <v>4.2</v>
      </c>
      <c r="H268" s="104">
        <v>0.82142907469949689</v>
      </c>
      <c r="I268" s="107">
        <f t="shared" si="8"/>
        <v>29379.252</v>
      </c>
      <c r="J268" s="108">
        <f t="shared" si="9"/>
        <v>6.9000042274757742E-2</v>
      </c>
    </row>
    <row r="269" spans="1:10" x14ac:dyDescent="0.25">
      <c r="A269" t="s">
        <v>8</v>
      </c>
      <c r="B269" t="s">
        <v>42</v>
      </c>
      <c r="C269" t="s">
        <v>52</v>
      </c>
      <c r="D269" t="s">
        <v>55</v>
      </c>
      <c r="E269" s="132" t="s">
        <v>54</v>
      </c>
      <c r="F269" s="102">
        <v>3375499</v>
      </c>
      <c r="G269" s="106">
        <v>1.4</v>
      </c>
      <c r="H269" s="104">
        <v>0.91828449008739421</v>
      </c>
      <c r="I269" s="107">
        <f t="shared" si="8"/>
        <v>94513.971999999994</v>
      </c>
      <c r="J269" s="108">
        <f t="shared" si="9"/>
        <v>2.5711965722447036E-2</v>
      </c>
    </row>
    <row r="270" spans="1:10" x14ac:dyDescent="0.25">
      <c r="A270" t="s">
        <v>8</v>
      </c>
      <c r="B270" t="s">
        <v>42</v>
      </c>
      <c r="C270" t="s">
        <v>0</v>
      </c>
      <c r="D270" t="s">
        <v>55</v>
      </c>
      <c r="E270" s="132" t="s">
        <v>51</v>
      </c>
      <c r="F270" s="100">
        <v>76033</v>
      </c>
      <c r="G270" s="106">
        <v>8.6</v>
      </c>
      <c r="H270" s="104">
        <v>0.17857092530050306</v>
      </c>
      <c r="I270" s="107">
        <f t="shared" si="8"/>
        <v>13077.675999999999</v>
      </c>
      <c r="J270" s="108">
        <f t="shared" si="9"/>
        <v>3.0714199151686526E-2</v>
      </c>
    </row>
    <row r="271" spans="1:10" x14ac:dyDescent="0.25">
      <c r="A271" t="s">
        <v>8</v>
      </c>
      <c r="B271" t="s">
        <v>42</v>
      </c>
      <c r="C271" t="s">
        <v>52</v>
      </c>
      <c r="D271" t="s">
        <v>55</v>
      </c>
      <c r="E271" s="132" t="s">
        <v>51</v>
      </c>
      <c r="F271" s="102">
        <v>300376</v>
      </c>
      <c r="G271" s="106">
        <v>4.8</v>
      </c>
      <c r="H271" s="104">
        <v>8.1715509912605844E-2</v>
      </c>
      <c r="I271" s="107">
        <f t="shared" si="8"/>
        <v>28836.096000000001</v>
      </c>
      <c r="J271" s="108">
        <f t="shared" si="9"/>
        <v>7.8446889516101612E-3</v>
      </c>
    </row>
    <row r="272" spans="1:10" x14ac:dyDescent="0.25">
      <c r="A272" t="s">
        <v>8</v>
      </c>
      <c r="B272" t="s">
        <v>43</v>
      </c>
      <c r="C272" t="s">
        <v>0</v>
      </c>
      <c r="D272" t="s">
        <v>56</v>
      </c>
      <c r="E272" s="132" t="s">
        <v>53</v>
      </c>
      <c r="F272" s="100">
        <v>500583</v>
      </c>
      <c r="G272" s="106">
        <v>3.1</v>
      </c>
      <c r="H272" s="104">
        <v>1</v>
      </c>
      <c r="I272" s="107">
        <f t="shared" si="8"/>
        <v>31036.146000000001</v>
      </c>
      <c r="J272" s="108">
        <f t="shared" si="9"/>
        <v>6.2E-2</v>
      </c>
    </row>
    <row r="273" spans="1:10" x14ac:dyDescent="0.25">
      <c r="A273" t="s">
        <v>8</v>
      </c>
      <c r="B273" t="s">
        <v>43</v>
      </c>
      <c r="C273" t="s">
        <v>52</v>
      </c>
      <c r="D273" t="s">
        <v>56</v>
      </c>
      <c r="E273" s="132" t="s">
        <v>53</v>
      </c>
      <c r="F273" s="102">
        <v>4524813</v>
      </c>
      <c r="G273" s="106">
        <v>1.2</v>
      </c>
      <c r="H273" s="104">
        <v>1</v>
      </c>
      <c r="I273" s="107">
        <f t="shared" si="8"/>
        <v>108595.51199999999</v>
      </c>
      <c r="J273" s="108">
        <f t="shared" si="9"/>
        <v>2.4E-2</v>
      </c>
    </row>
    <row r="274" spans="1:10" x14ac:dyDescent="0.25">
      <c r="A274" t="s">
        <v>8</v>
      </c>
      <c r="B274" t="s">
        <v>43</v>
      </c>
      <c r="C274" t="s">
        <v>0</v>
      </c>
      <c r="D274" t="s">
        <v>56</v>
      </c>
      <c r="E274" s="132" t="s">
        <v>54</v>
      </c>
      <c r="F274" s="100">
        <v>421381</v>
      </c>
      <c r="G274" s="106">
        <v>3.5</v>
      </c>
      <c r="H274" s="104">
        <v>0.84178048395570759</v>
      </c>
      <c r="I274" s="107">
        <f t="shared" si="8"/>
        <v>29496.67</v>
      </c>
      <c r="J274" s="108">
        <f t="shared" si="9"/>
        <v>5.8924633876899529E-2</v>
      </c>
    </row>
    <row r="275" spans="1:10" x14ac:dyDescent="0.25">
      <c r="A275" t="s">
        <v>8</v>
      </c>
      <c r="B275" t="s">
        <v>43</v>
      </c>
      <c r="C275" t="s">
        <v>52</v>
      </c>
      <c r="D275" t="s">
        <v>56</v>
      </c>
      <c r="E275" s="132" t="s">
        <v>54</v>
      </c>
      <c r="F275" s="102">
        <v>4009610</v>
      </c>
      <c r="G275" s="106">
        <v>1.2</v>
      </c>
      <c r="H275" s="104">
        <v>0.8861382779796646</v>
      </c>
      <c r="I275" s="107">
        <f t="shared" si="8"/>
        <v>96230.64</v>
      </c>
      <c r="J275" s="108">
        <f t="shared" si="9"/>
        <v>2.1267318671511947E-2</v>
      </c>
    </row>
    <row r="276" spans="1:10" x14ac:dyDescent="0.25">
      <c r="A276" t="s">
        <v>8</v>
      </c>
      <c r="B276" t="s">
        <v>43</v>
      </c>
      <c r="C276" t="s">
        <v>0</v>
      </c>
      <c r="D276" t="s">
        <v>56</v>
      </c>
      <c r="E276" s="132" t="s">
        <v>51</v>
      </c>
      <c r="F276" s="100">
        <v>79202</v>
      </c>
      <c r="G276" s="106">
        <v>8.6</v>
      </c>
      <c r="H276" s="104">
        <v>0.15821951604429235</v>
      </c>
      <c r="I276" s="107">
        <f t="shared" si="8"/>
        <v>13622.743999999999</v>
      </c>
      <c r="J276" s="108">
        <f t="shared" si="9"/>
        <v>2.7213756759618284E-2</v>
      </c>
    </row>
    <row r="277" spans="1:10" x14ac:dyDescent="0.25">
      <c r="A277" t="s">
        <v>8</v>
      </c>
      <c r="B277" t="s">
        <v>43</v>
      </c>
      <c r="C277" t="s">
        <v>52</v>
      </c>
      <c r="D277" t="s">
        <v>56</v>
      </c>
      <c r="E277" s="132" t="s">
        <v>51</v>
      </c>
      <c r="F277" s="102">
        <v>515203</v>
      </c>
      <c r="G277" s="106">
        <v>3.7</v>
      </c>
      <c r="H277" s="104">
        <v>0.11386172202033543</v>
      </c>
      <c r="I277" s="107">
        <f t="shared" si="8"/>
        <v>38125.022000000004</v>
      </c>
      <c r="J277" s="108">
        <f t="shared" si="9"/>
        <v>8.425767429504823E-3</v>
      </c>
    </row>
    <row r="278" spans="1:10" x14ac:dyDescent="0.25">
      <c r="A278" t="s">
        <v>8</v>
      </c>
      <c r="B278" t="s">
        <v>43</v>
      </c>
      <c r="C278" t="s">
        <v>0</v>
      </c>
      <c r="D278" t="s">
        <v>57</v>
      </c>
      <c r="E278" s="132" t="s">
        <v>53</v>
      </c>
      <c r="F278" s="100">
        <v>452481</v>
      </c>
      <c r="G278" s="106">
        <v>3.3</v>
      </c>
      <c r="H278" s="104">
        <v>1</v>
      </c>
      <c r="I278" s="107">
        <f t="shared" si="8"/>
        <v>29863.745999999996</v>
      </c>
      <c r="J278" s="108">
        <f t="shared" si="9"/>
        <v>6.6000000000000003E-2</v>
      </c>
    </row>
    <row r="279" spans="1:10" x14ac:dyDescent="0.25">
      <c r="A279" t="s">
        <v>8</v>
      </c>
      <c r="B279" t="s">
        <v>43</v>
      </c>
      <c r="C279" t="s">
        <v>52</v>
      </c>
      <c r="D279" t="s">
        <v>57</v>
      </c>
      <c r="E279" s="132" t="s">
        <v>53</v>
      </c>
      <c r="F279" s="102">
        <v>3692979</v>
      </c>
      <c r="G279" s="106">
        <v>1.4</v>
      </c>
      <c r="H279" s="104">
        <v>1</v>
      </c>
      <c r="I279" s="107">
        <f t="shared" si="8"/>
        <v>103403.412</v>
      </c>
      <c r="J279" s="108">
        <f t="shared" si="9"/>
        <v>2.7999999999999997E-2</v>
      </c>
    </row>
    <row r="280" spans="1:10" x14ac:dyDescent="0.25">
      <c r="A280" t="s">
        <v>8</v>
      </c>
      <c r="B280" t="s">
        <v>43</v>
      </c>
      <c r="C280" t="s">
        <v>0</v>
      </c>
      <c r="D280" t="s">
        <v>57</v>
      </c>
      <c r="E280" s="132" t="s">
        <v>54</v>
      </c>
      <c r="F280" s="100">
        <v>367456</v>
      </c>
      <c r="G280" s="106">
        <v>3.8</v>
      </c>
      <c r="H280" s="104">
        <v>0.81209155743556083</v>
      </c>
      <c r="I280" s="107">
        <f t="shared" si="8"/>
        <v>27926.656000000003</v>
      </c>
      <c r="J280" s="108">
        <f t="shared" si="9"/>
        <v>6.1718958365102619E-2</v>
      </c>
    </row>
    <row r="281" spans="1:10" x14ac:dyDescent="0.25">
      <c r="A281" t="s">
        <v>8</v>
      </c>
      <c r="B281" t="s">
        <v>43</v>
      </c>
      <c r="C281" t="s">
        <v>52</v>
      </c>
      <c r="D281" t="s">
        <v>57</v>
      </c>
      <c r="E281" s="132" t="s">
        <v>54</v>
      </c>
      <c r="F281" s="102">
        <v>3305832</v>
      </c>
      <c r="G281" s="106">
        <v>1.4</v>
      </c>
      <c r="H281" s="104">
        <v>0.89516674749572089</v>
      </c>
      <c r="I281" s="107">
        <f t="shared" si="8"/>
        <v>92563.296000000002</v>
      </c>
      <c r="J281" s="108">
        <f t="shared" si="9"/>
        <v>2.5064668929880182E-2</v>
      </c>
    </row>
    <row r="282" spans="1:10" x14ac:dyDescent="0.25">
      <c r="A282" t="s">
        <v>8</v>
      </c>
      <c r="B282" t="s">
        <v>43</v>
      </c>
      <c r="C282" t="s">
        <v>0</v>
      </c>
      <c r="D282" t="s">
        <v>57</v>
      </c>
      <c r="E282" s="132" t="s">
        <v>51</v>
      </c>
      <c r="F282" s="100">
        <v>85025</v>
      </c>
      <c r="G282" s="106">
        <v>8</v>
      </c>
      <c r="H282" s="104">
        <v>0.18790844256443917</v>
      </c>
      <c r="I282" s="107">
        <f t="shared" si="8"/>
        <v>13604</v>
      </c>
      <c r="J282" s="108">
        <f t="shared" si="9"/>
        <v>3.0065350810310268E-2</v>
      </c>
    </row>
    <row r="283" spans="1:10" ht="15" customHeight="1" x14ac:dyDescent="0.25">
      <c r="A283" t="s">
        <v>8</v>
      </c>
      <c r="B283" t="s">
        <v>43</v>
      </c>
      <c r="C283" t="s">
        <v>52</v>
      </c>
      <c r="D283" t="s">
        <v>57</v>
      </c>
      <c r="E283" s="132" t="s">
        <v>51</v>
      </c>
      <c r="F283" s="102">
        <v>387147</v>
      </c>
      <c r="G283" s="106">
        <v>4.4000000000000004</v>
      </c>
      <c r="H283" s="104">
        <v>0.10483325250427906</v>
      </c>
      <c r="I283" s="107">
        <f t="shared" si="8"/>
        <v>34068.936000000002</v>
      </c>
      <c r="J283" s="108">
        <f t="shared" si="9"/>
        <v>9.225326220376558E-3</v>
      </c>
    </row>
    <row r="284" spans="1:10" x14ac:dyDescent="0.25">
      <c r="A284" t="s">
        <v>8</v>
      </c>
      <c r="B284" t="s">
        <v>43</v>
      </c>
      <c r="C284" t="s">
        <v>0</v>
      </c>
      <c r="D284" t="s">
        <v>55</v>
      </c>
      <c r="E284" s="132" t="s">
        <v>53</v>
      </c>
      <c r="F284" s="100">
        <v>453797</v>
      </c>
      <c r="G284" s="106">
        <v>3.3</v>
      </c>
      <c r="H284" s="104">
        <v>1</v>
      </c>
      <c r="I284" s="107">
        <f t="shared" si="8"/>
        <v>29950.601999999999</v>
      </c>
      <c r="J284" s="108">
        <f t="shared" si="9"/>
        <v>6.6000000000000003E-2</v>
      </c>
    </row>
    <row r="285" spans="1:10" ht="16.5" customHeight="1" x14ac:dyDescent="0.25">
      <c r="A285" t="s">
        <v>8</v>
      </c>
      <c r="B285" t="s">
        <v>43</v>
      </c>
      <c r="C285" t="s">
        <v>52</v>
      </c>
      <c r="D285" t="s">
        <v>55</v>
      </c>
      <c r="E285" s="132" t="s">
        <v>53</v>
      </c>
      <c r="F285" s="102">
        <v>3695706</v>
      </c>
      <c r="G285" s="106">
        <v>1.4</v>
      </c>
      <c r="H285" s="104">
        <v>1</v>
      </c>
      <c r="I285" s="107">
        <f t="shared" si="8"/>
        <v>103479.76799999998</v>
      </c>
      <c r="J285" s="108">
        <f t="shared" si="9"/>
        <v>2.7999999999999997E-2</v>
      </c>
    </row>
    <row r="286" spans="1:10" x14ac:dyDescent="0.25">
      <c r="A286" t="s">
        <v>8</v>
      </c>
      <c r="B286" t="s">
        <v>43</v>
      </c>
      <c r="C286" t="s">
        <v>0</v>
      </c>
      <c r="D286" t="s">
        <v>55</v>
      </c>
      <c r="E286" s="132" t="s">
        <v>54</v>
      </c>
      <c r="F286" s="100">
        <v>392175</v>
      </c>
      <c r="G286" s="106">
        <v>3.8</v>
      </c>
      <c r="H286" s="104">
        <v>0.8642080049008698</v>
      </c>
      <c r="I286" s="107">
        <f t="shared" si="8"/>
        <v>29805.3</v>
      </c>
      <c r="J286" s="108">
        <f t="shared" si="9"/>
        <v>6.5679808372466106E-2</v>
      </c>
    </row>
    <row r="287" spans="1:10" x14ac:dyDescent="0.25">
      <c r="A287" t="s">
        <v>8</v>
      </c>
      <c r="B287" t="s">
        <v>43</v>
      </c>
      <c r="C287" t="s">
        <v>52</v>
      </c>
      <c r="D287" t="s">
        <v>55</v>
      </c>
      <c r="E287" s="132" t="s">
        <v>54</v>
      </c>
      <c r="F287" s="102">
        <v>3442258</v>
      </c>
      <c r="G287" s="106">
        <v>1.4</v>
      </c>
      <c r="H287" s="104">
        <v>0.93142095177484352</v>
      </c>
      <c r="I287" s="107">
        <f t="shared" si="8"/>
        <v>96383.223999999987</v>
      </c>
      <c r="J287" s="108">
        <f t="shared" si="9"/>
        <v>2.6079786649695617E-2</v>
      </c>
    </row>
    <row r="288" spans="1:10" x14ac:dyDescent="0.25">
      <c r="A288" t="s">
        <v>8</v>
      </c>
      <c r="B288" t="s">
        <v>43</v>
      </c>
      <c r="C288" t="s">
        <v>0</v>
      </c>
      <c r="D288" t="s">
        <v>55</v>
      </c>
      <c r="E288" s="132" t="s">
        <v>51</v>
      </c>
      <c r="F288" s="100">
        <v>61622</v>
      </c>
      <c r="G288" s="106">
        <v>9.6999999999999993</v>
      </c>
      <c r="H288" s="104">
        <v>0.13579199509913023</v>
      </c>
      <c r="I288" s="107">
        <f t="shared" si="8"/>
        <v>11954.667999999998</v>
      </c>
      <c r="J288" s="108">
        <f t="shared" si="9"/>
        <v>2.6343647049231263E-2</v>
      </c>
    </row>
    <row r="289" spans="1:10" x14ac:dyDescent="0.25">
      <c r="A289" t="s">
        <v>8</v>
      </c>
      <c r="B289" t="s">
        <v>43</v>
      </c>
      <c r="C289" t="s">
        <v>52</v>
      </c>
      <c r="D289" t="s">
        <v>55</v>
      </c>
      <c r="E289" s="132" t="s">
        <v>51</v>
      </c>
      <c r="F289" s="102">
        <v>253448</v>
      </c>
      <c r="G289" s="106">
        <v>5.3</v>
      </c>
      <c r="H289" s="104">
        <v>6.8579048225156439E-2</v>
      </c>
      <c r="I289" s="107">
        <f t="shared" si="8"/>
        <v>26865.487999999998</v>
      </c>
      <c r="J289" s="108">
        <f t="shared" si="9"/>
        <v>7.2693791118665814E-3</v>
      </c>
    </row>
    <row r="290" spans="1:10" x14ac:dyDescent="0.25">
      <c r="A290" t="s">
        <v>8</v>
      </c>
      <c r="B290" t="s">
        <v>44</v>
      </c>
      <c r="C290" t="s">
        <v>0</v>
      </c>
      <c r="D290" t="s">
        <v>56</v>
      </c>
      <c r="E290" s="132" t="s">
        <v>53</v>
      </c>
      <c r="F290" s="100">
        <v>467164</v>
      </c>
      <c r="G290" s="106">
        <v>3.3</v>
      </c>
      <c r="H290" s="104">
        <v>1</v>
      </c>
      <c r="I290" s="107">
        <f t="shared" si="8"/>
        <v>30832.824000000001</v>
      </c>
      <c r="J290" s="108">
        <f t="shared" si="9"/>
        <v>6.6000000000000003E-2</v>
      </c>
    </row>
    <row r="291" spans="1:10" x14ac:dyDescent="0.25">
      <c r="A291" t="s">
        <v>8</v>
      </c>
      <c r="B291" t="s">
        <v>44</v>
      </c>
      <c r="C291" t="s">
        <v>52</v>
      </c>
      <c r="D291" t="s">
        <v>56</v>
      </c>
      <c r="E291" s="132" t="s">
        <v>53</v>
      </c>
      <c r="F291" s="102">
        <v>4572683</v>
      </c>
      <c r="G291" s="106">
        <v>1.2</v>
      </c>
      <c r="H291" s="104">
        <v>1</v>
      </c>
      <c r="I291" s="107">
        <f t="shared" si="8"/>
        <v>109744.39199999999</v>
      </c>
      <c r="J291" s="108">
        <f t="shared" si="9"/>
        <v>2.4E-2</v>
      </c>
    </row>
    <row r="292" spans="1:10" x14ac:dyDescent="0.25">
      <c r="A292" t="s">
        <v>8</v>
      </c>
      <c r="B292" t="s">
        <v>44</v>
      </c>
      <c r="C292" t="s">
        <v>0</v>
      </c>
      <c r="D292" t="s">
        <v>56</v>
      </c>
      <c r="E292" s="132" t="s">
        <v>54</v>
      </c>
      <c r="F292" s="100">
        <v>414401</v>
      </c>
      <c r="G292" s="106">
        <v>3.5</v>
      </c>
      <c r="H292" s="104">
        <v>0.88705679375979318</v>
      </c>
      <c r="I292" s="107">
        <f t="shared" si="8"/>
        <v>29008.07</v>
      </c>
      <c r="J292" s="108">
        <f t="shared" si="9"/>
        <v>6.2093975563185522E-2</v>
      </c>
    </row>
    <row r="293" spans="1:10" x14ac:dyDescent="0.25">
      <c r="A293" t="s">
        <v>8</v>
      </c>
      <c r="B293" t="s">
        <v>44</v>
      </c>
      <c r="C293" t="s">
        <v>52</v>
      </c>
      <c r="D293" t="s">
        <v>56</v>
      </c>
      <c r="E293" s="132" t="s">
        <v>54</v>
      </c>
      <c r="F293" s="102">
        <v>4154709</v>
      </c>
      <c r="G293" s="106">
        <v>1.2</v>
      </c>
      <c r="H293" s="104">
        <v>0.90859327007798263</v>
      </c>
      <c r="I293" s="107">
        <f t="shared" si="8"/>
        <v>99713.016000000003</v>
      </c>
      <c r="J293" s="108">
        <f t="shared" si="9"/>
        <v>2.1806238481871579E-2</v>
      </c>
    </row>
    <row r="294" spans="1:10" x14ac:dyDescent="0.25">
      <c r="A294" t="s">
        <v>8</v>
      </c>
      <c r="B294" t="s">
        <v>44</v>
      </c>
      <c r="C294" t="s">
        <v>0</v>
      </c>
      <c r="D294" t="s">
        <v>56</v>
      </c>
      <c r="E294" s="132" t="s">
        <v>51</v>
      </c>
      <c r="F294" s="100">
        <v>52763</v>
      </c>
      <c r="G294" s="106">
        <v>10.7</v>
      </c>
      <c r="H294" s="104">
        <v>0.11294320624020686</v>
      </c>
      <c r="I294" s="107">
        <f t="shared" si="8"/>
        <v>11291.281999999999</v>
      </c>
      <c r="J294" s="108">
        <f t="shared" si="9"/>
        <v>2.4169846135404266E-2</v>
      </c>
    </row>
    <row r="295" spans="1:10" ht="15" customHeight="1" x14ac:dyDescent="0.25">
      <c r="A295" t="s">
        <v>8</v>
      </c>
      <c r="B295" t="s">
        <v>44</v>
      </c>
      <c r="C295" t="s">
        <v>52</v>
      </c>
      <c r="D295" t="s">
        <v>56</v>
      </c>
      <c r="E295" s="132" t="s">
        <v>51</v>
      </c>
      <c r="F295" s="102">
        <v>417974</v>
      </c>
      <c r="G295" s="106">
        <v>4.2</v>
      </c>
      <c r="H295" s="104">
        <v>9.140672992201733E-2</v>
      </c>
      <c r="I295" s="107">
        <f t="shared" si="8"/>
        <v>35109.815999999999</v>
      </c>
      <c r="J295" s="108">
        <f t="shared" si="9"/>
        <v>7.6781653134494563E-3</v>
      </c>
    </row>
    <row r="296" spans="1:10" x14ac:dyDescent="0.25">
      <c r="A296" t="s">
        <v>8</v>
      </c>
      <c r="B296" t="s">
        <v>44</v>
      </c>
      <c r="C296" t="s">
        <v>0</v>
      </c>
      <c r="D296" t="s">
        <v>57</v>
      </c>
      <c r="E296" s="132" t="s">
        <v>53</v>
      </c>
      <c r="F296" s="100">
        <v>423629</v>
      </c>
      <c r="G296" s="106">
        <v>3.5</v>
      </c>
      <c r="H296" s="104">
        <v>1</v>
      </c>
      <c r="I296" s="107">
        <f t="shared" si="8"/>
        <v>29654.03</v>
      </c>
      <c r="J296" s="108">
        <f t="shared" si="9"/>
        <v>7.0000000000000007E-2</v>
      </c>
    </row>
    <row r="297" spans="1:10" ht="15.75" customHeight="1" x14ac:dyDescent="0.25">
      <c r="A297" t="s">
        <v>8</v>
      </c>
      <c r="B297" t="s">
        <v>44</v>
      </c>
      <c r="C297" t="s">
        <v>52</v>
      </c>
      <c r="D297" t="s">
        <v>57</v>
      </c>
      <c r="E297" s="132" t="s">
        <v>53</v>
      </c>
      <c r="F297" s="102">
        <v>3821077</v>
      </c>
      <c r="G297" s="106">
        <v>1.4</v>
      </c>
      <c r="H297" s="104">
        <v>1</v>
      </c>
      <c r="I297" s="107">
        <f t="shared" si="8"/>
        <v>106990.156</v>
      </c>
      <c r="J297" s="108">
        <f t="shared" si="9"/>
        <v>2.7999999999999997E-2</v>
      </c>
    </row>
    <row r="298" spans="1:10" x14ac:dyDescent="0.25">
      <c r="A298" t="s">
        <v>8</v>
      </c>
      <c r="B298" t="s">
        <v>44</v>
      </c>
      <c r="C298" t="s">
        <v>0</v>
      </c>
      <c r="D298" t="s">
        <v>57</v>
      </c>
      <c r="E298" s="132" t="s">
        <v>54</v>
      </c>
      <c r="F298" s="100">
        <v>342687</v>
      </c>
      <c r="G298" s="106">
        <v>4.2</v>
      </c>
      <c r="H298" s="104">
        <v>0.80893187199176642</v>
      </c>
      <c r="I298" s="107">
        <f t="shared" si="8"/>
        <v>28785.708000000002</v>
      </c>
      <c r="J298" s="108">
        <f t="shared" si="9"/>
        <v>6.7950277247308385E-2</v>
      </c>
    </row>
    <row r="299" spans="1:10" ht="15.75" customHeight="1" x14ac:dyDescent="0.25">
      <c r="A299" t="s">
        <v>8</v>
      </c>
      <c r="B299" t="s">
        <v>44</v>
      </c>
      <c r="C299" t="s">
        <v>52</v>
      </c>
      <c r="D299" t="s">
        <v>57</v>
      </c>
      <c r="E299" s="132" t="s">
        <v>54</v>
      </c>
      <c r="F299" s="102">
        <v>3446811</v>
      </c>
      <c r="G299" s="106">
        <v>1.4</v>
      </c>
      <c r="H299" s="104">
        <v>0.90205222244932515</v>
      </c>
      <c r="I299" s="107">
        <f t="shared" si="8"/>
        <v>96510.707999999984</v>
      </c>
      <c r="J299" s="108">
        <f t="shared" si="9"/>
        <v>2.5257462228581103E-2</v>
      </c>
    </row>
    <row r="300" spans="1:10" x14ac:dyDescent="0.25">
      <c r="A300" t="s">
        <v>8</v>
      </c>
      <c r="B300" t="s">
        <v>44</v>
      </c>
      <c r="C300" t="s">
        <v>0</v>
      </c>
      <c r="D300" t="s">
        <v>57</v>
      </c>
      <c r="E300" s="132" t="s">
        <v>51</v>
      </c>
      <c r="F300" s="100">
        <v>80942</v>
      </c>
      <c r="G300" s="106">
        <v>8.3000000000000007</v>
      </c>
      <c r="H300" s="104">
        <v>0.19106812800823361</v>
      </c>
      <c r="I300" s="107">
        <f t="shared" si="8"/>
        <v>13436.372000000001</v>
      </c>
      <c r="J300" s="108">
        <f t="shared" si="9"/>
        <v>3.1717309249366783E-2</v>
      </c>
    </row>
    <row r="301" spans="1:10" x14ac:dyDescent="0.25">
      <c r="A301" t="s">
        <v>8</v>
      </c>
      <c r="B301" t="s">
        <v>44</v>
      </c>
      <c r="C301" t="s">
        <v>52</v>
      </c>
      <c r="D301" t="s">
        <v>57</v>
      </c>
      <c r="E301" s="132" t="s">
        <v>51</v>
      </c>
      <c r="F301" s="102">
        <v>374266</v>
      </c>
      <c r="G301" s="106">
        <v>4.4000000000000004</v>
      </c>
      <c r="H301" s="104">
        <v>9.7947777550674853E-2</v>
      </c>
      <c r="I301" s="107">
        <f t="shared" si="8"/>
        <v>32935.408000000003</v>
      </c>
      <c r="J301" s="108">
        <f t="shared" si="9"/>
        <v>8.6194044244593884E-3</v>
      </c>
    </row>
    <row r="302" spans="1:10" x14ac:dyDescent="0.25">
      <c r="A302" t="s">
        <v>8</v>
      </c>
      <c r="B302" t="s">
        <v>44</v>
      </c>
      <c r="C302" t="s">
        <v>0</v>
      </c>
      <c r="D302" t="s">
        <v>55</v>
      </c>
      <c r="E302" s="132" t="s">
        <v>53</v>
      </c>
      <c r="F302" s="100">
        <v>423059</v>
      </c>
      <c r="G302" s="106">
        <v>3.5</v>
      </c>
      <c r="H302" s="104">
        <v>1</v>
      </c>
      <c r="I302" s="107">
        <f t="shared" si="8"/>
        <v>29614.13</v>
      </c>
      <c r="J302" s="108">
        <f t="shared" si="9"/>
        <v>7.0000000000000007E-2</v>
      </c>
    </row>
    <row r="303" spans="1:10" x14ac:dyDescent="0.25">
      <c r="A303" t="s">
        <v>8</v>
      </c>
      <c r="B303" t="s">
        <v>44</v>
      </c>
      <c r="C303" t="s">
        <v>52</v>
      </c>
      <c r="D303" t="s">
        <v>55</v>
      </c>
      <c r="E303" s="132" t="s">
        <v>53</v>
      </c>
      <c r="F303" s="102">
        <v>3821643</v>
      </c>
      <c r="G303" s="106">
        <v>1.4</v>
      </c>
      <c r="H303" s="104">
        <v>1</v>
      </c>
      <c r="I303" s="107">
        <f t="shared" si="8"/>
        <v>107006.00399999999</v>
      </c>
      <c r="J303" s="108">
        <f t="shared" si="9"/>
        <v>2.7999999999999997E-2</v>
      </c>
    </row>
    <row r="304" spans="1:10" x14ac:dyDescent="0.25">
      <c r="A304" t="s">
        <v>8</v>
      </c>
      <c r="B304" t="s">
        <v>44</v>
      </c>
      <c r="C304" t="s">
        <v>0</v>
      </c>
      <c r="D304" t="s">
        <v>55</v>
      </c>
      <c r="E304" s="132" t="s">
        <v>54</v>
      </c>
      <c r="F304" s="100">
        <v>369142</v>
      </c>
      <c r="G304" s="106">
        <v>3.8</v>
      </c>
      <c r="H304" s="104">
        <v>0.87255441912357379</v>
      </c>
      <c r="I304" s="107">
        <f t="shared" si="8"/>
        <v>28054.791999999998</v>
      </c>
      <c r="J304" s="108">
        <f t="shared" si="9"/>
        <v>6.6314135853391604E-2</v>
      </c>
    </row>
    <row r="305" spans="1:10" x14ac:dyDescent="0.25">
      <c r="A305" t="s">
        <v>8</v>
      </c>
      <c r="B305" t="s">
        <v>44</v>
      </c>
      <c r="C305" t="s">
        <v>52</v>
      </c>
      <c r="D305" t="s">
        <v>55</v>
      </c>
      <c r="E305" s="132" t="s">
        <v>54</v>
      </c>
      <c r="F305" s="102">
        <v>3590890</v>
      </c>
      <c r="G305" s="106">
        <v>1.4</v>
      </c>
      <c r="H305" s="104">
        <v>0.93961942546700461</v>
      </c>
      <c r="I305" s="107">
        <f t="shared" si="8"/>
        <v>100544.92</v>
      </c>
      <c r="J305" s="108">
        <f t="shared" si="9"/>
        <v>2.6309343913076128E-2</v>
      </c>
    </row>
    <row r="306" spans="1:10" ht="16.5" customHeight="1" x14ac:dyDescent="0.25">
      <c r="A306" t="s">
        <v>8</v>
      </c>
      <c r="B306" t="s">
        <v>44</v>
      </c>
      <c r="C306" t="s">
        <v>0</v>
      </c>
      <c r="D306" t="s">
        <v>55</v>
      </c>
      <c r="E306" s="132" t="s">
        <v>51</v>
      </c>
      <c r="F306" s="100">
        <v>53917</v>
      </c>
      <c r="G306" s="106">
        <v>10.7</v>
      </c>
      <c r="H306" s="104">
        <v>0.12744558087642621</v>
      </c>
      <c r="I306" s="107">
        <f t="shared" si="8"/>
        <v>11538.237999999998</v>
      </c>
      <c r="J306" s="108">
        <f t="shared" si="9"/>
        <v>2.7273354307555207E-2</v>
      </c>
    </row>
    <row r="307" spans="1:10" x14ac:dyDescent="0.25">
      <c r="A307" t="s">
        <v>8</v>
      </c>
      <c r="B307" t="s">
        <v>44</v>
      </c>
      <c r="C307" t="s">
        <v>52</v>
      </c>
      <c r="D307" t="s">
        <v>55</v>
      </c>
      <c r="E307" s="132" t="s">
        <v>51</v>
      </c>
      <c r="F307" s="102">
        <v>230753</v>
      </c>
      <c r="G307" s="106">
        <v>5.9</v>
      </c>
      <c r="H307" s="104">
        <v>6.0380574532995362E-2</v>
      </c>
      <c r="I307" s="107">
        <f t="shared" si="8"/>
        <v>27228.854000000003</v>
      </c>
      <c r="J307" s="108">
        <f t="shared" si="9"/>
        <v>7.1249077948934538E-3</v>
      </c>
    </row>
    <row r="308" spans="1:10" ht="16.5" customHeight="1" x14ac:dyDescent="0.25">
      <c r="A308" t="s">
        <v>8</v>
      </c>
      <c r="B308" t="s">
        <v>45</v>
      </c>
      <c r="C308" t="s">
        <v>0</v>
      </c>
      <c r="D308" t="s">
        <v>56</v>
      </c>
      <c r="E308" s="132" t="s">
        <v>53</v>
      </c>
      <c r="F308" s="100">
        <v>369826</v>
      </c>
      <c r="G308" s="106">
        <v>3.8</v>
      </c>
      <c r="H308" s="104">
        <v>1</v>
      </c>
      <c r="I308" s="107">
        <f t="shared" si="8"/>
        <v>28106.776000000002</v>
      </c>
      <c r="J308" s="108">
        <f t="shared" si="9"/>
        <v>7.5999999999999998E-2</v>
      </c>
    </row>
    <row r="309" spans="1:10" x14ac:dyDescent="0.25">
      <c r="A309" t="s">
        <v>8</v>
      </c>
      <c r="B309" t="s">
        <v>45</v>
      </c>
      <c r="C309" t="s">
        <v>52</v>
      </c>
      <c r="D309" t="s">
        <v>56</v>
      </c>
      <c r="E309" s="132" t="s">
        <v>53</v>
      </c>
      <c r="F309" s="102">
        <v>4586973</v>
      </c>
      <c r="G309" s="106">
        <v>1.2</v>
      </c>
      <c r="H309" s="104">
        <v>1</v>
      </c>
      <c r="I309" s="107">
        <f t="shared" si="8"/>
        <v>110087.352</v>
      </c>
      <c r="J309" s="108">
        <f t="shared" si="9"/>
        <v>2.4E-2</v>
      </c>
    </row>
    <row r="310" spans="1:10" ht="16.5" customHeight="1" x14ac:dyDescent="0.25">
      <c r="A310" t="s">
        <v>8</v>
      </c>
      <c r="B310" t="s">
        <v>45</v>
      </c>
      <c r="C310" t="s">
        <v>0</v>
      </c>
      <c r="D310" t="s">
        <v>56</v>
      </c>
      <c r="E310" s="132" t="s">
        <v>54</v>
      </c>
      <c r="F310" s="100">
        <v>334223</v>
      </c>
      <c r="G310" s="106">
        <v>4.2</v>
      </c>
      <c r="H310" s="104">
        <v>0.9037304029462504</v>
      </c>
      <c r="I310" s="107">
        <f t="shared" si="8"/>
        <v>28074.732000000004</v>
      </c>
      <c r="J310" s="108">
        <f t="shared" si="9"/>
        <v>7.5913353847485043E-2</v>
      </c>
    </row>
    <row r="311" spans="1:10" x14ac:dyDescent="0.25">
      <c r="A311" t="s">
        <v>8</v>
      </c>
      <c r="B311" t="s">
        <v>45</v>
      </c>
      <c r="C311" t="s">
        <v>52</v>
      </c>
      <c r="D311" t="s">
        <v>56</v>
      </c>
      <c r="E311" s="132" t="s">
        <v>54</v>
      </c>
      <c r="F311" s="102">
        <v>4264278</v>
      </c>
      <c r="G311" s="106">
        <v>1.2</v>
      </c>
      <c r="H311" s="104">
        <v>0.92964968400729631</v>
      </c>
      <c r="I311" s="107">
        <f t="shared" si="8"/>
        <v>102342.67199999999</v>
      </c>
      <c r="J311" s="108">
        <f t="shared" si="9"/>
        <v>2.2311592416175113E-2</v>
      </c>
    </row>
    <row r="312" spans="1:10" x14ac:dyDescent="0.25">
      <c r="A312" t="s">
        <v>8</v>
      </c>
      <c r="B312" t="s">
        <v>45</v>
      </c>
      <c r="C312" t="s">
        <v>0</v>
      </c>
      <c r="D312" t="s">
        <v>56</v>
      </c>
      <c r="E312" s="132" t="s">
        <v>51</v>
      </c>
      <c r="F312" s="100">
        <v>35603</v>
      </c>
      <c r="G312" s="106">
        <v>12.7</v>
      </c>
      <c r="H312" s="104">
        <v>9.62695970537496E-2</v>
      </c>
      <c r="I312" s="107">
        <f t="shared" si="8"/>
        <v>9043.1620000000003</v>
      </c>
      <c r="J312" s="108">
        <f t="shared" si="9"/>
        <v>2.4452477651652399E-2</v>
      </c>
    </row>
    <row r="313" spans="1:10" x14ac:dyDescent="0.25">
      <c r="A313" t="s">
        <v>8</v>
      </c>
      <c r="B313" t="s">
        <v>45</v>
      </c>
      <c r="C313" t="s">
        <v>52</v>
      </c>
      <c r="D313" t="s">
        <v>56</v>
      </c>
      <c r="E313" s="132" t="s">
        <v>51</v>
      </c>
      <c r="F313" s="102">
        <v>322695</v>
      </c>
      <c r="G313" s="106">
        <v>4.8</v>
      </c>
      <c r="H313" s="104">
        <v>7.035031599270368E-2</v>
      </c>
      <c r="I313" s="107">
        <f t="shared" si="8"/>
        <v>30978.720000000001</v>
      </c>
      <c r="J313" s="108">
        <f t="shared" si="9"/>
        <v>6.7536303352995529E-3</v>
      </c>
    </row>
    <row r="314" spans="1:10" x14ac:dyDescent="0.25">
      <c r="A314" t="s">
        <v>8</v>
      </c>
      <c r="B314" t="s">
        <v>45</v>
      </c>
      <c r="C314" t="s">
        <v>0</v>
      </c>
      <c r="D314" t="s">
        <v>57</v>
      </c>
      <c r="E314" s="132" t="s">
        <v>53</v>
      </c>
      <c r="F314" s="100">
        <v>346082</v>
      </c>
      <c r="G314" s="106">
        <v>4.2</v>
      </c>
      <c r="H314" s="104">
        <v>1</v>
      </c>
      <c r="I314" s="107">
        <f t="shared" si="8"/>
        <v>29070.888000000003</v>
      </c>
      <c r="J314" s="108">
        <f t="shared" si="9"/>
        <v>8.4000000000000005E-2</v>
      </c>
    </row>
    <row r="315" spans="1:10" x14ac:dyDescent="0.25">
      <c r="A315" t="s">
        <v>8</v>
      </c>
      <c r="B315" t="s">
        <v>45</v>
      </c>
      <c r="C315" t="s">
        <v>52</v>
      </c>
      <c r="D315" t="s">
        <v>57</v>
      </c>
      <c r="E315" s="132" t="s">
        <v>53</v>
      </c>
      <c r="F315" s="102">
        <v>3945062</v>
      </c>
      <c r="G315" s="106">
        <v>1.4</v>
      </c>
      <c r="H315" s="104">
        <v>1</v>
      </c>
      <c r="I315" s="107">
        <f t="shared" si="8"/>
        <v>110461.73599999999</v>
      </c>
      <c r="J315" s="108">
        <f t="shared" si="9"/>
        <v>2.7999999999999997E-2</v>
      </c>
    </row>
    <row r="316" spans="1:10" x14ac:dyDescent="0.25">
      <c r="A316" t="s">
        <v>8</v>
      </c>
      <c r="B316" t="s">
        <v>45</v>
      </c>
      <c r="C316" t="s">
        <v>0</v>
      </c>
      <c r="D316" t="s">
        <v>57</v>
      </c>
      <c r="E316" s="132" t="s">
        <v>54</v>
      </c>
      <c r="F316" s="100">
        <v>290531</v>
      </c>
      <c r="G316" s="106">
        <v>4.5999999999999996</v>
      </c>
      <c r="H316" s="104">
        <v>0.83948601776457599</v>
      </c>
      <c r="I316" s="107">
        <f t="shared" si="8"/>
        <v>26728.851999999999</v>
      </c>
      <c r="J316" s="108">
        <f t="shared" si="9"/>
        <v>7.7232713634340977E-2</v>
      </c>
    </row>
    <row r="317" spans="1:10" x14ac:dyDescent="0.25">
      <c r="A317" t="s">
        <v>8</v>
      </c>
      <c r="B317" t="s">
        <v>45</v>
      </c>
      <c r="C317" t="s">
        <v>52</v>
      </c>
      <c r="D317" t="s">
        <v>57</v>
      </c>
      <c r="E317" s="132" t="s">
        <v>54</v>
      </c>
      <c r="F317" s="102">
        <v>3590564</v>
      </c>
      <c r="G317" s="106">
        <v>1.4</v>
      </c>
      <c r="H317" s="104">
        <v>0.91014133618178883</v>
      </c>
      <c r="I317" s="107">
        <f t="shared" si="8"/>
        <v>100535.79199999999</v>
      </c>
      <c r="J317" s="108">
        <f t="shared" si="9"/>
        <v>2.5483957413090084E-2</v>
      </c>
    </row>
    <row r="318" spans="1:10" ht="15" customHeight="1" x14ac:dyDescent="0.25">
      <c r="A318" t="s">
        <v>8</v>
      </c>
      <c r="B318" t="s">
        <v>45</v>
      </c>
      <c r="C318" t="s">
        <v>0</v>
      </c>
      <c r="D318" t="s">
        <v>57</v>
      </c>
      <c r="E318" s="132" t="s">
        <v>51</v>
      </c>
      <c r="F318" s="100">
        <v>55551</v>
      </c>
      <c r="G318" s="106">
        <v>10.199999999999999</v>
      </c>
      <c r="H318" s="104">
        <v>0.16051398223542399</v>
      </c>
      <c r="I318" s="107">
        <f t="shared" si="8"/>
        <v>11332.403999999999</v>
      </c>
      <c r="J318" s="108">
        <f t="shared" si="9"/>
        <v>3.2744852376026493E-2</v>
      </c>
    </row>
    <row r="319" spans="1:10" x14ac:dyDescent="0.25">
      <c r="A319" t="s">
        <v>8</v>
      </c>
      <c r="B319" t="s">
        <v>45</v>
      </c>
      <c r="C319" t="s">
        <v>52</v>
      </c>
      <c r="D319" t="s">
        <v>57</v>
      </c>
      <c r="E319" s="132" t="s">
        <v>51</v>
      </c>
      <c r="F319" s="102">
        <v>354498</v>
      </c>
      <c r="G319" s="106">
        <v>4.4000000000000004</v>
      </c>
      <c r="H319" s="104">
        <v>8.9858663818211226E-2</v>
      </c>
      <c r="I319" s="107">
        <f t="shared" si="8"/>
        <v>31195.824000000004</v>
      </c>
      <c r="J319" s="108">
        <f t="shared" si="9"/>
        <v>7.9075624160025882E-3</v>
      </c>
    </row>
    <row r="320" spans="1:10" ht="15.75" customHeight="1" x14ac:dyDescent="0.25">
      <c r="A320" t="s">
        <v>8</v>
      </c>
      <c r="B320" t="s">
        <v>45</v>
      </c>
      <c r="C320" t="s">
        <v>0</v>
      </c>
      <c r="D320" t="s">
        <v>55</v>
      </c>
      <c r="E320" s="132" t="s">
        <v>53</v>
      </c>
      <c r="F320" s="100">
        <v>346244</v>
      </c>
      <c r="G320" s="106">
        <v>4.2</v>
      </c>
      <c r="H320" s="104">
        <v>1</v>
      </c>
      <c r="I320" s="107">
        <f t="shared" si="8"/>
        <v>29084.495999999999</v>
      </c>
      <c r="J320" s="108">
        <f t="shared" si="9"/>
        <v>8.4000000000000005E-2</v>
      </c>
    </row>
    <row r="321" spans="1:10" x14ac:dyDescent="0.25">
      <c r="A321" t="s">
        <v>8</v>
      </c>
      <c r="B321" t="s">
        <v>45</v>
      </c>
      <c r="C321" t="s">
        <v>52</v>
      </c>
      <c r="D321" t="s">
        <v>55</v>
      </c>
      <c r="E321" s="132" t="s">
        <v>53</v>
      </c>
      <c r="F321" s="102">
        <v>3945881</v>
      </c>
      <c r="G321" s="106">
        <v>1.4</v>
      </c>
      <c r="H321" s="104">
        <v>1</v>
      </c>
      <c r="I321" s="107">
        <f t="shared" si="8"/>
        <v>110484.66799999999</v>
      </c>
      <c r="J321" s="108">
        <f t="shared" si="9"/>
        <v>2.7999999999999997E-2</v>
      </c>
    </row>
    <row r="322" spans="1:10" ht="15.75" customHeight="1" x14ac:dyDescent="0.25">
      <c r="A322" t="s">
        <v>8</v>
      </c>
      <c r="B322" t="s">
        <v>45</v>
      </c>
      <c r="C322" t="s">
        <v>0</v>
      </c>
      <c r="D322" t="s">
        <v>55</v>
      </c>
      <c r="E322" s="132" t="s">
        <v>54</v>
      </c>
      <c r="F322" s="100">
        <v>311128</v>
      </c>
      <c r="G322" s="106">
        <v>4.2</v>
      </c>
      <c r="H322" s="104">
        <v>0.89858019200332717</v>
      </c>
      <c r="I322" s="107">
        <f t="shared" ref="I322:I385" si="10">2*(F322*G322/100)</f>
        <v>26134.752</v>
      </c>
      <c r="J322" s="108">
        <f t="shared" ref="J322:J385" si="11">2*(G322*H322/100)</f>
        <v>7.5480736128279491E-2</v>
      </c>
    </row>
    <row r="323" spans="1:10" x14ac:dyDescent="0.25">
      <c r="A323" t="s">
        <v>8</v>
      </c>
      <c r="B323" t="s">
        <v>45</v>
      </c>
      <c r="C323" t="s">
        <v>52</v>
      </c>
      <c r="D323" t="s">
        <v>55</v>
      </c>
      <c r="E323" s="132" t="s">
        <v>54</v>
      </c>
      <c r="F323" s="102">
        <v>3750973</v>
      </c>
      <c r="G323" s="106">
        <v>1.4</v>
      </c>
      <c r="H323" s="104">
        <v>0.95060469385670776</v>
      </c>
      <c r="I323" s="107">
        <f t="shared" si="10"/>
        <v>105027.24399999999</v>
      </c>
      <c r="J323" s="108">
        <f t="shared" si="11"/>
        <v>2.6616931427987819E-2</v>
      </c>
    </row>
    <row r="324" spans="1:10" x14ac:dyDescent="0.25">
      <c r="A324" t="s">
        <v>8</v>
      </c>
      <c r="B324" t="s">
        <v>45</v>
      </c>
      <c r="C324" t="s">
        <v>0</v>
      </c>
      <c r="D324" t="s">
        <v>55</v>
      </c>
      <c r="E324" s="132" t="s">
        <v>51</v>
      </c>
      <c r="F324" s="100">
        <v>35116</v>
      </c>
      <c r="G324" s="106">
        <v>12.7</v>
      </c>
      <c r="H324" s="104">
        <v>0.10141980799667287</v>
      </c>
      <c r="I324" s="107">
        <f t="shared" si="10"/>
        <v>8919.4639999999999</v>
      </c>
      <c r="J324" s="108">
        <f t="shared" si="11"/>
        <v>2.5760631231154907E-2</v>
      </c>
    </row>
    <row r="325" spans="1:10" x14ac:dyDescent="0.25">
      <c r="A325" t="s">
        <v>8</v>
      </c>
      <c r="B325" t="s">
        <v>45</v>
      </c>
      <c r="C325" t="s">
        <v>52</v>
      </c>
      <c r="D325" t="s">
        <v>55</v>
      </c>
      <c r="E325" s="132" t="s">
        <v>51</v>
      </c>
      <c r="F325" s="102">
        <v>194908</v>
      </c>
      <c r="G325" s="106">
        <v>6.8</v>
      </c>
      <c r="H325" s="104">
        <v>4.9395306143292204E-2</v>
      </c>
      <c r="I325" s="107">
        <f t="shared" si="10"/>
        <v>26507.487999999998</v>
      </c>
      <c r="J325" s="108">
        <f t="shared" si="11"/>
        <v>6.7177616354877397E-3</v>
      </c>
    </row>
    <row r="326" spans="1:10" x14ac:dyDescent="0.25">
      <c r="A326" t="s">
        <v>3</v>
      </c>
      <c r="B326" t="s">
        <v>64</v>
      </c>
      <c r="C326" t="s">
        <v>0</v>
      </c>
      <c r="D326" t="s">
        <v>56</v>
      </c>
      <c r="E326" s="132" t="s">
        <v>53</v>
      </c>
      <c r="F326" s="100">
        <v>3216915</v>
      </c>
      <c r="G326" s="106">
        <v>1</v>
      </c>
      <c r="H326" s="104">
        <v>1</v>
      </c>
      <c r="I326" s="107">
        <f t="shared" si="10"/>
        <v>64338.3</v>
      </c>
      <c r="J326" s="108">
        <f t="shared" si="11"/>
        <v>0.02</v>
      </c>
    </row>
    <row r="327" spans="1:10" x14ac:dyDescent="0.25">
      <c r="A327" t="s">
        <v>3</v>
      </c>
      <c r="B327" t="s">
        <v>64</v>
      </c>
      <c r="C327" t="s">
        <v>52</v>
      </c>
      <c r="D327" t="s">
        <v>56</v>
      </c>
      <c r="E327" s="132" t="s">
        <v>53</v>
      </c>
      <c r="F327" s="100">
        <v>27936738</v>
      </c>
      <c r="G327" s="106">
        <v>0.4</v>
      </c>
      <c r="H327" s="104">
        <v>1</v>
      </c>
      <c r="I327" s="107">
        <f t="shared" si="10"/>
        <v>223493.90400000001</v>
      </c>
      <c r="J327" s="108">
        <f t="shared" si="11"/>
        <v>8.0000000000000002E-3</v>
      </c>
    </row>
    <row r="328" spans="1:10" x14ac:dyDescent="0.25">
      <c r="A328" t="s">
        <v>3</v>
      </c>
      <c r="B328" t="s">
        <v>64</v>
      </c>
      <c r="C328" t="s">
        <v>0</v>
      </c>
      <c r="D328" t="s">
        <v>56</v>
      </c>
      <c r="E328" s="132" t="s">
        <v>54</v>
      </c>
      <c r="F328" s="100">
        <v>2777226</v>
      </c>
      <c r="G328" s="106">
        <v>1</v>
      </c>
      <c r="H328" s="104">
        <v>0.86331967117564501</v>
      </c>
      <c r="I328" s="107">
        <f t="shared" si="10"/>
        <v>55544.52</v>
      </c>
      <c r="J328" s="108">
        <f t="shared" si="11"/>
        <v>1.72663934235129E-2</v>
      </c>
    </row>
    <row r="329" spans="1:10" x14ac:dyDescent="0.25">
      <c r="A329" t="s">
        <v>3</v>
      </c>
      <c r="B329" t="s">
        <v>64</v>
      </c>
      <c r="C329" t="s">
        <v>52</v>
      </c>
      <c r="D329" t="s">
        <v>56</v>
      </c>
      <c r="E329" s="132" t="s">
        <v>54</v>
      </c>
      <c r="F329" s="100">
        <v>25290054</v>
      </c>
      <c r="G329" s="106">
        <v>0.4</v>
      </c>
      <c r="H329" s="104">
        <v>0.90526152337470467</v>
      </c>
      <c r="I329" s="107">
        <f t="shared" si="10"/>
        <v>202320.43200000003</v>
      </c>
      <c r="J329" s="108">
        <f t="shared" si="11"/>
        <v>7.2420921869976373E-3</v>
      </c>
    </row>
    <row r="330" spans="1:10" x14ac:dyDescent="0.25">
      <c r="A330" t="s">
        <v>3</v>
      </c>
      <c r="B330" t="s">
        <v>64</v>
      </c>
      <c r="C330" t="s">
        <v>0</v>
      </c>
      <c r="D330" t="s">
        <v>56</v>
      </c>
      <c r="E330" s="132" t="s">
        <v>51</v>
      </c>
      <c r="F330" s="100">
        <v>439689</v>
      </c>
      <c r="G330" s="106">
        <v>3.6</v>
      </c>
      <c r="H330" s="104">
        <v>0.13668032882435502</v>
      </c>
      <c r="I330" s="107">
        <f t="shared" si="10"/>
        <v>31657.608000000004</v>
      </c>
      <c r="J330" s="108">
        <f t="shared" si="11"/>
        <v>9.8409836753535623E-3</v>
      </c>
    </row>
    <row r="331" spans="1:10" x14ac:dyDescent="0.25">
      <c r="A331" t="s">
        <v>3</v>
      </c>
      <c r="B331" t="s">
        <v>64</v>
      </c>
      <c r="C331" t="s">
        <v>52</v>
      </c>
      <c r="D331" t="s">
        <v>56</v>
      </c>
      <c r="E331" s="132" t="s">
        <v>51</v>
      </c>
      <c r="F331" s="100">
        <v>2646684</v>
      </c>
      <c r="G331" s="106">
        <v>1.9</v>
      </c>
      <c r="H331" s="104">
        <v>9.4738476625295331E-2</v>
      </c>
      <c r="I331" s="107">
        <f t="shared" si="10"/>
        <v>100573.992</v>
      </c>
      <c r="J331" s="108">
        <f t="shared" si="11"/>
        <v>3.6000621117612225E-3</v>
      </c>
    </row>
    <row r="332" spans="1:10" x14ac:dyDescent="0.25">
      <c r="A332" t="s">
        <v>3</v>
      </c>
      <c r="B332" t="s">
        <v>64</v>
      </c>
      <c r="C332" t="s">
        <v>0</v>
      </c>
      <c r="D332" t="s">
        <v>57</v>
      </c>
      <c r="E332" s="132" t="s">
        <v>53</v>
      </c>
      <c r="F332" s="100">
        <v>2919891</v>
      </c>
      <c r="G332" s="106">
        <v>1</v>
      </c>
      <c r="H332" s="104">
        <v>1</v>
      </c>
      <c r="I332" s="107">
        <f t="shared" si="10"/>
        <v>58397.82</v>
      </c>
      <c r="J332" s="108">
        <f t="shared" si="11"/>
        <v>0.02</v>
      </c>
    </row>
    <row r="333" spans="1:10" x14ac:dyDescent="0.25">
      <c r="A333" t="s">
        <v>3</v>
      </c>
      <c r="B333" t="s">
        <v>64</v>
      </c>
      <c r="C333" t="s">
        <v>52</v>
      </c>
      <c r="D333" t="s">
        <v>57</v>
      </c>
      <c r="E333" s="132" t="s">
        <v>53</v>
      </c>
      <c r="F333" s="100">
        <v>23173297</v>
      </c>
      <c r="G333" s="106">
        <v>0.4</v>
      </c>
      <c r="H333" s="104">
        <v>1</v>
      </c>
      <c r="I333" s="107">
        <f t="shared" si="10"/>
        <v>185386.37600000002</v>
      </c>
      <c r="J333" s="108">
        <f t="shared" si="11"/>
        <v>8.0000000000000002E-3</v>
      </c>
    </row>
    <row r="334" spans="1:10" x14ac:dyDescent="0.25">
      <c r="A334" t="s">
        <v>3</v>
      </c>
      <c r="B334" t="s">
        <v>64</v>
      </c>
      <c r="C334" t="s">
        <v>0</v>
      </c>
      <c r="D334" t="s">
        <v>57</v>
      </c>
      <c r="E334" s="132" t="s">
        <v>54</v>
      </c>
      <c r="F334" s="100">
        <v>2266566</v>
      </c>
      <c r="G334" s="106">
        <v>1</v>
      </c>
      <c r="H334" s="104">
        <v>0.77625020934000621</v>
      </c>
      <c r="I334" s="107">
        <f t="shared" si="10"/>
        <v>45331.32</v>
      </c>
      <c r="J334" s="108">
        <f t="shared" si="11"/>
        <v>1.5525004186800124E-2</v>
      </c>
    </row>
    <row r="335" spans="1:10" x14ac:dyDescent="0.25">
      <c r="A335" t="s">
        <v>3</v>
      </c>
      <c r="B335" t="s">
        <v>64</v>
      </c>
      <c r="C335" t="s">
        <v>52</v>
      </c>
      <c r="D335" t="s">
        <v>57</v>
      </c>
      <c r="E335" s="132" t="s">
        <v>54</v>
      </c>
      <c r="F335" s="100">
        <v>20234381</v>
      </c>
      <c r="G335" s="106">
        <v>0.4</v>
      </c>
      <c r="H335" s="104">
        <v>0.87317661358243503</v>
      </c>
      <c r="I335" s="107">
        <f t="shared" si="10"/>
        <v>161875.04800000001</v>
      </c>
      <c r="J335" s="108">
        <f t="shared" si="11"/>
        <v>6.9854129086594809E-3</v>
      </c>
    </row>
    <row r="336" spans="1:10" x14ac:dyDescent="0.25">
      <c r="A336" t="s">
        <v>3</v>
      </c>
      <c r="B336" t="s">
        <v>64</v>
      </c>
      <c r="C336" t="s">
        <v>0</v>
      </c>
      <c r="D336" t="s">
        <v>57</v>
      </c>
      <c r="E336" s="132" t="s">
        <v>51</v>
      </c>
      <c r="F336" s="100">
        <v>653325</v>
      </c>
      <c r="G336" s="106">
        <v>3.1</v>
      </c>
      <c r="H336" s="104">
        <v>0.22374979065999381</v>
      </c>
      <c r="I336" s="107">
        <f t="shared" si="10"/>
        <v>40506.15</v>
      </c>
      <c r="J336" s="108">
        <f t="shared" si="11"/>
        <v>1.3872487020919618E-2</v>
      </c>
    </row>
    <row r="337" spans="1:10" x14ac:dyDescent="0.25">
      <c r="A337" t="s">
        <v>3</v>
      </c>
      <c r="B337" t="s">
        <v>64</v>
      </c>
      <c r="C337" t="s">
        <v>52</v>
      </c>
      <c r="D337" t="s">
        <v>57</v>
      </c>
      <c r="E337" s="132" t="s">
        <v>51</v>
      </c>
      <c r="F337" s="100">
        <v>2938916</v>
      </c>
      <c r="G337" s="106">
        <v>1.9</v>
      </c>
      <c r="H337" s="104">
        <v>0.12682338641756502</v>
      </c>
      <c r="I337" s="107">
        <f t="shared" si="10"/>
        <v>111678.80799999999</v>
      </c>
      <c r="J337" s="108">
        <f t="shared" si="11"/>
        <v>4.8192886838674702E-3</v>
      </c>
    </row>
    <row r="338" spans="1:10" x14ac:dyDescent="0.25">
      <c r="A338" t="s">
        <v>3</v>
      </c>
      <c r="B338" t="s">
        <v>64</v>
      </c>
      <c r="C338" t="s">
        <v>0</v>
      </c>
      <c r="D338" t="s">
        <v>55</v>
      </c>
      <c r="E338" s="132" t="s">
        <v>53</v>
      </c>
      <c r="F338" s="100">
        <v>2919851</v>
      </c>
      <c r="G338" s="106">
        <v>1</v>
      </c>
      <c r="H338" s="104">
        <v>1</v>
      </c>
      <c r="I338" s="107">
        <f t="shared" si="10"/>
        <v>58397.02</v>
      </c>
      <c r="J338" s="108">
        <f t="shared" si="11"/>
        <v>0.02</v>
      </c>
    </row>
    <row r="339" spans="1:10" x14ac:dyDescent="0.25">
      <c r="A339" t="s">
        <v>3</v>
      </c>
      <c r="B339" t="s">
        <v>64</v>
      </c>
      <c r="C339" t="s">
        <v>52</v>
      </c>
      <c r="D339" t="s">
        <v>55</v>
      </c>
      <c r="E339" s="132" t="s">
        <v>53</v>
      </c>
      <c r="F339" s="100">
        <v>23187562</v>
      </c>
      <c r="G339" s="106">
        <v>0.4</v>
      </c>
      <c r="H339" s="104">
        <v>1</v>
      </c>
      <c r="I339" s="107">
        <f t="shared" si="10"/>
        <v>185500.49600000001</v>
      </c>
      <c r="J339" s="108">
        <f t="shared" si="11"/>
        <v>8.0000000000000002E-3</v>
      </c>
    </row>
    <row r="340" spans="1:10" x14ac:dyDescent="0.25">
      <c r="A340" t="s">
        <v>3</v>
      </c>
      <c r="B340" t="s">
        <v>64</v>
      </c>
      <c r="C340" t="s">
        <v>0</v>
      </c>
      <c r="D340" t="s">
        <v>55</v>
      </c>
      <c r="E340" s="132" t="s">
        <v>54</v>
      </c>
      <c r="F340" s="100">
        <v>2556567</v>
      </c>
      <c r="G340" s="106">
        <v>1</v>
      </c>
      <c r="H340" s="104">
        <v>0.87558132247159193</v>
      </c>
      <c r="I340" s="107">
        <f t="shared" si="10"/>
        <v>51131.34</v>
      </c>
      <c r="J340" s="108">
        <f t="shared" si="11"/>
        <v>1.7511626449431838E-2</v>
      </c>
    </row>
    <row r="341" spans="1:10" x14ac:dyDescent="0.25">
      <c r="A341" t="s">
        <v>3</v>
      </c>
      <c r="B341" t="s">
        <v>64</v>
      </c>
      <c r="C341" t="s">
        <v>52</v>
      </c>
      <c r="D341" t="s">
        <v>55</v>
      </c>
      <c r="E341" s="132" t="s">
        <v>54</v>
      </c>
      <c r="F341" s="100">
        <v>21692848</v>
      </c>
      <c r="G341" s="106">
        <v>0.4</v>
      </c>
      <c r="H341" s="104">
        <v>0.93553811306251167</v>
      </c>
      <c r="I341" s="107">
        <f t="shared" si="10"/>
        <v>173542.78400000001</v>
      </c>
      <c r="J341" s="108">
        <f t="shared" si="11"/>
        <v>7.4843049045000944E-3</v>
      </c>
    </row>
    <row r="342" spans="1:10" x14ac:dyDescent="0.25">
      <c r="A342" t="s">
        <v>3</v>
      </c>
      <c r="B342" t="s">
        <v>64</v>
      </c>
      <c r="C342" t="s">
        <v>0</v>
      </c>
      <c r="D342" t="s">
        <v>55</v>
      </c>
      <c r="E342" s="132" t="s">
        <v>51</v>
      </c>
      <c r="F342" s="100">
        <v>363284</v>
      </c>
      <c r="G342" s="106">
        <v>3.9</v>
      </c>
      <c r="H342" s="104">
        <v>0.12441867752840813</v>
      </c>
      <c r="I342" s="107">
        <f t="shared" si="10"/>
        <v>28336.151999999998</v>
      </c>
      <c r="J342" s="108">
        <f t="shared" si="11"/>
        <v>9.704656847215833E-3</v>
      </c>
    </row>
    <row r="343" spans="1:10" x14ac:dyDescent="0.25">
      <c r="A343" t="s">
        <v>3</v>
      </c>
      <c r="B343" t="s">
        <v>64</v>
      </c>
      <c r="C343" t="s">
        <v>52</v>
      </c>
      <c r="D343" t="s">
        <v>55</v>
      </c>
      <c r="E343" s="132" t="s">
        <v>51</v>
      </c>
      <c r="F343" s="100">
        <v>1494714</v>
      </c>
      <c r="G343" s="106">
        <v>2.8</v>
      </c>
      <c r="H343" s="104">
        <v>6.4461886937488291E-2</v>
      </c>
      <c r="I343" s="107">
        <f t="shared" si="10"/>
        <v>83703.983999999997</v>
      </c>
      <c r="J343" s="108">
        <f t="shared" si="11"/>
        <v>3.6098656684993443E-3</v>
      </c>
    </row>
    <row r="344" spans="1:10" ht="16.5" customHeight="1" x14ac:dyDescent="0.25">
      <c r="A344" t="s">
        <v>3</v>
      </c>
      <c r="B344" t="s">
        <v>41</v>
      </c>
      <c r="C344" t="s">
        <v>0</v>
      </c>
      <c r="D344" t="s">
        <v>56</v>
      </c>
      <c r="E344" s="132" t="s">
        <v>53</v>
      </c>
      <c r="F344" s="100">
        <v>840801</v>
      </c>
      <c r="G344" s="106">
        <v>2.5</v>
      </c>
      <c r="H344" s="104">
        <v>1</v>
      </c>
      <c r="I344" s="107">
        <f t="shared" si="10"/>
        <v>42040.05</v>
      </c>
      <c r="J344" s="108">
        <f t="shared" si="11"/>
        <v>0.05</v>
      </c>
    </row>
    <row r="345" spans="1:10" x14ac:dyDescent="0.25">
      <c r="A345" t="s">
        <v>3</v>
      </c>
      <c r="B345" t="s">
        <v>41</v>
      </c>
      <c r="C345" t="s">
        <v>52</v>
      </c>
      <c r="D345" t="s">
        <v>56</v>
      </c>
      <c r="E345" s="132" t="s">
        <v>53</v>
      </c>
      <c r="F345" s="100">
        <v>5322006</v>
      </c>
      <c r="G345" s="106">
        <v>1.2</v>
      </c>
      <c r="H345" s="104">
        <v>1</v>
      </c>
      <c r="I345" s="107">
        <f t="shared" si="10"/>
        <v>127728.144</v>
      </c>
      <c r="J345" s="108">
        <f t="shared" si="11"/>
        <v>2.4E-2</v>
      </c>
    </row>
    <row r="346" spans="1:10" ht="16.5" customHeight="1" x14ac:dyDescent="0.25">
      <c r="A346" t="s">
        <v>3</v>
      </c>
      <c r="B346" t="s">
        <v>41</v>
      </c>
      <c r="C346" t="s">
        <v>0</v>
      </c>
      <c r="D346" t="s">
        <v>56</v>
      </c>
      <c r="E346" s="132" t="s">
        <v>54</v>
      </c>
      <c r="F346" s="100">
        <v>683462</v>
      </c>
      <c r="G346" s="106">
        <v>3.1</v>
      </c>
      <c r="H346" s="104">
        <v>0.81287010838474261</v>
      </c>
      <c r="I346" s="107">
        <f t="shared" si="10"/>
        <v>42374.644</v>
      </c>
      <c r="J346" s="108">
        <f t="shared" si="11"/>
        <v>5.0397946719854037E-2</v>
      </c>
    </row>
    <row r="347" spans="1:10" x14ac:dyDescent="0.25">
      <c r="A347" t="s">
        <v>3</v>
      </c>
      <c r="B347" t="s">
        <v>41</v>
      </c>
      <c r="C347" t="s">
        <v>52</v>
      </c>
      <c r="D347" t="s">
        <v>56</v>
      </c>
      <c r="E347" s="132" t="s">
        <v>54</v>
      </c>
      <c r="F347" s="100">
        <v>4651439</v>
      </c>
      <c r="G347" s="106">
        <v>1.3</v>
      </c>
      <c r="H347" s="104">
        <v>0.87400108154707079</v>
      </c>
      <c r="I347" s="107">
        <f t="shared" si="10"/>
        <v>120937.414</v>
      </c>
      <c r="J347" s="108">
        <f t="shared" si="11"/>
        <v>2.2724028120223842E-2</v>
      </c>
    </row>
    <row r="348" spans="1:10" ht="16.5" customHeight="1" x14ac:dyDescent="0.25">
      <c r="A348" t="s">
        <v>3</v>
      </c>
      <c r="B348" t="s">
        <v>41</v>
      </c>
      <c r="C348" t="s">
        <v>0</v>
      </c>
      <c r="D348" t="s">
        <v>56</v>
      </c>
      <c r="E348" s="132" t="s">
        <v>51</v>
      </c>
      <c r="F348" s="100">
        <v>157339</v>
      </c>
      <c r="G348" s="106">
        <v>6.2</v>
      </c>
      <c r="H348" s="104">
        <v>0.18712989161525737</v>
      </c>
      <c r="I348" s="107">
        <f t="shared" si="10"/>
        <v>19510.036</v>
      </c>
      <c r="J348" s="108">
        <f t="shared" si="11"/>
        <v>2.3204106560291912E-2</v>
      </c>
    </row>
    <row r="349" spans="1:10" x14ac:dyDescent="0.25">
      <c r="A349" t="s">
        <v>3</v>
      </c>
      <c r="B349" t="s">
        <v>41</v>
      </c>
      <c r="C349" t="s">
        <v>52</v>
      </c>
      <c r="D349" t="s">
        <v>56</v>
      </c>
      <c r="E349" s="132" t="s">
        <v>51</v>
      </c>
      <c r="F349" s="100">
        <v>670567</v>
      </c>
      <c r="G349" s="106">
        <v>4</v>
      </c>
      <c r="H349" s="104">
        <v>0.12599891845292921</v>
      </c>
      <c r="I349" s="107">
        <f t="shared" si="10"/>
        <v>53645.36</v>
      </c>
      <c r="J349" s="108">
        <f t="shared" si="11"/>
        <v>1.0079913476234336E-2</v>
      </c>
    </row>
    <row r="350" spans="1:10" x14ac:dyDescent="0.25">
      <c r="A350" t="s">
        <v>3</v>
      </c>
      <c r="B350" t="s">
        <v>41</v>
      </c>
      <c r="C350" t="s">
        <v>0</v>
      </c>
      <c r="D350" t="s">
        <v>57</v>
      </c>
      <c r="E350" s="132" t="s">
        <v>53</v>
      </c>
      <c r="F350" s="100">
        <v>745843</v>
      </c>
      <c r="G350" s="106">
        <v>3.1</v>
      </c>
      <c r="H350" s="104">
        <v>1</v>
      </c>
      <c r="I350" s="107">
        <f t="shared" si="10"/>
        <v>46242.266000000003</v>
      </c>
      <c r="J350" s="108">
        <f t="shared" si="11"/>
        <v>6.2E-2</v>
      </c>
    </row>
    <row r="351" spans="1:10" x14ac:dyDescent="0.25">
      <c r="A351" t="s">
        <v>3</v>
      </c>
      <c r="B351" t="s">
        <v>41</v>
      </c>
      <c r="C351" t="s">
        <v>52</v>
      </c>
      <c r="D351" t="s">
        <v>57</v>
      </c>
      <c r="E351" s="132" t="s">
        <v>53</v>
      </c>
      <c r="F351" s="100">
        <v>4289319</v>
      </c>
      <c r="G351" s="106">
        <v>1.3</v>
      </c>
      <c r="H351" s="104">
        <v>1</v>
      </c>
      <c r="I351" s="107">
        <f t="shared" si="10"/>
        <v>111522.29400000001</v>
      </c>
      <c r="J351" s="108">
        <f t="shared" si="11"/>
        <v>2.6000000000000002E-2</v>
      </c>
    </row>
    <row r="352" spans="1:10" ht="15" customHeight="1" x14ac:dyDescent="0.25">
      <c r="A352" t="s">
        <v>3</v>
      </c>
      <c r="B352" t="s">
        <v>41</v>
      </c>
      <c r="C352" t="s">
        <v>0</v>
      </c>
      <c r="D352" t="s">
        <v>57</v>
      </c>
      <c r="E352" s="132" t="s">
        <v>54</v>
      </c>
      <c r="F352" s="100">
        <v>566205</v>
      </c>
      <c r="G352" s="106">
        <v>3.1</v>
      </c>
      <c r="H352" s="104">
        <v>0.759147702666647</v>
      </c>
      <c r="I352" s="107">
        <f t="shared" si="10"/>
        <v>35104.71</v>
      </c>
      <c r="J352" s="108">
        <f t="shared" si="11"/>
        <v>4.7067157565332113E-2</v>
      </c>
    </row>
    <row r="353" spans="1:10" x14ac:dyDescent="0.25">
      <c r="A353" t="s">
        <v>3</v>
      </c>
      <c r="B353" t="s">
        <v>41</v>
      </c>
      <c r="C353" t="s">
        <v>52</v>
      </c>
      <c r="D353" t="s">
        <v>57</v>
      </c>
      <c r="E353" s="132" t="s">
        <v>54</v>
      </c>
      <c r="F353" s="100">
        <v>3642125</v>
      </c>
      <c r="G353" s="106">
        <v>1.5</v>
      </c>
      <c r="H353" s="104">
        <v>0.8491149760603024</v>
      </c>
      <c r="I353" s="107">
        <f t="shared" si="10"/>
        <v>109263.75</v>
      </c>
      <c r="J353" s="108">
        <f t="shared" si="11"/>
        <v>2.5473449281809071E-2</v>
      </c>
    </row>
    <row r="354" spans="1:10" x14ac:dyDescent="0.25">
      <c r="A354" t="s">
        <v>3</v>
      </c>
      <c r="B354" t="s">
        <v>41</v>
      </c>
      <c r="C354" t="s">
        <v>0</v>
      </c>
      <c r="D354" t="s">
        <v>57</v>
      </c>
      <c r="E354" s="132" t="s">
        <v>51</v>
      </c>
      <c r="F354" s="100">
        <v>179638</v>
      </c>
      <c r="G354" s="106">
        <v>6.2</v>
      </c>
      <c r="H354" s="104">
        <v>0.240852297333353</v>
      </c>
      <c r="I354" s="107">
        <f t="shared" si="10"/>
        <v>22275.112000000001</v>
      </c>
      <c r="J354" s="108">
        <f t="shared" si="11"/>
        <v>2.986568486933577E-2</v>
      </c>
    </row>
    <row r="355" spans="1:10" x14ac:dyDescent="0.25">
      <c r="A355" t="s">
        <v>3</v>
      </c>
      <c r="B355" t="s">
        <v>41</v>
      </c>
      <c r="C355" t="s">
        <v>52</v>
      </c>
      <c r="D355" t="s">
        <v>57</v>
      </c>
      <c r="E355" s="132" t="s">
        <v>51</v>
      </c>
      <c r="F355" s="100">
        <v>647194</v>
      </c>
      <c r="G355" s="106">
        <v>4</v>
      </c>
      <c r="H355" s="104">
        <v>0.15088502393969766</v>
      </c>
      <c r="I355" s="107">
        <f t="shared" si="10"/>
        <v>51775.519999999997</v>
      </c>
      <c r="J355" s="108">
        <f t="shared" si="11"/>
        <v>1.2070801915175813E-2</v>
      </c>
    </row>
    <row r="356" spans="1:10" ht="15.75" customHeight="1" x14ac:dyDescent="0.25">
      <c r="A356" t="s">
        <v>3</v>
      </c>
      <c r="B356" t="s">
        <v>41</v>
      </c>
      <c r="C356" t="s">
        <v>0</v>
      </c>
      <c r="D356" t="s">
        <v>55</v>
      </c>
      <c r="E356" s="132" t="s">
        <v>53</v>
      </c>
      <c r="F356" s="100">
        <v>746187</v>
      </c>
      <c r="G356" s="106">
        <v>3.1</v>
      </c>
      <c r="H356" s="104">
        <v>1</v>
      </c>
      <c r="I356" s="107">
        <f t="shared" si="10"/>
        <v>46263.594000000005</v>
      </c>
      <c r="J356" s="108">
        <f t="shared" si="11"/>
        <v>6.2E-2</v>
      </c>
    </row>
    <row r="357" spans="1:10" x14ac:dyDescent="0.25">
      <c r="A357" t="s">
        <v>3</v>
      </c>
      <c r="B357" t="s">
        <v>41</v>
      </c>
      <c r="C357" t="s">
        <v>52</v>
      </c>
      <c r="D357" t="s">
        <v>55</v>
      </c>
      <c r="E357" s="132" t="s">
        <v>53</v>
      </c>
      <c r="F357" s="100">
        <v>4294688</v>
      </c>
      <c r="G357" s="106">
        <v>1.3</v>
      </c>
      <c r="H357" s="104">
        <v>1</v>
      </c>
      <c r="I357" s="107">
        <f t="shared" si="10"/>
        <v>111661.88800000001</v>
      </c>
      <c r="J357" s="108">
        <f t="shared" si="11"/>
        <v>2.6000000000000002E-2</v>
      </c>
    </row>
    <row r="358" spans="1:10" x14ac:dyDescent="0.25">
      <c r="A358" t="s">
        <v>3</v>
      </c>
      <c r="B358" t="s">
        <v>41</v>
      </c>
      <c r="C358" t="s">
        <v>0</v>
      </c>
      <c r="D358" t="s">
        <v>55</v>
      </c>
      <c r="E358" s="132" t="s">
        <v>54</v>
      </c>
      <c r="F358" s="100">
        <v>634438</v>
      </c>
      <c r="G358" s="106">
        <v>3.1</v>
      </c>
      <c r="H358" s="104">
        <v>0.85023995325568524</v>
      </c>
      <c r="I358" s="107">
        <f t="shared" si="10"/>
        <v>39335.156000000003</v>
      </c>
      <c r="J358" s="108">
        <f t="shared" si="11"/>
        <v>5.2714877101852492E-2</v>
      </c>
    </row>
    <row r="359" spans="1:10" ht="15" customHeight="1" x14ac:dyDescent="0.25">
      <c r="A359" t="s">
        <v>3</v>
      </c>
      <c r="B359" t="s">
        <v>41</v>
      </c>
      <c r="C359" t="s">
        <v>52</v>
      </c>
      <c r="D359" t="s">
        <v>55</v>
      </c>
      <c r="E359" s="132" t="s">
        <v>54</v>
      </c>
      <c r="F359" s="100">
        <v>3935032</v>
      </c>
      <c r="G359" s="106">
        <v>1.5</v>
      </c>
      <c r="H359" s="104">
        <v>0.91625561624034157</v>
      </c>
      <c r="I359" s="107">
        <f t="shared" si="10"/>
        <v>118050.96</v>
      </c>
      <c r="J359" s="108">
        <f t="shared" si="11"/>
        <v>2.7487668487210248E-2</v>
      </c>
    </row>
    <row r="360" spans="1:10" x14ac:dyDescent="0.25">
      <c r="A360" t="s">
        <v>3</v>
      </c>
      <c r="B360" t="s">
        <v>41</v>
      </c>
      <c r="C360" t="s">
        <v>0</v>
      </c>
      <c r="D360" t="s">
        <v>55</v>
      </c>
      <c r="E360" s="132" t="s">
        <v>51</v>
      </c>
      <c r="F360" s="100">
        <v>111749</v>
      </c>
      <c r="G360" s="106">
        <v>7.7</v>
      </c>
      <c r="H360" s="104">
        <v>0.14976004674431476</v>
      </c>
      <c r="I360" s="107">
        <f t="shared" si="10"/>
        <v>17209.346000000001</v>
      </c>
      <c r="J360" s="108">
        <f t="shared" si="11"/>
        <v>2.3063047198624474E-2</v>
      </c>
    </row>
    <row r="361" spans="1:10" x14ac:dyDescent="0.25">
      <c r="A361" t="s">
        <v>3</v>
      </c>
      <c r="B361" t="s">
        <v>41</v>
      </c>
      <c r="C361" t="s">
        <v>52</v>
      </c>
      <c r="D361" t="s">
        <v>55</v>
      </c>
      <c r="E361" s="132" t="s">
        <v>51</v>
      </c>
      <c r="F361" s="100">
        <v>359656</v>
      </c>
      <c r="G361" s="106">
        <v>5.2</v>
      </c>
      <c r="H361" s="104">
        <v>8.3744383759658439E-2</v>
      </c>
      <c r="I361" s="107">
        <f t="shared" si="10"/>
        <v>37404.224000000002</v>
      </c>
      <c r="J361" s="108">
        <f t="shared" si="11"/>
        <v>8.7094159110044783E-3</v>
      </c>
    </row>
    <row r="362" spans="1:10" ht="15" customHeight="1" x14ac:dyDescent="0.25">
      <c r="A362" t="s">
        <v>3</v>
      </c>
      <c r="B362" t="s">
        <v>42</v>
      </c>
      <c r="C362" t="s">
        <v>0</v>
      </c>
      <c r="D362" t="s">
        <v>56</v>
      </c>
      <c r="E362" s="132" t="s">
        <v>53</v>
      </c>
      <c r="F362" s="100">
        <v>651698</v>
      </c>
      <c r="G362" s="106">
        <v>3.1</v>
      </c>
      <c r="H362" s="104">
        <v>1</v>
      </c>
      <c r="I362" s="107">
        <f t="shared" si="10"/>
        <v>40405.275999999998</v>
      </c>
      <c r="J362" s="108">
        <f t="shared" si="11"/>
        <v>6.2E-2</v>
      </c>
    </row>
    <row r="363" spans="1:10" x14ac:dyDescent="0.25">
      <c r="A363" t="s">
        <v>3</v>
      </c>
      <c r="B363" t="s">
        <v>42</v>
      </c>
      <c r="C363" t="s">
        <v>52</v>
      </c>
      <c r="D363" t="s">
        <v>56</v>
      </c>
      <c r="E363" s="132" t="s">
        <v>53</v>
      </c>
      <c r="F363" s="100">
        <v>5610193</v>
      </c>
      <c r="G363" s="106">
        <v>1.2</v>
      </c>
      <c r="H363" s="104">
        <v>1</v>
      </c>
      <c r="I363" s="107">
        <f t="shared" si="10"/>
        <v>134644.63199999998</v>
      </c>
      <c r="J363" s="108">
        <f t="shared" si="11"/>
        <v>2.4E-2</v>
      </c>
    </row>
    <row r="364" spans="1:10" x14ac:dyDescent="0.25">
      <c r="A364" t="s">
        <v>3</v>
      </c>
      <c r="B364" t="s">
        <v>42</v>
      </c>
      <c r="C364" t="s">
        <v>0</v>
      </c>
      <c r="D364" t="s">
        <v>56</v>
      </c>
      <c r="E364" s="132" t="s">
        <v>54</v>
      </c>
      <c r="F364" s="100">
        <v>549467</v>
      </c>
      <c r="G364" s="106">
        <v>3.1</v>
      </c>
      <c r="H364" s="104">
        <v>0.84313132770086763</v>
      </c>
      <c r="I364" s="107">
        <f t="shared" si="10"/>
        <v>34066.953999999998</v>
      </c>
      <c r="J364" s="108">
        <f t="shared" si="11"/>
        <v>5.2274142317453795E-2</v>
      </c>
    </row>
    <row r="365" spans="1:10" x14ac:dyDescent="0.25">
      <c r="A365" t="s">
        <v>3</v>
      </c>
      <c r="B365" t="s">
        <v>42</v>
      </c>
      <c r="C365" t="s">
        <v>52</v>
      </c>
      <c r="D365" t="s">
        <v>56</v>
      </c>
      <c r="E365" s="132" t="s">
        <v>54</v>
      </c>
      <c r="F365" s="100">
        <v>4971621</v>
      </c>
      <c r="G365" s="106">
        <v>1.3</v>
      </c>
      <c r="H365" s="104">
        <v>0.8861764648738466</v>
      </c>
      <c r="I365" s="107">
        <f t="shared" si="10"/>
        <v>129262.14599999999</v>
      </c>
      <c r="J365" s="108">
        <f t="shared" si="11"/>
        <v>2.3040588086720014E-2</v>
      </c>
    </row>
    <row r="366" spans="1:10" ht="16.5" customHeight="1" x14ac:dyDescent="0.25">
      <c r="A366" t="s">
        <v>3</v>
      </c>
      <c r="B366" t="s">
        <v>42</v>
      </c>
      <c r="C366" t="s">
        <v>0</v>
      </c>
      <c r="D366" t="s">
        <v>56</v>
      </c>
      <c r="E366" s="132" t="s">
        <v>51</v>
      </c>
      <c r="F366" s="100">
        <v>102231</v>
      </c>
      <c r="G366" s="106">
        <v>7.7</v>
      </c>
      <c r="H366" s="104">
        <v>0.15686867229913243</v>
      </c>
      <c r="I366" s="107">
        <f t="shared" si="10"/>
        <v>15743.574000000001</v>
      </c>
      <c r="J366" s="108">
        <f t="shared" si="11"/>
        <v>2.4157775534066395E-2</v>
      </c>
    </row>
    <row r="367" spans="1:10" x14ac:dyDescent="0.25">
      <c r="A367" t="s">
        <v>3</v>
      </c>
      <c r="B367" t="s">
        <v>42</v>
      </c>
      <c r="C367" t="s">
        <v>52</v>
      </c>
      <c r="D367" t="s">
        <v>56</v>
      </c>
      <c r="E367" s="132" t="s">
        <v>51</v>
      </c>
      <c r="F367" s="100">
        <v>638572</v>
      </c>
      <c r="G367" s="106">
        <v>4</v>
      </c>
      <c r="H367" s="104">
        <v>0.11382353512615341</v>
      </c>
      <c r="I367" s="107">
        <f t="shared" si="10"/>
        <v>51085.760000000002</v>
      </c>
      <c r="J367" s="108">
        <f t="shared" si="11"/>
        <v>9.1058828100922737E-3</v>
      </c>
    </row>
    <row r="368" spans="1:10" ht="16.5" customHeight="1" x14ac:dyDescent="0.25">
      <c r="A368" t="s">
        <v>3</v>
      </c>
      <c r="B368" t="s">
        <v>42</v>
      </c>
      <c r="C368" t="s">
        <v>0</v>
      </c>
      <c r="D368" t="s">
        <v>57</v>
      </c>
      <c r="E368" s="132" t="s">
        <v>53</v>
      </c>
      <c r="F368" s="100">
        <v>591297</v>
      </c>
      <c r="G368" s="106">
        <v>3.1</v>
      </c>
      <c r="H368" s="104">
        <v>1</v>
      </c>
      <c r="I368" s="107">
        <f t="shared" si="10"/>
        <v>36660.413999999997</v>
      </c>
      <c r="J368" s="108">
        <f t="shared" si="11"/>
        <v>6.2E-2</v>
      </c>
    </row>
    <row r="369" spans="1:10" x14ac:dyDescent="0.25">
      <c r="A369" t="s">
        <v>3</v>
      </c>
      <c r="B369" t="s">
        <v>42</v>
      </c>
      <c r="C369" t="s">
        <v>52</v>
      </c>
      <c r="D369" t="s">
        <v>57</v>
      </c>
      <c r="E369" s="132" t="s">
        <v>53</v>
      </c>
      <c r="F369" s="100">
        <v>4604289</v>
      </c>
      <c r="G369" s="106">
        <v>1.3</v>
      </c>
      <c r="H369" s="104">
        <v>1</v>
      </c>
      <c r="I369" s="107">
        <f t="shared" si="10"/>
        <v>119711.51400000001</v>
      </c>
      <c r="J369" s="108">
        <f t="shared" si="11"/>
        <v>2.6000000000000002E-2</v>
      </c>
    </row>
    <row r="370" spans="1:10" ht="15.75" customHeight="1" x14ac:dyDescent="0.25">
      <c r="A370" t="s">
        <v>3</v>
      </c>
      <c r="B370" t="s">
        <v>42</v>
      </c>
      <c r="C370" t="s">
        <v>0</v>
      </c>
      <c r="D370" t="s">
        <v>57</v>
      </c>
      <c r="E370" s="132" t="s">
        <v>54</v>
      </c>
      <c r="F370" s="100">
        <v>469565</v>
      </c>
      <c r="G370" s="106">
        <v>3.4</v>
      </c>
      <c r="H370" s="104">
        <v>0.79412714760940784</v>
      </c>
      <c r="I370" s="107">
        <f t="shared" si="10"/>
        <v>31930.42</v>
      </c>
      <c r="J370" s="108">
        <f t="shared" si="11"/>
        <v>5.4000646037439731E-2</v>
      </c>
    </row>
    <row r="371" spans="1:10" x14ac:dyDescent="0.25">
      <c r="A371" t="s">
        <v>3</v>
      </c>
      <c r="B371" t="s">
        <v>42</v>
      </c>
      <c r="C371" t="s">
        <v>52</v>
      </c>
      <c r="D371" t="s">
        <v>57</v>
      </c>
      <c r="E371" s="132" t="s">
        <v>54</v>
      </c>
      <c r="F371" s="100">
        <v>4037980</v>
      </c>
      <c r="G371" s="106">
        <v>1.3</v>
      </c>
      <c r="H371" s="104">
        <v>0.87700402820066248</v>
      </c>
      <c r="I371" s="107">
        <f t="shared" si="10"/>
        <v>104987.48</v>
      </c>
      <c r="J371" s="108">
        <f t="shared" si="11"/>
        <v>2.2802104733217227E-2</v>
      </c>
    </row>
    <row r="372" spans="1:10" x14ac:dyDescent="0.25">
      <c r="A372" t="s">
        <v>3</v>
      </c>
      <c r="B372" t="s">
        <v>42</v>
      </c>
      <c r="C372" t="s">
        <v>0</v>
      </c>
      <c r="D372" t="s">
        <v>57</v>
      </c>
      <c r="E372" s="132" t="s">
        <v>51</v>
      </c>
      <c r="F372" s="100">
        <v>121732</v>
      </c>
      <c r="G372" s="106">
        <v>7.7</v>
      </c>
      <c r="H372" s="104">
        <v>0.20587285239059222</v>
      </c>
      <c r="I372" s="107">
        <f t="shared" si="10"/>
        <v>18746.727999999999</v>
      </c>
      <c r="J372" s="108">
        <f t="shared" si="11"/>
        <v>3.17044192681512E-2</v>
      </c>
    </row>
    <row r="373" spans="1:10" x14ac:dyDescent="0.25">
      <c r="A373" t="s">
        <v>3</v>
      </c>
      <c r="B373" t="s">
        <v>42</v>
      </c>
      <c r="C373" t="s">
        <v>52</v>
      </c>
      <c r="D373" t="s">
        <v>57</v>
      </c>
      <c r="E373" s="132" t="s">
        <v>51</v>
      </c>
      <c r="F373" s="100">
        <v>566309</v>
      </c>
      <c r="G373" s="106">
        <v>4</v>
      </c>
      <c r="H373" s="104">
        <v>0.12299597179933754</v>
      </c>
      <c r="I373" s="107">
        <f t="shared" si="10"/>
        <v>45304.72</v>
      </c>
      <c r="J373" s="108">
        <f t="shared" si="11"/>
        <v>9.8396777439470028E-3</v>
      </c>
    </row>
    <row r="374" spans="1:10" x14ac:dyDescent="0.25">
      <c r="A374" t="s">
        <v>3</v>
      </c>
      <c r="B374" t="s">
        <v>42</v>
      </c>
      <c r="C374" t="s">
        <v>0</v>
      </c>
      <c r="D374" t="s">
        <v>55</v>
      </c>
      <c r="E374" s="132" t="s">
        <v>53</v>
      </c>
      <c r="F374" s="100">
        <v>591128</v>
      </c>
      <c r="G374" s="106">
        <v>3.1</v>
      </c>
      <c r="H374" s="104">
        <v>1</v>
      </c>
      <c r="I374" s="107">
        <f t="shared" si="10"/>
        <v>36649.936000000002</v>
      </c>
      <c r="J374" s="108">
        <f t="shared" si="11"/>
        <v>6.2E-2</v>
      </c>
    </row>
    <row r="375" spans="1:10" ht="15" customHeight="1" x14ac:dyDescent="0.25">
      <c r="A375" t="s">
        <v>3</v>
      </c>
      <c r="B375" t="s">
        <v>42</v>
      </c>
      <c r="C375" t="s">
        <v>52</v>
      </c>
      <c r="D375" t="s">
        <v>55</v>
      </c>
      <c r="E375" s="132" t="s">
        <v>53</v>
      </c>
      <c r="F375" s="100">
        <v>4607820</v>
      </c>
      <c r="G375" s="106">
        <v>1.3</v>
      </c>
      <c r="H375" s="104">
        <v>1</v>
      </c>
      <c r="I375" s="107">
        <f t="shared" si="10"/>
        <v>119803.32</v>
      </c>
      <c r="J375" s="108">
        <f t="shared" si="11"/>
        <v>2.6000000000000002E-2</v>
      </c>
    </row>
    <row r="376" spans="1:10" x14ac:dyDescent="0.25">
      <c r="A376" t="s">
        <v>3</v>
      </c>
      <c r="B376" t="s">
        <v>42</v>
      </c>
      <c r="C376" t="s">
        <v>0</v>
      </c>
      <c r="D376" t="s">
        <v>55</v>
      </c>
      <c r="E376" s="132" t="s">
        <v>54</v>
      </c>
      <c r="F376" s="100">
        <v>522952</v>
      </c>
      <c r="G376" s="106">
        <v>3.1</v>
      </c>
      <c r="H376" s="104">
        <v>0.88466795685536803</v>
      </c>
      <c r="I376" s="107">
        <f t="shared" si="10"/>
        <v>32423.023999999998</v>
      </c>
      <c r="J376" s="108">
        <f t="shared" si="11"/>
        <v>5.484941332503282E-2</v>
      </c>
    </row>
    <row r="377" spans="1:10" x14ac:dyDescent="0.25">
      <c r="A377" t="s">
        <v>3</v>
      </c>
      <c r="B377" t="s">
        <v>42</v>
      </c>
      <c r="C377" t="s">
        <v>52</v>
      </c>
      <c r="D377" t="s">
        <v>55</v>
      </c>
      <c r="E377" s="132" t="s">
        <v>54</v>
      </c>
      <c r="F377" s="100">
        <v>4286507</v>
      </c>
      <c r="G377" s="106">
        <v>1.3</v>
      </c>
      <c r="H377" s="104">
        <v>0.93026789240899166</v>
      </c>
      <c r="I377" s="107">
        <f t="shared" si="10"/>
        <v>111449.18200000002</v>
      </c>
      <c r="J377" s="108">
        <f t="shared" si="11"/>
        <v>2.4186965202633783E-2</v>
      </c>
    </row>
    <row r="378" spans="1:10" x14ac:dyDescent="0.25">
      <c r="A378" t="s">
        <v>3</v>
      </c>
      <c r="B378" t="s">
        <v>42</v>
      </c>
      <c r="C378" t="s">
        <v>0</v>
      </c>
      <c r="D378" t="s">
        <v>55</v>
      </c>
      <c r="E378" s="132" t="s">
        <v>51</v>
      </c>
      <c r="F378" s="100">
        <v>68176</v>
      </c>
      <c r="G378" s="106">
        <v>9.5</v>
      </c>
      <c r="H378" s="104">
        <v>0.11533204314463195</v>
      </c>
      <c r="I378" s="107">
        <f t="shared" si="10"/>
        <v>12953.44</v>
      </c>
      <c r="J378" s="108">
        <f t="shared" si="11"/>
        <v>2.1913088197480071E-2</v>
      </c>
    </row>
    <row r="379" spans="1:10" ht="15.75" customHeight="1" x14ac:dyDescent="0.25">
      <c r="A379" t="s">
        <v>3</v>
      </c>
      <c r="B379" t="s">
        <v>42</v>
      </c>
      <c r="C379" t="s">
        <v>52</v>
      </c>
      <c r="D379" t="s">
        <v>55</v>
      </c>
      <c r="E379" s="132" t="s">
        <v>51</v>
      </c>
      <c r="F379" s="100">
        <v>321313</v>
      </c>
      <c r="G379" s="106">
        <v>5.2</v>
      </c>
      <c r="H379" s="104">
        <v>6.9732107591008327E-2</v>
      </c>
      <c r="I379" s="107">
        <f t="shared" si="10"/>
        <v>33416.552000000003</v>
      </c>
      <c r="J379" s="108">
        <f t="shared" si="11"/>
        <v>7.2521391894648669E-3</v>
      </c>
    </row>
    <row r="380" spans="1:10" x14ac:dyDescent="0.25">
      <c r="A380" t="s">
        <v>3</v>
      </c>
      <c r="B380" t="s">
        <v>43</v>
      </c>
      <c r="C380" t="s">
        <v>0</v>
      </c>
      <c r="D380" t="s">
        <v>56</v>
      </c>
      <c r="E380" s="132" t="s">
        <v>53</v>
      </c>
      <c r="F380" s="100">
        <v>660963</v>
      </c>
      <c r="G380" s="106">
        <v>3.1</v>
      </c>
      <c r="H380" s="104">
        <v>1</v>
      </c>
      <c r="I380" s="107">
        <f t="shared" si="10"/>
        <v>40979.705999999998</v>
      </c>
      <c r="J380" s="108">
        <f t="shared" si="11"/>
        <v>6.2E-2</v>
      </c>
    </row>
    <row r="381" spans="1:10" x14ac:dyDescent="0.25">
      <c r="A381" t="s">
        <v>3</v>
      </c>
      <c r="B381" t="s">
        <v>43</v>
      </c>
      <c r="C381" t="s">
        <v>52</v>
      </c>
      <c r="D381" t="s">
        <v>56</v>
      </c>
      <c r="E381" s="132" t="s">
        <v>53</v>
      </c>
      <c r="F381" s="100">
        <v>5678845</v>
      </c>
      <c r="G381" s="106">
        <v>1.2</v>
      </c>
      <c r="H381" s="104">
        <v>1</v>
      </c>
      <c r="I381" s="107">
        <f t="shared" si="10"/>
        <v>136292.28</v>
      </c>
      <c r="J381" s="108">
        <f t="shared" si="11"/>
        <v>2.4E-2</v>
      </c>
    </row>
    <row r="382" spans="1:10" ht="15" customHeight="1" x14ac:dyDescent="0.25">
      <c r="A382" t="s">
        <v>3</v>
      </c>
      <c r="B382" t="s">
        <v>43</v>
      </c>
      <c r="C382" t="s">
        <v>0</v>
      </c>
      <c r="D382" t="s">
        <v>56</v>
      </c>
      <c r="E382" s="132" t="s">
        <v>54</v>
      </c>
      <c r="F382" s="100">
        <v>581151</v>
      </c>
      <c r="G382" s="106">
        <v>3.1</v>
      </c>
      <c r="H382" s="104">
        <v>0.8792489140844495</v>
      </c>
      <c r="I382" s="107">
        <f t="shared" si="10"/>
        <v>36031.362000000001</v>
      </c>
      <c r="J382" s="108">
        <f t="shared" si="11"/>
        <v>5.451343267323587E-2</v>
      </c>
    </row>
    <row r="383" spans="1:10" x14ac:dyDescent="0.25">
      <c r="A383" t="s">
        <v>3</v>
      </c>
      <c r="B383" t="s">
        <v>43</v>
      </c>
      <c r="C383" t="s">
        <v>52</v>
      </c>
      <c r="D383" t="s">
        <v>56</v>
      </c>
      <c r="E383" s="132" t="s">
        <v>54</v>
      </c>
      <c r="F383" s="100">
        <v>5155938</v>
      </c>
      <c r="G383" s="106">
        <v>1.2</v>
      </c>
      <c r="H383" s="104">
        <v>0.90792018447413159</v>
      </c>
      <c r="I383" s="107">
        <f t="shared" si="10"/>
        <v>123742.51199999999</v>
      </c>
      <c r="J383" s="108">
        <f t="shared" si="11"/>
        <v>2.1790084427379158E-2</v>
      </c>
    </row>
    <row r="384" spans="1:10" x14ac:dyDescent="0.25">
      <c r="A384" t="s">
        <v>3</v>
      </c>
      <c r="B384" t="s">
        <v>43</v>
      </c>
      <c r="C384" t="s">
        <v>0</v>
      </c>
      <c r="D384" t="s">
        <v>56</v>
      </c>
      <c r="E384" s="132" t="s">
        <v>51</v>
      </c>
      <c r="F384" s="100">
        <v>79812</v>
      </c>
      <c r="G384" s="106">
        <v>8.8000000000000007</v>
      </c>
      <c r="H384" s="104">
        <v>0.12075108591555049</v>
      </c>
      <c r="I384" s="107">
        <f t="shared" si="10"/>
        <v>14046.912000000002</v>
      </c>
      <c r="J384" s="108">
        <f t="shared" si="11"/>
        <v>2.1252191121136889E-2</v>
      </c>
    </row>
    <row r="385" spans="1:10" x14ac:dyDescent="0.25">
      <c r="A385" t="s">
        <v>3</v>
      </c>
      <c r="B385" t="s">
        <v>43</v>
      </c>
      <c r="C385" t="s">
        <v>52</v>
      </c>
      <c r="D385" t="s">
        <v>56</v>
      </c>
      <c r="E385" s="132" t="s">
        <v>51</v>
      </c>
      <c r="F385" s="100">
        <v>522907</v>
      </c>
      <c r="G385" s="106">
        <v>4</v>
      </c>
      <c r="H385" s="104">
        <v>9.2079815525868372E-2</v>
      </c>
      <c r="I385" s="107">
        <f t="shared" si="10"/>
        <v>41832.559999999998</v>
      </c>
      <c r="J385" s="108">
        <f t="shared" si="11"/>
        <v>7.36638524206947E-3</v>
      </c>
    </row>
    <row r="386" spans="1:10" x14ac:dyDescent="0.25">
      <c r="A386" t="s">
        <v>3</v>
      </c>
      <c r="B386" t="s">
        <v>43</v>
      </c>
      <c r="C386" t="s">
        <v>0</v>
      </c>
      <c r="D386" t="s">
        <v>57</v>
      </c>
      <c r="E386" s="132" t="s">
        <v>53</v>
      </c>
      <c r="F386" s="100">
        <v>601463</v>
      </c>
      <c r="G386" s="106">
        <v>3.1</v>
      </c>
      <c r="H386" s="104">
        <v>1</v>
      </c>
      <c r="I386" s="107">
        <f t="shared" ref="I386:I433" si="12">2*(F386*G386/100)</f>
        <v>37290.705999999998</v>
      </c>
      <c r="J386" s="108">
        <f t="shared" ref="J386:J433" si="13">2*(G386*H386/100)</f>
        <v>6.2E-2</v>
      </c>
    </row>
    <row r="387" spans="1:10" ht="15" customHeight="1" x14ac:dyDescent="0.25">
      <c r="A387" t="s">
        <v>3</v>
      </c>
      <c r="B387" t="s">
        <v>43</v>
      </c>
      <c r="C387" t="s">
        <v>52</v>
      </c>
      <c r="D387" t="s">
        <v>57</v>
      </c>
      <c r="E387" s="132" t="s">
        <v>53</v>
      </c>
      <c r="F387" s="100">
        <v>4712997</v>
      </c>
      <c r="G387" s="106">
        <v>1.3</v>
      </c>
      <c r="H387" s="104">
        <v>1</v>
      </c>
      <c r="I387" s="107">
        <f t="shared" si="12"/>
        <v>122537.92200000001</v>
      </c>
      <c r="J387" s="108">
        <f t="shared" si="13"/>
        <v>2.6000000000000002E-2</v>
      </c>
    </row>
    <row r="388" spans="1:10" x14ac:dyDescent="0.25">
      <c r="A388" t="s">
        <v>3</v>
      </c>
      <c r="B388" t="s">
        <v>43</v>
      </c>
      <c r="C388" t="s">
        <v>0</v>
      </c>
      <c r="D388" t="s">
        <v>57</v>
      </c>
      <c r="E388" s="132" t="s">
        <v>54</v>
      </c>
      <c r="F388" s="100">
        <v>458120</v>
      </c>
      <c r="G388" s="106">
        <v>3.4</v>
      </c>
      <c r="H388" s="104">
        <v>0.7616761130776124</v>
      </c>
      <c r="I388" s="107">
        <f t="shared" si="12"/>
        <v>31152.16</v>
      </c>
      <c r="J388" s="108">
        <f t="shared" si="13"/>
        <v>5.1793975689277641E-2</v>
      </c>
    </row>
    <row r="389" spans="1:10" ht="15.75" customHeight="1" x14ac:dyDescent="0.25">
      <c r="A389" t="s">
        <v>3</v>
      </c>
      <c r="B389" t="s">
        <v>43</v>
      </c>
      <c r="C389" t="s">
        <v>52</v>
      </c>
      <c r="D389" t="s">
        <v>57</v>
      </c>
      <c r="E389" s="132" t="s">
        <v>54</v>
      </c>
      <c r="F389" s="100">
        <v>4097613</v>
      </c>
      <c r="G389" s="106">
        <v>1.3</v>
      </c>
      <c r="H389" s="104">
        <v>0.86942830644704416</v>
      </c>
      <c r="I389" s="107">
        <f t="shared" si="12"/>
        <v>106537.93800000001</v>
      </c>
      <c r="J389" s="108">
        <f t="shared" si="13"/>
        <v>2.260513596762315E-2</v>
      </c>
    </row>
    <row r="390" spans="1:10" x14ac:dyDescent="0.25">
      <c r="A390" t="s">
        <v>3</v>
      </c>
      <c r="B390" t="s">
        <v>43</v>
      </c>
      <c r="C390" t="s">
        <v>0</v>
      </c>
      <c r="D390" t="s">
        <v>57</v>
      </c>
      <c r="E390" s="132" t="s">
        <v>51</v>
      </c>
      <c r="F390" s="100">
        <v>143343</v>
      </c>
      <c r="G390" s="106">
        <v>6.8</v>
      </c>
      <c r="H390" s="104">
        <v>0.23832388692238757</v>
      </c>
      <c r="I390" s="107">
        <f t="shared" si="12"/>
        <v>19494.648000000001</v>
      </c>
      <c r="J390" s="108">
        <f t="shared" si="13"/>
        <v>3.2412048621444707E-2</v>
      </c>
    </row>
    <row r="391" spans="1:10" ht="16.5" customHeight="1" x14ac:dyDescent="0.25">
      <c r="A391" t="s">
        <v>3</v>
      </c>
      <c r="B391" t="s">
        <v>43</v>
      </c>
      <c r="C391" t="s">
        <v>52</v>
      </c>
      <c r="D391" t="s">
        <v>57</v>
      </c>
      <c r="E391" s="132" t="s">
        <v>51</v>
      </c>
      <c r="F391" s="100">
        <v>615384</v>
      </c>
      <c r="G391" s="106">
        <v>4</v>
      </c>
      <c r="H391" s="104">
        <v>0.13057169355295578</v>
      </c>
      <c r="I391" s="107">
        <f t="shared" si="12"/>
        <v>49230.720000000001</v>
      </c>
      <c r="J391" s="108">
        <f t="shared" si="13"/>
        <v>1.0445735484236463E-2</v>
      </c>
    </row>
    <row r="392" spans="1:10" x14ac:dyDescent="0.25">
      <c r="A392" t="s">
        <v>3</v>
      </c>
      <c r="B392" t="s">
        <v>43</v>
      </c>
      <c r="C392" t="s">
        <v>0</v>
      </c>
      <c r="D392" t="s">
        <v>55</v>
      </c>
      <c r="E392" s="132" t="s">
        <v>53</v>
      </c>
      <c r="F392" s="100">
        <v>601695</v>
      </c>
      <c r="G392" s="106">
        <v>3.1</v>
      </c>
      <c r="H392" s="104">
        <v>1</v>
      </c>
      <c r="I392" s="107">
        <f t="shared" si="12"/>
        <v>37305.089999999997</v>
      </c>
      <c r="J392" s="108">
        <f t="shared" si="13"/>
        <v>6.2E-2</v>
      </c>
    </row>
    <row r="393" spans="1:10" x14ac:dyDescent="0.25">
      <c r="A393" t="s">
        <v>3</v>
      </c>
      <c r="B393" t="s">
        <v>43</v>
      </c>
      <c r="C393" t="s">
        <v>52</v>
      </c>
      <c r="D393" t="s">
        <v>55</v>
      </c>
      <c r="E393" s="132" t="s">
        <v>53</v>
      </c>
      <c r="F393" s="100">
        <v>4714972</v>
      </c>
      <c r="G393" s="106">
        <v>1.3</v>
      </c>
      <c r="H393" s="104">
        <v>1</v>
      </c>
      <c r="I393" s="107">
        <f t="shared" si="12"/>
        <v>122589.27200000001</v>
      </c>
      <c r="J393" s="108">
        <f t="shared" si="13"/>
        <v>2.6000000000000002E-2</v>
      </c>
    </row>
    <row r="394" spans="1:10" x14ac:dyDescent="0.25">
      <c r="A394" t="s">
        <v>3</v>
      </c>
      <c r="B394" t="s">
        <v>43</v>
      </c>
      <c r="C394" t="s">
        <v>0</v>
      </c>
      <c r="D394" t="s">
        <v>55</v>
      </c>
      <c r="E394" s="132" t="s">
        <v>54</v>
      </c>
      <c r="F394" s="100">
        <v>525304</v>
      </c>
      <c r="G394" s="106">
        <v>3.1</v>
      </c>
      <c r="H394" s="104">
        <v>0.87304032774079887</v>
      </c>
      <c r="I394" s="107">
        <f t="shared" si="12"/>
        <v>32568.848000000002</v>
      </c>
      <c r="J394" s="108">
        <f t="shared" si="13"/>
        <v>5.412850031992953E-2</v>
      </c>
    </row>
    <row r="395" spans="1:10" x14ac:dyDescent="0.25">
      <c r="A395" t="s">
        <v>3</v>
      </c>
      <c r="B395" t="s">
        <v>43</v>
      </c>
      <c r="C395" t="s">
        <v>52</v>
      </c>
      <c r="D395" t="s">
        <v>55</v>
      </c>
      <c r="E395" s="132" t="s">
        <v>54</v>
      </c>
      <c r="F395" s="100">
        <v>4407278</v>
      </c>
      <c r="G395" s="106">
        <v>1.3</v>
      </c>
      <c r="H395" s="104">
        <v>0.93474107587489386</v>
      </c>
      <c r="I395" s="107">
        <f t="shared" si="12"/>
        <v>114589.228</v>
      </c>
      <c r="J395" s="108">
        <f t="shared" si="13"/>
        <v>2.430326797274724E-2</v>
      </c>
    </row>
    <row r="396" spans="1:10" ht="15" customHeight="1" x14ac:dyDescent="0.25">
      <c r="A396" t="s">
        <v>3</v>
      </c>
      <c r="B396" t="s">
        <v>43</v>
      </c>
      <c r="C396" t="s">
        <v>0</v>
      </c>
      <c r="D396" t="s">
        <v>55</v>
      </c>
      <c r="E396" s="132" t="s">
        <v>51</v>
      </c>
      <c r="F396" s="100">
        <v>76391</v>
      </c>
      <c r="G396" s="106">
        <v>8.8000000000000007</v>
      </c>
      <c r="H396" s="104">
        <v>0.1269596722592011</v>
      </c>
      <c r="I396" s="107">
        <f t="shared" si="12"/>
        <v>13444.816000000001</v>
      </c>
      <c r="J396" s="108">
        <f t="shared" si="13"/>
        <v>2.2344902317619396E-2</v>
      </c>
    </row>
    <row r="397" spans="1:10" x14ac:dyDescent="0.25">
      <c r="A397" t="s">
        <v>3</v>
      </c>
      <c r="B397" t="s">
        <v>43</v>
      </c>
      <c r="C397" t="s">
        <v>52</v>
      </c>
      <c r="D397" t="s">
        <v>55</v>
      </c>
      <c r="E397" s="132" t="s">
        <v>51</v>
      </c>
      <c r="F397" s="100">
        <v>307694</v>
      </c>
      <c r="G397" s="106">
        <v>5.2</v>
      </c>
      <c r="H397" s="104">
        <v>6.5258924125106157E-2</v>
      </c>
      <c r="I397" s="107">
        <f t="shared" si="12"/>
        <v>32000.175999999999</v>
      </c>
      <c r="J397" s="108">
        <f t="shared" si="13"/>
        <v>6.7869281090110409E-3</v>
      </c>
    </row>
    <row r="398" spans="1:10" x14ac:dyDescent="0.25">
      <c r="A398" t="s">
        <v>3</v>
      </c>
      <c r="B398" t="s">
        <v>44</v>
      </c>
      <c r="C398" t="s">
        <v>0</v>
      </c>
      <c r="D398" t="s">
        <v>56</v>
      </c>
      <c r="E398" s="132" t="s">
        <v>53</v>
      </c>
      <c r="F398" s="100">
        <v>573192</v>
      </c>
      <c r="G398" s="106">
        <v>3.1</v>
      </c>
      <c r="H398" s="104">
        <v>1</v>
      </c>
      <c r="I398" s="107">
        <f t="shared" si="12"/>
        <v>35537.904000000002</v>
      </c>
      <c r="J398" s="108">
        <f t="shared" si="13"/>
        <v>6.2E-2</v>
      </c>
    </row>
    <row r="399" spans="1:10" x14ac:dyDescent="0.25">
      <c r="A399" t="s">
        <v>3</v>
      </c>
      <c r="B399" t="s">
        <v>44</v>
      </c>
      <c r="C399" t="s">
        <v>52</v>
      </c>
      <c r="D399" t="s">
        <v>56</v>
      </c>
      <c r="E399" s="132" t="s">
        <v>53</v>
      </c>
      <c r="F399" s="100">
        <v>5593039</v>
      </c>
      <c r="G399" s="106">
        <v>1.2</v>
      </c>
      <c r="H399" s="104">
        <v>1</v>
      </c>
      <c r="I399" s="107">
        <f t="shared" si="12"/>
        <v>134232.93599999999</v>
      </c>
      <c r="J399" s="108">
        <f t="shared" si="13"/>
        <v>2.4E-2</v>
      </c>
    </row>
    <row r="400" spans="1:10" ht="15.75" customHeight="1" x14ac:dyDescent="0.25">
      <c r="A400" t="s">
        <v>3</v>
      </c>
      <c r="B400" t="s">
        <v>44</v>
      </c>
      <c r="C400" t="s">
        <v>0</v>
      </c>
      <c r="D400" t="s">
        <v>56</v>
      </c>
      <c r="E400" s="132" t="s">
        <v>54</v>
      </c>
      <c r="F400" s="100">
        <v>508637</v>
      </c>
      <c r="G400" s="106">
        <v>3.1</v>
      </c>
      <c r="H400" s="104">
        <v>0.88737630671746992</v>
      </c>
      <c r="I400" s="107">
        <f t="shared" si="12"/>
        <v>31535.493999999999</v>
      </c>
      <c r="J400" s="108">
        <f t="shared" si="13"/>
        <v>5.5017331016483137E-2</v>
      </c>
    </row>
    <row r="401" spans="1:10" ht="16.5" customHeight="1" x14ac:dyDescent="0.25">
      <c r="A401" t="s">
        <v>3</v>
      </c>
      <c r="B401" t="s">
        <v>44</v>
      </c>
      <c r="C401" t="s">
        <v>52</v>
      </c>
      <c r="D401" t="s">
        <v>56</v>
      </c>
      <c r="E401" s="132" t="s">
        <v>54</v>
      </c>
      <c r="F401" s="100">
        <v>5130258</v>
      </c>
      <c r="G401" s="106">
        <v>1.2</v>
      </c>
      <c r="H401" s="104">
        <v>0.91725768406049024</v>
      </c>
      <c r="I401" s="107">
        <f t="shared" si="12"/>
        <v>123126.192</v>
      </c>
      <c r="J401" s="108">
        <f t="shared" si="13"/>
        <v>2.2014184417451763E-2</v>
      </c>
    </row>
    <row r="402" spans="1:10" ht="16.5" customHeight="1" x14ac:dyDescent="0.25">
      <c r="A402" t="s">
        <v>3</v>
      </c>
      <c r="B402" t="s">
        <v>44</v>
      </c>
      <c r="C402" t="s">
        <v>0</v>
      </c>
      <c r="D402" t="s">
        <v>56</v>
      </c>
      <c r="E402" s="132" t="s">
        <v>51</v>
      </c>
      <c r="F402" s="100">
        <v>64555</v>
      </c>
      <c r="G402" s="106">
        <v>10</v>
      </c>
      <c r="H402" s="104">
        <v>0.11262369328253011</v>
      </c>
      <c r="I402" s="107">
        <f t="shared" si="12"/>
        <v>12911</v>
      </c>
      <c r="J402" s="108">
        <f t="shared" si="13"/>
        <v>2.2524738656506019E-2</v>
      </c>
    </row>
    <row r="403" spans="1:10" ht="15" customHeight="1" x14ac:dyDescent="0.25">
      <c r="A403" t="s">
        <v>3</v>
      </c>
      <c r="B403" t="s">
        <v>44</v>
      </c>
      <c r="C403" t="s">
        <v>52</v>
      </c>
      <c r="D403" t="s">
        <v>56</v>
      </c>
      <c r="E403" s="132" t="s">
        <v>51</v>
      </c>
      <c r="F403" s="100">
        <v>462781</v>
      </c>
      <c r="G403" s="106">
        <v>4.3</v>
      </c>
      <c r="H403" s="104">
        <v>8.2742315939509814E-2</v>
      </c>
      <c r="I403" s="107">
        <f t="shared" si="12"/>
        <v>39799.165999999997</v>
      </c>
      <c r="J403" s="108">
        <f t="shared" si="13"/>
        <v>7.1158391707978443E-3</v>
      </c>
    </row>
    <row r="404" spans="1:10" x14ac:dyDescent="0.25">
      <c r="A404" t="s">
        <v>3</v>
      </c>
      <c r="B404" t="s">
        <v>44</v>
      </c>
      <c r="C404" t="s">
        <v>0</v>
      </c>
      <c r="D404" t="s">
        <v>57</v>
      </c>
      <c r="E404" s="132" t="s">
        <v>53</v>
      </c>
      <c r="F404" s="100">
        <v>526356</v>
      </c>
      <c r="G404" s="106">
        <v>3.1</v>
      </c>
      <c r="H404" s="104">
        <v>1</v>
      </c>
      <c r="I404" s="107">
        <f t="shared" si="12"/>
        <v>32634.072</v>
      </c>
      <c r="J404" s="108">
        <f t="shared" si="13"/>
        <v>6.2E-2</v>
      </c>
    </row>
    <row r="405" spans="1:10" ht="16.5" customHeight="1" x14ac:dyDescent="0.25">
      <c r="A405" t="s">
        <v>3</v>
      </c>
      <c r="B405" t="s">
        <v>44</v>
      </c>
      <c r="C405" t="s">
        <v>52</v>
      </c>
      <c r="D405" t="s">
        <v>57</v>
      </c>
      <c r="E405" s="132" t="s">
        <v>53</v>
      </c>
      <c r="F405" s="100">
        <v>4653368</v>
      </c>
      <c r="G405" s="106">
        <v>1.3</v>
      </c>
      <c r="H405" s="104">
        <v>1</v>
      </c>
      <c r="I405" s="107">
        <f t="shared" si="12"/>
        <v>120987.56800000001</v>
      </c>
      <c r="J405" s="108">
        <f t="shared" si="13"/>
        <v>2.6000000000000002E-2</v>
      </c>
    </row>
    <row r="406" spans="1:10" ht="24" customHeight="1" x14ac:dyDescent="0.25">
      <c r="A406" t="s">
        <v>3</v>
      </c>
      <c r="B406" t="s">
        <v>44</v>
      </c>
      <c r="C406" t="s">
        <v>0</v>
      </c>
      <c r="D406" t="s">
        <v>57</v>
      </c>
      <c r="E406" s="132" t="s">
        <v>54</v>
      </c>
      <c r="F406" s="100">
        <v>406791</v>
      </c>
      <c r="G406" s="106">
        <v>3.6</v>
      </c>
      <c r="H406" s="104">
        <v>0.77284385472949868</v>
      </c>
      <c r="I406" s="107">
        <f t="shared" si="12"/>
        <v>29288.952000000001</v>
      </c>
      <c r="J406" s="108">
        <f t="shared" si="13"/>
        <v>5.5644757540523913E-2</v>
      </c>
    </row>
    <row r="407" spans="1:10" x14ac:dyDescent="0.25">
      <c r="A407" t="s">
        <v>3</v>
      </c>
      <c r="B407" t="s">
        <v>44</v>
      </c>
      <c r="C407" t="s">
        <v>52</v>
      </c>
      <c r="D407" t="s">
        <v>57</v>
      </c>
      <c r="E407" s="132" t="s">
        <v>54</v>
      </c>
      <c r="F407" s="100">
        <v>4062905</v>
      </c>
      <c r="G407" s="106">
        <v>1.3</v>
      </c>
      <c r="H407" s="104">
        <v>0.8731106157948394</v>
      </c>
      <c r="I407" s="107">
        <f t="shared" si="12"/>
        <v>105635.53</v>
      </c>
      <c r="J407" s="108">
        <f t="shared" si="13"/>
        <v>2.2700876010665824E-2</v>
      </c>
    </row>
    <row r="408" spans="1:10" ht="15" customHeight="1" x14ac:dyDescent="0.25">
      <c r="A408" t="s">
        <v>3</v>
      </c>
      <c r="B408" t="s">
        <v>44</v>
      </c>
      <c r="C408" t="s">
        <v>0</v>
      </c>
      <c r="D408" t="s">
        <v>57</v>
      </c>
      <c r="E408" s="132" t="s">
        <v>51</v>
      </c>
      <c r="F408" s="100">
        <v>119565</v>
      </c>
      <c r="G408" s="106">
        <v>7.7</v>
      </c>
      <c r="H408" s="104">
        <v>0.22715614527050135</v>
      </c>
      <c r="I408" s="107">
        <f t="shared" si="12"/>
        <v>18413.009999999998</v>
      </c>
      <c r="J408" s="108">
        <f t="shared" si="13"/>
        <v>3.4982046371657208E-2</v>
      </c>
    </row>
    <row r="409" spans="1:10" x14ac:dyDescent="0.25">
      <c r="A409" t="s">
        <v>3</v>
      </c>
      <c r="B409" t="s">
        <v>44</v>
      </c>
      <c r="C409" t="s">
        <v>52</v>
      </c>
      <c r="D409" t="s">
        <v>57</v>
      </c>
      <c r="E409" s="132" t="s">
        <v>51</v>
      </c>
      <c r="F409" s="100">
        <v>590463</v>
      </c>
      <c r="G409" s="106">
        <v>4</v>
      </c>
      <c r="H409" s="104">
        <v>0.12688938420516066</v>
      </c>
      <c r="I409" s="107">
        <f t="shared" si="12"/>
        <v>47237.04</v>
      </c>
      <c r="J409" s="108">
        <f t="shared" si="13"/>
        <v>1.0151150736412852E-2</v>
      </c>
    </row>
    <row r="410" spans="1:10" ht="15.75" customHeight="1" x14ac:dyDescent="0.25">
      <c r="A410" t="s">
        <v>3</v>
      </c>
      <c r="B410" t="s">
        <v>44</v>
      </c>
      <c r="C410" t="s">
        <v>0</v>
      </c>
      <c r="D410" t="s">
        <v>55</v>
      </c>
      <c r="E410" s="132" t="s">
        <v>53</v>
      </c>
      <c r="F410" s="100">
        <v>525813</v>
      </c>
      <c r="G410" s="106">
        <v>3.1</v>
      </c>
      <c r="H410" s="104">
        <v>1</v>
      </c>
      <c r="I410" s="107">
        <f t="shared" si="12"/>
        <v>32600.406000000003</v>
      </c>
      <c r="J410" s="108">
        <f t="shared" si="13"/>
        <v>6.2E-2</v>
      </c>
    </row>
    <row r="411" spans="1:10" ht="15" customHeight="1" x14ac:dyDescent="0.25">
      <c r="A411" t="s">
        <v>3</v>
      </c>
      <c r="B411" t="s">
        <v>44</v>
      </c>
      <c r="C411" t="s">
        <v>52</v>
      </c>
      <c r="D411" t="s">
        <v>55</v>
      </c>
      <c r="E411" s="132" t="s">
        <v>53</v>
      </c>
      <c r="F411" s="100">
        <v>4654742</v>
      </c>
      <c r="G411" s="106">
        <v>1.3</v>
      </c>
      <c r="H411" s="104">
        <v>1</v>
      </c>
      <c r="I411" s="107">
        <f t="shared" si="12"/>
        <v>121023.29200000002</v>
      </c>
      <c r="J411" s="108">
        <f t="shared" si="13"/>
        <v>2.6000000000000002E-2</v>
      </c>
    </row>
    <row r="412" spans="1:10" x14ac:dyDescent="0.25">
      <c r="A412" t="s">
        <v>3</v>
      </c>
      <c r="B412" t="s">
        <v>44</v>
      </c>
      <c r="C412" t="s">
        <v>0</v>
      </c>
      <c r="D412" t="s">
        <v>55</v>
      </c>
      <c r="E412" s="132" t="s">
        <v>54</v>
      </c>
      <c r="F412" s="100">
        <v>460013</v>
      </c>
      <c r="G412" s="106">
        <v>3.4</v>
      </c>
      <c r="H412" s="104">
        <v>0.87486045419188951</v>
      </c>
      <c r="I412" s="107">
        <f t="shared" si="12"/>
        <v>31280.883999999998</v>
      </c>
      <c r="J412" s="108">
        <f t="shared" si="13"/>
        <v>5.9490510885048489E-2</v>
      </c>
    </row>
    <row r="413" spans="1:10" ht="15.75" customHeight="1" x14ac:dyDescent="0.25">
      <c r="A413" t="s">
        <v>3</v>
      </c>
      <c r="B413" t="s">
        <v>44</v>
      </c>
      <c r="C413" t="s">
        <v>52</v>
      </c>
      <c r="D413" t="s">
        <v>55</v>
      </c>
      <c r="E413" s="132" t="s">
        <v>54</v>
      </c>
      <c r="F413" s="100">
        <v>4374847</v>
      </c>
      <c r="G413" s="106">
        <v>1.3</v>
      </c>
      <c r="H413" s="104">
        <v>0.93986884772560975</v>
      </c>
      <c r="I413" s="107">
        <f t="shared" si="12"/>
        <v>113746.02200000001</v>
      </c>
      <c r="J413" s="108">
        <f t="shared" si="13"/>
        <v>2.4436590040865857E-2</v>
      </c>
    </row>
    <row r="414" spans="1:10" x14ac:dyDescent="0.25">
      <c r="A414" t="s">
        <v>3</v>
      </c>
      <c r="B414" t="s">
        <v>44</v>
      </c>
      <c r="C414" t="s">
        <v>0</v>
      </c>
      <c r="D414" t="s">
        <v>55</v>
      </c>
      <c r="E414" s="132" t="s">
        <v>51</v>
      </c>
      <c r="F414" s="100">
        <v>65800</v>
      </c>
      <c r="G414" s="106">
        <v>9.5</v>
      </c>
      <c r="H414" s="104">
        <v>0.12513954580811049</v>
      </c>
      <c r="I414" s="107">
        <f t="shared" si="12"/>
        <v>12502</v>
      </c>
      <c r="J414" s="108">
        <f t="shared" si="13"/>
        <v>2.3776513703540992E-2</v>
      </c>
    </row>
    <row r="415" spans="1:10" ht="15.75" customHeight="1" x14ac:dyDescent="0.25">
      <c r="A415" t="s">
        <v>3</v>
      </c>
      <c r="B415" t="s">
        <v>44</v>
      </c>
      <c r="C415" t="s">
        <v>52</v>
      </c>
      <c r="D415" t="s">
        <v>55</v>
      </c>
      <c r="E415" s="132" t="s">
        <v>51</v>
      </c>
      <c r="F415" s="100">
        <v>279895</v>
      </c>
      <c r="G415" s="106">
        <v>5.7</v>
      </c>
      <c r="H415" s="104">
        <v>6.0131152274390288E-2</v>
      </c>
      <c r="I415" s="107">
        <f t="shared" si="12"/>
        <v>31908.03</v>
      </c>
      <c r="J415" s="108">
        <f t="shared" si="13"/>
        <v>6.8549513592804931E-3</v>
      </c>
    </row>
    <row r="416" spans="1:10" x14ac:dyDescent="0.25">
      <c r="A416" t="s">
        <v>3</v>
      </c>
      <c r="B416" t="s">
        <v>45</v>
      </c>
      <c r="C416" t="s">
        <v>0</v>
      </c>
      <c r="D416" t="s">
        <v>56</v>
      </c>
      <c r="E416" s="132" t="s">
        <v>53</v>
      </c>
      <c r="F416" s="100">
        <v>490261</v>
      </c>
      <c r="G416" s="106">
        <v>3.4</v>
      </c>
      <c r="H416" s="104">
        <v>1</v>
      </c>
      <c r="I416" s="107">
        <f t="shared" si="12"/>
        <v>33337.748</v>
      </c>
      <c r="J416" s="108">
        <f t="shared" si="13"/>
        <v>6.8000000000000005E-2</v>
      </c>
    </row>
    <row r="417" spans="1:10" x14ac:dyDescent="0.25">
      <c r="A417" t="s">
        <v>3</v>
      </c>
      <c r="B417" t="s">
        <v>45</v>
      </c>
      <c r="C417" t="s">
        <v>52</v>
      </c>
      <c r="D417" t="s">
        <v>56</v>
      </c>
      <c r="E417" s="132" t="s">
        <v>53</v>
      </c>
      <c r="F417" s="100">
        <v>5732655</v>
      </c>
      <c r="G417" s="106">
        <v>1.2</v>
      </c>
      <c r="H417" s="104">
        <v>1</v>
      </c>
      <c r="I417" s="107">
        <f t="shared" si="12"/>
        <v>137583.72</v>
      </c>
      <c r="J417" s="108">
        <f t="shared" si="13"/>
        <v>2.4E-2</v>
      </c>
    </row>
    <row r="418" spans="1:10" x14ac:dyDescent="0.25">
      <c r="A418" t="s">
        <v>3</v>
      </c>
      <c r="B418" t="s">
        <v>45</v>
      </c>
      <c r="C418" t="s">
        <v>0</v>
      </c>
      <c r="D418" t="s">
        <v>56</v>
      </c>
      <c r="E418" s="132" t="s">
        <v>54</v>
      </c>
      <c r="F418" s="100">
        <v>454509</v>
      </c>
      <c r="G418" s="106">
        <v>3.4</v>
      </c>
      <c r="H418" s="104">
        <v>0.92707557811043506</v>
      </c>
      <c r="I418" s="107">
        <f t="shared" si="12"/>
        <v>30906.611999999997</v>
      </c>
      <c r="J418" s="108">
        <f t="shared" si="13"/>
        <v>6.3041139311509578E-2</v>
      </c>
    </row>
    <row r="419" spans="1:10" x14ac:dyDescent="0.25">
      <c r="A419" t="s">
        <v>3</v>
      </c>
      <c r="B419" t="s">
        <v>45</v>
      </c>
      <c r="C419" t="s">
        <v>52</v>
      </c>
      <c r="D419" t="s">
        <v>56</v>
      </c>
      <c r="E419" s="132" t="s">
        <v>54</v>
      </c>
      <c r="F419" s="100">
        <v>5380798</v>
      </c>
      <c r="G419" s="106">
        <v>1.2</v>
      </c>
      <c r="H419" s="104">
        <v>0.93862233118860283</v>
      </c>
      <c r="I419" s="107">
        <f t="shared" si="12"/>
        <v>129139.15199999999</v>
      </c>
      <c r="J419" s="108">
        <f t="shared" si="13"/>
        <v>2.2526935948526464E-2</v>
      </c>
    </row>
    <row r="420" spans="1:10" x14ac:dyDescent="0.25">
      <c r="A420" t="s">
        <v>3</v>
      </c>
      <c r="B420" t="s">
        <v>45</v>
      </c>
      <c r="C420" t="s">
        <v>0</v>
      </c>
      <c r="D420" t="s">
        <v>56</v>
      </c>
      <c r="E420" s="132" t="s">
        <v>51</v>
      </c>
      <c r="F420" s="100">
        <v>35752</v>
      </c>
      <c r="G420" s="106">
        <v>13.1</v>
      </c>
      <c r="H420" s="104">
        <v>7.2924421889564953E-2</v>
      </c>
      <c r="I420" s="107">
        <f t="shared" si="12"/>
        <v>9367.0239999999994</v>
      </c>
      <c r="J420" s="108">
        <f t="shared" si="13"/>
        <v>1.9106198535066017E-2</v>
      </c>
    </row>
    <row r="421" spans="1:10" ht="16.5" customHeight="1" x14ac:dyDescent="0.25">
      <c r="A421" t="s">
        <v>3</v>
      </c>
      <c r="B421" t="s">
        <v>45</v>
      </c>
      <c r="C421" t="s">
        <v>52</v>
      </c>
      <c r="D421" t="s">
        <v>56</v>
      </c>
      <c r="E421" s="132" t="s">
        <v>51</v>
      </c>
      <c r="F421" s="100">
        <v>351857</v>
      </c>
      <c r="G421" s="106">
        <v>5.2</v>
      </c>
      <c r="H421" s="104">
        <v>6.1377668811397161E-2</v>
      </c>
      <c r="I421" s="107">
        <f t="shared" si="12"/>
        <v>36593.128000000004</v>
      </c>
      <c r="J421" s="108">
        <f t="shared" si="13"/>
        <v>6.3832775563853047E-3</v>
      </c>
    </row>
    <row r="422" spans="1:10" x14ac:dyDescent="0.25">
      <c r="A422" t="s">
        <v>3</v>
      </c>
      <c r="B422" t="s">
        <v>45</v>
      </c>
      <c r="C422" t="s">
        <v>0</v>
      </c>
      <c r="D422" t="s">
        <v>57</v>
      </c>
      <c r="E422" s="132" t="s">
        <v>53</v>
      </c>
      <c r="F422" s="100">
        <v>454932</v>
      </c>
      <c r="G422" s="106">
        <v>3.4</v>
      </c>
      <c r="H422" s="104">
        <v>1</v>
      </c>
      <c r="I422" s="107">
        <f t="shared" si="12"/>
        <v>30935.376</v>
      </c>
      <c r="J422" s="108">
        <f t="shared" si="13"/>
        <v>6.8000000000000005E-2</v>
      </c>
    </row>
    <row r="423" spans="1:10" ht="16.5" customHeight="1" x14ac:dyDescent="0.25">
      <c r="A423" t="s">
        <v>3</v>
      </c>
      <c r="B423" t="s">
        <v>45</v>
      </c>
      <c r="C423" t="s">
        <v>52</v>
      </c>
      <c r="D423" t="s">
        <v>57</v>
      </c>
      <c r="E423" s="132" t="s">
        <v>53</v>
      </c>
      <c r="F423" s="100">
        <v>4913324</v>
      </c>
      <c r="G423" s="106">
        <v>1.3</v>
      </c>
      <c r="H423" s="104">
        <v>1</v>
      </c>
      <c r="I423" s="107">
        <f t="shared" si="12"/>
        <v>127746.424</v>
      </c>
      <c r="J423" s="108">
        <f t="shared" si="13"/>
        <v>2.6000000000000002E-2</v>
      </c>
    </row>
    <row r="424" spans="1:10" x14ac:dyDescent="0.25">
      <c r="A424" t="s">
        <v>3</v>
      </c>
      <c r="B424" t="s">
        <v>45</v>
      </c>
      <c r="C424" t="s">
        <v>0</v>
      </c>
      <c r="D424" t="s">
        <v>57</v>
      </c>
      <c r="E424" s="132" t="s">
        <v>54</v>
      </c>
      <c r="F424" s="100">
        <v>365885</v>
      </c>
      <c r="G424" s="106">
        <v>3.9</v>
      </c>
      <c r="H424" s="104">
        <v>0.80426305469828463</v>
      </c>
      <c r="I424" s="107">
        <f t="shared" si="12"/>
        <v>28539.03</v>
      </c>
      <c r="J424" s="108">
        <f t="shared" si="13"/>
        <v>6.2732518266466197E-2</v>
      </c>
    </row>
    <row r="425" spans="1:10" ht="16.5" customHeight="1" x14ac:dyDescent="0.25">
      <c r="A425" t="s">
        <v>3</v>
      </c>
      <c r="B425" t="s">
        <v>45</v>
      </c>
      <c r="C425" t="s">
        <v>52</v>
      </c>
      <c r="D425" t="s">
        <v>57</v>
      </c>
      <c r="E425" s="132" t="s">
        <v>54</v>
      </c>
      <c r="F425" s="100">
        <v>4393758</v>
      </c>
      <c r="G425" s="106">
        <v>1.3</v>
      </c>
      <c r="H425" s="104">
        <v>0.89425366615350421</v>
      </c>
      <c r="I425" s="107">
        <f t="shared" si="12"/>
        <v>114237.70800000001</v>
      </c>
      <c r="J425" s="108">
        <f t="shared" si="13"/>
        <v>2.3250595319991109E-2</v>
      </c>
    </row>
    <row r="426" spans="1:10" x14ac:dyDescent="0.25">
      <c r="A426" t="s">
        <v>3</v>
      </c>
      <c r="B426" t="s">
        <v>45</v>
      </c>
      <c r="C426" t="s">
        <v>0</v>
      </c>
      <c r="D426" t="s">
        <v>57</v>
      </c>
      <c r="E426" s="132" t="s">
        <v>51</v>
      </c>
      <c r="F426" s="100">
        <v>89047</v>
      </c>
      <c r="G426" s="106">
        <v>8.3000000000000007</v>
      </c>
      <c r="H426" s="104">
        <v>0.19573694530171543</v>
      </c>
      <c r="I426" s="107">
        <f t="shared" si="12"/>
        <v>14781.802000000001</v>
      </c>
      <c r="J426" s="108">
        <f t="shared" si="13"/>
        <v>3.2492332920084764E-2</v>
      </c>
    </row>
    <row r="427" spans="1:10" x14ac:dyDescent="0.25">
      <c r="A427" t="s">
        <v>3</v>
      </c>
      <c r="B427" t="s">
        <v>45</v>
      </c>
      <c r="C427" t="s">
        <v>52</v>
      </c>
      <c r="D427" t="s">
        <v>57</v>
      </c>
      <c r="E427" s="132" t="s">
        <v>51</v>
      </c>
      <c r="F427" s="100">
        <v>519566</v>
      </c>
      <c r="G427" s="106">
        <v>4</v>
      </c>
      <c r="H427" s="104">
        <v>0.10574633384649577</v>
      </c>
      <c r="I427" s="107">
        <f t="shared" si="12"/>
        <v>41565.279999999999</v>
      </c>
      <c r="J427" s="108">
        <f t="shared" si="13"/>
        <v>8.4597067077196615E-3</v>
      </c>
    </row>
    <row r="428" spans="1:10" x14ac:dyDescent="0.25">
      <c r="A428" t="s">
        <v>3</v>
      </c>
      <c r="B428" t="s">
        <v>45</v>
      </c>
      <c r="C428" t="s">
        <v>0</v>
      </c>
      <c r="D428" t="s">
        <v>55</v>
      </c>
      <c r="E428" s="132" t="s">
        <v>53</v>
      </c>
      <c r="F428" s="100">
        <v>455028</v>
      </c>
      <c r="G428" s="106">
        <v>3.4</v>
      </c>
      <c r="H428" s="104">
        <v>1</v>
      </c>
      <c r="I428" s="107">
        <f t="shared" si="12"/>
        <v>30941.903999999999</v>
      </c>
      <c r="J428" s="108">
        <f t="shared" si="13"/>
        <v>6.8000000000000005E-2</v>
      </c>
    </row>
    <row r="429" spans="1:10" x14ac:dyDescent="0.25">
      <c r="A429" t="s">
        <v>3</v>
      </c>
      <c r="B429" t="s">
        <v>45</v>
      </c>
      <c r="C429" t="s">
        <v>52</v>
      </c>
      <c r="D429" t="s">
        <v>55</v>
      </c>
      <c r="E429" s="132" t="s">
        <v>53</v>
      </c>
      <c r="F429" s="100">
        <v>4915340</v>
      </c>
      <c r="G429" s="106">
        <v>1.3</v>
      </c>
      <c r="H429" s="104">
        <v>1</v>
      </c>
      <c r="I429" s="107">
        <f t="shared" si="12"/>
        <v>127798.84</v>
      </c>
      <c r="J429" s="108">
        <f t="shared" si="13"/>
        <v>2.6000000000000002E-2</v>
      </c>
    </row>
    <row r="430" spans="1:10" x14ac:dyDescent="0.25">
      <c r="A430" t="s">
        <v>3</v>
      </c>
      <c r="B430" t="s">
        <v>45</v>
      </c>
      <c r="C430" t="s">
        <v>0</v>
      </c>
      <c r="D430" t="s">
        <v>55</v>
      </c>
      <c r="E430" s="132" t="s">
        <v>54</v>
      </c>
      <c r="F430" s="100">
        <v>413860</v>
      </c>
      <c r="G430" s="106">
        <v>3.6</v>
      </c>
      <c r="H430" s="104">
        <v>0.90952644672415761</v>
      </c>
      <c r="I430" s="107">
        <f t="shared" si="12"/>
        <v>29797.919999999998</v>
      </c>
      <c r="J430" s="108">
        <f t="shared" si="13"/>
        <v>6.5485904164139352E-2</v>
      </c>
    </row>
    <row r="431" spans="1:10" x14ac:dyDescent="0.25">
      <c r="A431" t="s">
        <v>3</v>
      </c>
      <c r="B431" t="s">
        <v>45</v>
      </c>
      <c r="C431" t="s">
        <v>52</v>
      </c>
      <c r="D431" t="s">
        <v>55</v>
      </c>
      <c r="E431" s="132" t="s">
        <v>54</v>
      </c>
      <c r="F431" s="100">
        <v>4689184</v>
      </c>
      <c r="G431" s="106">
        <v>1.3</v>
      </c>
      <c r="H431" s="104">
        <v>0.95398975452359347</v>
      </c>
      <c r="I431" s="107">
        <f t="shared" si="12"/>
        <v>121918.784</v>
      </c>
      <c r="J431" s="108">
        <f t="shared" si="13"/>
        <v>2.4803733617613434E-2</v>
      </c>
    </row>
    <row r="432" spans="1:10" x14ac:dyDescent="0.25">
      <c r="A432" t="s">
        <v>3</v>
      </c>
      <c r="B432" t="s">
        <v>45</v>
      </c>
      <c r="C432" t="s">
        <v>0</v>
      </c>
      <c r="D432" t="s">
        <v>55</v>
      </c>
      <c r="E432" s="132" t="s">
        <v>51</v>
      </c>
      <c r="F432" s="100">
        <v>41168</v>
      </c>
      <c r="G432" s="106">
        <v>12.3</v>
      </c>
      <c r="H432" s="104">
        <v>9.0473553275842361E-2</v>
      </c>
      <c r="I432" s="107">
        <f t="shared" si="12"/>
        <v>10127.328000000001</v>
      </c>
      <c r="J432" s="108">
        <f t="shared" si="13"/>
        <v>2.225649410585722E-2</v>
      </c>
    </row>
    <row r="433" spans="1:24" x14ac:dyDescent="0.25">
      <c r="A433" t="s">
        <v>3</v>
      </c>
      <c r="B433" t="s">
        <v>45</v>
      </c>
      <c r="C433" t="s">
        <v>52</v>
      </c>
      <c r="D433" t="s">
        <v>55</v>
      </c>
      <c r="E433" s="132" t="s">
        <v>51</v>
      </c>
      <c r="F433" s="100">
        <v>226156</v>
      </c>
      <c r="G433" s="106">
        <v>6.4</v>
      </c>
      <c r="H433" s="104">
        <v>4.6010245476406517E-2</v>
      </c>
      <c r="I433" s="107">
        <f t="shared" si="12"/>
        <v>28947.968000000004</v>
      </c>
      <c r="J433" s="108">
        <f t="shared" si="13"/>
        <v>5.8893114209800342E-3</v>
      </c>
    </row>
    <row r="436" spans="1:24" x14ac:dyDescent="0.25">
      <c r="F436" s="100"/>
    </row>
    <row r="437" spans="1:24" x14ac:dyDescent="0.25">
      <c r="A437" t="s">
        <v>9</v>
      </c>
      <c r="B437" t="s">
        <v>41</v>
      </c>
      <c r="C437" t="s">
        <v>0</v>
      </c>
      <c r="D437" t="s">
        <v>56</v>
      </c>
      <c r="E437" s="132" t="s">
        <v>53</v>
      </c>
      <c r="F437" s="100">
        <v>789994</v>
      </c>
      <c r="G437" s="106">
        <v>2.5</v>
      </c>
      <c r="H437" s="104">
        <f>F437/F437</f>
        <v>1</v>
      </c>
      <c r="I437" s="107">
        <f t="shared" ref="I437:I500" si="14">2*(F437*G437/100)</f>
        <v>39499.699999999997</v>
      </c>
      <c r="J437" s="108">
        <f t="shared" ref="J437:J500" si="15">2*(G437*H437/100)</f>
        <v>0.05</v>
      </c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</row>
    <row r="438" spans="1:24" x14ac:dyDescent="0.25">
      <c r="A438" t="s">
        <v>9</v>
      </c>
      <c r="B438" t="s">
        <v>41</v>
      </c>
      <c r="C438" t="s">
        <v>0</v>
      </c>
      <c r="D438" t="s">
        <v>56</v>
      </c>
      <c r="E438" s="132" t="s">
        <v>54</v>
      </c>
      <c r="F438" s="100">
        <v>658951</v>
      </c>
      <c r="G438" s="106">
        <v>3.2</v>
      </c>
      <c r="H438" s="104">
        <f>F438/F437</f>
        <v>0.83412152497360736</v>
      </c>
      <c r="I438" s="107">
        <f t="shared" si="14"/>
        <v>42172.864000000001</v>
      </c>
      <c r="J438" s="108">
        <f t="shared" si="15"/>
        <v>5.3383777598310873E-2</v>
      </c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</row>
    <row r="439" spans="1:24" ht="15" customHeight="1" x14ac:dyDescent="0.25">
      <c r="A439" t="s">
        <v>9</v>
      </c>
      <c r="B439" t="s">
        <v>41</v>
      </c>
      <c r="C439" t="s">
        <v>0</v>
      </c>
      <c r="D439" t="s">
        <v>56</v>
      </c>
      <c r="E439" s="132" t="s">
        <v>51</v>
      </c>
      <c r="F439" s="100">
        <v>131043</v>
      </c>
      <c r="G439" s="106">
        <v>6.8</v>
      </c>
      <c r="H439" s="104">
        <f>F439/F437</f>
        <v>0.16587847502639261</v>
      </c>
      <c r="I439" s="107">
        <f t="shared" si="14"/>
        <v>17821.848000000002</v>
      </c>
      <c r="J439" s="108">
        <f t="shared" si="15"/>
        <v>2.2559472603589391E-2</v>
      </c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</row>
    <row r="440" spans="1:24" x14ac:dyDescent="0.25">
      <c r="A440" t="s">
        <v>9</v>
      </c>
      <c r="B440" t="s">
        <v>42</v>
      </c>
      <c r="C440" t="s">
        <v>0</v>
      </c>
      <c r="D440" t="s">
        <v>56</v>
      </c>
      <c r="E440" s="132" t="s">
        <v>53</v>
      </c>
      <c r="F440" s="100">
        <v>605932</v>
      </c>
      <c r="G440" s="106">
        <v>3.2</v>
      </c>
      <c r="H440" s="104">
        <f t="shared" ref="H440" si="16">F440/F440</f>
        <v>1</v>
      </c>
      <c r="I440" s="107">
        <f t="shared" si="14"/>
        <v>38779.648000000001</v>
      </c>
      <c r="J440" s="108">
        <f t="shared" si="15"/>
        <v>6.4000000000000001E-2</v>
      </c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</row>
    <row r="441" spans="1:24" ht="15.75" customHeight="1" x14ac:dyDescent="0.25">
      <c r="A441" t="s">
        <v>9</v>
      </c>
      <c r="B441" t="s">
        <v>42</v>
      </c>
      <c r="C441" t="s">
        <v>0</v>
      </c>
      <c r="D441" t="s">
        <v>56</v>
      </c>
      <c r="E441" s="132" t="s">
        <v>54</v>
      </c>
      <c r="F441" s="100">
        <v>530774</v>
      </c>
      <c r="G441" s="106">
        <v>3.2</v>
      </c>
      <c r="H441" s="104">
        <f t="shared" ref="H441" si="17">F441/F440</f>
        <v>0.87596297934421685</v>
      </c>
      <c r="I441" s="107">
        <f t="shared" si="14"/>
        <v>33969.536</v>
      </c>
      <c r="J441" s="108">
        <f t="shared" si="15"/>
        <v>5.6061630678029883E-2</v>
      </c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</row>
    <row r="442" spans="1:24" x14ac:dyDescent="0.25">
      <c r="A442" t="s">
        <v>9</v>
      </c>
      <c r="B442" t="s">
        <v>42</v>
      </c>
      <c r="C442" t="s">
        <v>0</v>
      </c>
      <c r="D442" t="s">
        <v>56</v>
      </c>
      <c r="E442" s="132" t="s">
        <v>51</v>
      </c>
      <c r="F442" s="100">
        <v>75158</v>
      </c>
      <c r="G442" s="106">
        <v>8.8000000000000007</v>
      </c>
      <c r="H442" s="104">
        <f t="shared" ref="H442" si="18">F442/F440</f>
        <v>0.12403702065578316</v>
      </c>
      <c r="I442" s="107">
        <f t="shared" si="14"/>
        <v>13227.808000000001</v>
      </c>
      <c r="J442" s="108">
        <f t="shared" si="15"/>
        <v>2.1830515635417838E-2</v>
      </c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</row>
    <row r="443" spans="1:24" ht="15.75" customHeight="1" x14ac:dyDescent="0.25">
      <c r="A443" t="s">
        <v>9</v>
      </c>
      <c r="B443" t="s">
        <v>43</v>
      </c>
      <c r="C443" t="s">
        <v>0</v>
      </c>
      <c r="D443" t="s">
        <v>56</v>
      </c>
      <c r="E443" s="132" t="s">
        <v>53</v>
      </c>
      <c r="F443" s="100">
        <v>665137</v>
      </c>
      <c r="G443" s="106">
        <v>3.2</v>
      </c>
      <c r="H443" s="104">
        <f t="shared" ref="H443" si="19">F443/F443</f>
        <v>1</v>
      </c>
      <c r="I443" s="107">
        <f t="shared" si="14"/>
        <v>42568.767999999996</v>
      </c>
      <c r="J443" s="108">
        <f t="shared" si="15"/>
        <v>6.4000000000000001E-2</v>
      </c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</row>
    <row r="444" spans="1:24" x14ac:dyDescent="0.25">
      <c r="A444" t="s">
        <v>9</v>
      </c>
      <c r="B444" t="s">
        <v>43</v>
      </c>
      <c r="C444" t="s">
        <v>0</v>
      </c>
      <c r="D444" t="s">
        <v>56</v>
      </c>
      <c r="E444" s="132" t="s">
        <v>54</v>
      </c>
      <c r="F444" s="100">
        <v>600851</v>
      </c>
      <c r="G444" s="106">
        <v>3.2</v>
      </c>
      <c r="H444" s="104">
        <f t="shared" ref="H444" si="20">F444/F443</f>
        <v>0.90334923481929286</v>
      </c>
      <c r="I444" s="107">
        <f t="shared" si="14"/>
        <v>38454.464000000007</v>
      </c>
      <c r="J444" s="108">
        <f t="shared" si="15"/>
        <v>5.7814351028434741E-2</v>
      </c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</row>
    <row r="445" spans="1:24" x14ac:dyDescent="0.25">
      <c r="A445" t="s">
        <v>9</v>
      </c>
      <c r="B445" t="s">
        <v>43</v>
      </c>
      <c r="C445" t="s">
        <v>0</v>
      </c>
      <c r="D445" t="s">
        <v>56</v>
      </c>
      <c r="E445" s="132" t="s">
        <v>51</v>
      </c>
      <c r="F445" s="100">
        <v>64286</v>
      </c>
      <c r="G445" s="106">
        <v>9.9</v>
      </c>
      <c r="H445" s="104">
        <f t="shared" ref="H445" si="21">F445/F443</f>
        <v>9.6650765180707129E-2</v>
      </c>
      <c r="I445" s="107">
        <f t="shared" si="14"/>
        <v>12728.628000000001</v>
      </c>
      <c r="J445" s="108">
        <f t="shared" si="15"/>
        <v>1.9136851505780011E-2</v>
      </c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</row>
    <row r="446" spans="1:24" x14ac:dyDescent="0.25">
      <c r="A446" t="s">
        <v>9</v>
      </c>
      <c r="B446" t="s">
        <v>44</v>
      </c>
      <c r="C446" t="s">
        <v>0</v>
      </c>
      <c r="D446" t="s">
        <v>56</v>
      </c>
      <c r="E446" s="132" t="s">
        <v>53</v>
      </c>
      <c r="F446" s="100">
        <v>590747</v>
      </c>
      <c r="G446" s="106">
        <v>3.2</v>
      </c>
      <c r="H446" s="104">
        <f t="shared" ref="H446" si="22">F446/F446</f>
        <v>1</v>
      </c>
      <c r="I446" s="107">
        <f t="shared" si="14"/>
        <v>37807.808000000005</v>
      </c>
      <c r="J446" s="108">
        <f t="shared" si="15"/>
        <v>6.4000000000000001E-2</v>
      </c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</row>
    <row r="447" spans="1:24" x14ac:dyDescent="0.25">
      <c r="A447" t="s">
        <v>9</v>
      </c>
      <c r="B447" t="s">
        <v>44</v>
      </c>
      <c r="C447" t="s">
        <v>0</v>
      </c>
      <c r="D447" t="s">
        <v>56</v>
      </c>
      <c r="E447" s="132" t="s">
        <v>54</v>
      </c>
      <c r="F447" s="100">
        <v>535989</v>
      </c>
      <c r="G447" s="106">
        <v>3.2</v>
      </c>
      <c r="H447" s="104">
        <f t="shared" ref="H447" si="23">F447/F446</f>
        <v>0.90730718903354568</v>
      </c>
      <c r="I447" s="107">
        <f t="shared" si="14"/>
        <v>34303.296000000002</v>
      </c>
      <c r="J447" s="108">
        <f t="shared" si="15"/>
        <v>5.8067660098146928E-2</v>
      </c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</row>
    <row r="448" spans="1:24" ht="16.5" customHeight="1" x14ac:dyDescent="0.25">
      <c r="A448" t="s">
        <v>9</v>
      </c>
      <c r="B448" t="s">
        <v>44</v>
      </c>
      <c r="C448" t="s">
        <v>0</v>
      </c>
      <c r="D448" t="s">
        <v>56</v>
      </c>
      <c r="E448" s="132" t="s">
        <v>51</v>
      </c>
      <c r="F448" s="100">
        <v>54758</v>
      </c>
      <c r="G448" s="106">
        <v>10.8</v>
      </c>
      <c r="H448" s="104">
        <f t="shared" ref="H448" si="24">F448/F446</f>
        <v>9.2692810966454334E-2</v>
      </c>
      <c r="I448" s="107">
        <f t="shared" si="14"/>
        <v>11827.728000000001</v>
      </c>
      <c r="J448" s="108">
        <f t="shared" si="15"/>
        <v>2.0021647168754139E-2</v>
      </c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</row>
    <row r="449" spans="1:24" x14ac:dyDescent="0.25">
      <c r="A449" t="s">
        <v>9</v>
      </c>
      <c r="B449" t="s">
        <v>45</v>
      </c>
      <c r="C449" t="s">
        <v>0</v>
      </c>
      <c r="D449" t="s">
        <v>56</v>
      </c>
      <c r="E449" s="132" t="s">
        <v>53</v>
      </c>
      <c r="F449" s="100">
        <v>481466</v>
      </c>
      <c r="G449" s="106">
        <v>3.4</v>
      </c>
      <c r="H449" s="104">
        <f t="shared" ref="H449" si="25">F449/F449</f>
        <v>1</v>
      </c>
      <c r="I449" s="107">
        <f t="shared" si="14"/>
        <v>32739.687999999998</v>
      </c>
      <c r="J449" s="108">
        <f t="shared" si="15"/>
        <v>6.8000000000000005E-2</v>
      </c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</row>
    <row r="450" spans="1:24" ht="16.5" customHeight="1" x14ac:dyDescent="0.25">
      <c r="A450" t="s">
        <v>9</v>
      </c>
      <c r="B450" t="s">
        <v>45</v>
      </c>
      <c r="C450" t="s">
        <v>0</v>
      </c>
      <c r="D450" t="s">
        <v>56</v>
      </c>
      <c r="E450" s="132" t="s">
        <v>54</v>
      </c>
      <c r="F450" s="100">
        <v>451387</v>
      </c>
      <c r="G450" s="106">
        <v>3.4</v>
      </c>
      <c r="H450" s="104">
        <f t="shared" ref="H450" si="26">F450/F449</f>
        <v>0.93752622199698421</v>
      </c>
      <c r="I450" s="107">
        <f t="shared" si="14"/>
        <v>30694.316000000003</v>
      </c>
      <c r="J450" s="108">
        <f t="shared" si="15"/>
        <v>6.3751783095794934E-2</v>
      </c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</row>
    <row r="451" spans="1:24" x14ac:dyDescent="0.25">
      <c r="A451" t="s">
        <v>9</v>
      </c>
      <c r="B451" t="s">
        <v>45</v>
      </c>
      <c r="C451" t="s">
        <v>0</v>
      </c>
      <c r="D451" t="s">
        <v>56</v>
      </c>
      <c r="E451" s="132" t="s">
        <v>51</v>
      </c>
      <c r="F451" s="100">
        <v>30079</v>
      </c>
      <c r="G451" s="106">
        <v>14</v>
      </c>
      <c r="H451" s="104">
        <f t="shared" ref="H451" si="27">F451/F449</f>
        <v>6.247377800301579E-2</v>
      </c>
      <c r="I451" s="107">
        <f t="shared" si="14"/>
        <v>8422.1200000000008</v>
      </c>
      <c r="J451" s="108">
        <f t="shared" si="15"/>
        <v>1.749265784084442E-2</v>
      </c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</row>
    <row r="452" spans="1:24" ht="15.75" customHeight="1" x14ac:dyDescent="0.25">
      <c r="A452" t="s">
        <v>9</v>
      </c>
      <c r="B452" t="s">
        <v>41</v>
      </c>
      <c r="C452" t="s">
        <v>0</v>
      </c>
      <c r="D452" t="s">
        <v>57</v>
      </c>
      <c r="E452" s="132" t="s">
        <v>53</v>
      </c>
      <c r="F452" s="100">
        <v>707671</v>
      </c>
      <c r="G452" s="106">
        <v>3.2</v>
      </c>
      <c r="H452" s="104">
        <f t="shared" ref="H452" si="28">F452/F452</f>
        <v>1</v>
      </c>
      <c r="I452" s="107">
        <f t="shared" si="14"/>
        <v>45290.944000000003</v>
      </c>
      <c r="J452" s="108">
        <f t="shared" si="15"/>
        <v>6.4000000000000001E-2</v>
      </c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</row>
    <row r="453" spans="1:24" x14ac:dyDescent="0.25">
      <c r="A453" t="s">
        <v>9</v>
      </c>
      <c r="B453" t="s">
        <v>41</v>
      </c>
      <c r="C453" t="s">
        <v>0</v>
      </c>
      <c r="D453" t="s">
        <v>57</v>
      </c>
      <c r="E453" s="132" t="s">
        <v>54</v>
      </c>
      <c r="F453" s="100">
        <v>523587</v>
      </c>
      <c r="G453" s="106">
        <v>3.2</v>
      </c>
      <c r="H453" s="104">
        <f t="shared" ref="H453" si="29">F453/F452</f>
        <v>0.73987347227737188</v>
      </c>
      <c r="I453" s="107">
        <f t="shared" si="14"/>
        <v>33509.567999999999</v>
      </c>
      <c r="J453" s="108">
        <f t="shared" si="15"/>
        <v>4.73519022257518E-2</v>
      </c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</row>
    <row r="454" spans="1:24" x14ac:dyDescent="0.25">
      <c r="A454" t="s">
        <v>9</v>
      </c>
      <c r="B454" t="s">
        <v>41</v>
      </c>
      <c r="C454" t="s">
        <v>0</v>
      </c>
      <c r="D454" t="s">
        <v>57</v>
      </c>
      <c r="E454" s="132" t="s">
        <v>51</v>
      </c>
      <c r="F454" s="100">
        <v>184084</v>
      </c>
      <c r="G454" s="106">
        <v>6.2</v>
      </c>
      <c r="H454" s="104">
        <f t="shared" ref="H454" si="30">F454/F452</f>
        <v>0.26012652772262818</v>
      </c>
      <c r="I454" s="107">
        <f t="shared" si="14"/>
        <v>22826.416000000001</v>
      </c>
      <c r="J454" s="108">
        <f t="shared" si="15"/>
        <v>3.22556894376059E-2</v>
      </c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</row>
    <row r="455" spans="1:24" x14ac:dyDescent="0.25">
      <c r="A455" t="s">
        <v>9</v>
      </c>
      <c r="B455" t="s">
        <v>42</v>
      </c>
      <c r="C455" t="s">
        <v>0</v>
      </c>
      <c r="D455" t="s">
        <v>57</v>
      </c>
      <c r="E455" s="132" t="s">
        <v>53</v>
      </c>
      <c r="F455" s="100">
        <v>555508</v>
      </c>
      <c r="G455" s="106">
        <v>3.2</v>
      </c>
      <c r="H455" s="104">
        <f t="shared" ref="H455" si="31">F455/F455</f>
        <v>1</v>
      </c>
      <c r="I455" s="107">
        <f t="shared" si="14"/>
        <v>35552.512000000002</v>
      </c>
      <c r="J455" s="108">
        <f t="shared" si="15"/>
        <v>6.4000000000000001E-2</v>
      </c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</row>
    <row r="456" spans="1:24" x14ac:dyDescent="0.25">
      <c r="A456" t="s">
        <v>9</v>
      </c>
      <c r="B456" t="s">
        <v>42</v>
      </c>
      <c r="C456" t="s">
        <v>0</v>
      </c>
      <c r="D456" t="s">
        <v>57</v>
      </c>
      <c r="E456" s="132" t="s">
        <v>54</v>
      </c>
      <c r="F456" s="100">
        <v>425817</v>
      </c>
      <c r="G456" s="106">
        <v>3.6</v>
      </c>
      <c r="H456" s="104">
        <f t="shared" ref="H456" si="32">F456/F455</f>
        <v>0.7665362155000468</v>
      </c>
      <c r="I456" s="107">
        <f t="shared" si="14"/>
        <v>30658.824000000001</v>
      </c>
      <c r="J456" s="108">
        <f t="shared" si="15"/>
        <v>5.5190607516003375E-2</v>
      </c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</row>
    <row r="457" spans="1:24" ht="15" customHeight="1" x14ac:dyDescent="0.25">
      <c r="A457" t="s">
        <v>9</v>
      </c>
      <c r="B457" t="s">
        <v>42</v>
      </c>
      <c r="C457" t="s">
        <v>0</v>
      </c>
      <c r="D457" t="s">
        <v>57</v>
      </c>
      <c r="E457" s="132" t="s">
        <v>51</v>
      </c>
      <c r="F457" s="100">
        <v>129691</v>
      </c>
      <c r="G457" s="106">
        <v>6.8</v>
      </c>
      <c r="H457" s="104">
        <f t="shared" ref="H457" si="33">F457/F455</f>
        <v>0.2334637844999532</v>
      </c>
      <c r="I457" s="107">
        <f t="shared" si="14"/>
        <v>17637.975999999999</v>
      </c>
      <c r="J457" s="108">
        <f t="shared" si="15"/>
        <v>3.1751074691993633E-2</v>
      </c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</row>
    <row r="458" spans="1:24" x14ac:dyDescent="0.25">
      <c r="A458" t="s">
        <v>9</v>
      </c>
      <c r="B458" t="s">
        <v>43</v>
      </c>
      <c r="C458" t="s">
        <v>0</v>
      </c>
      <c r="D458" t="s">
        <v>57</v>
      </c>
      <c r="E458" s="132" t="s">
        <v>53</v>
      </c>
      <c r="F458" s="100">
        <v>622879</v>
      </c>
      <c r="G458" s="106">
        <v>3.2</v>
      </c>
      <c r="H458" s="104">
        <f t="shared" ref="H458" si="34">F458/F458</f>
        <v>1</v>
      </c>
      <c r="I458" s="107">
        <f t="shared" si="14"/>
        <v>39864.256000000001</v>
      </c>
      <c r="J458" s="108">
        <f t="shared" si="15"/>
        <v>6.4000000000000001E-2</v>
      </c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</row>
    <row r="459" spans="1:24" ht="15.75" customHeight="1" x14ac:dyDescent="0.25">
      <c r="A459" t="s">
        <v>9</v>
      </c>
      <c r="B459" t="s">
        <v>43</v>
      </c>
      <c r="C459" t="s">
        <v>0</v>
      </c>
      <c r="D459" t="s">
        <v>57</v>
      </c>
      <c r="E459" s="132" t="s">
        <v>54</v>
      </c>
      <c r="F459" s="100">
        <v>482289</v>
      </c>
      <c r="G459" s="106">
        <v>3.4</v>
      </c>
      <c r="H459" s="104">
        <f t="shared" ref="H459" si="35">F459/F458</f>
        <v>0.77429003064800705</v>
      </c>
      <c r="I459" s="107">
        <f t="shared" si="14"/>
        <v>32795.651999999995</v>
      </c>
      <c r="J459" s="108">
        <f t="shared" si="15"/>
        <v>5.2651722084064476E-2</v>
      </c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</row>
    <row r="460" spans="1:24" x14ac:dyDescent="0.25">
      <c r="A460" t="s">
        <v>9</v>
      </c>
      <c r="B460" t="s">
        <v>43</v>
      </c>
      <c r="C460" t="s">
        <v>0</v>
      </c>
      <c r="D460" t="s">
        <v>57</v>
      </c>
      <c r="E460" s="132" t="s">
        <v>51</v>
      </c>
      <c r="F460" s="100">
        <v>140590</v>
      </c>
      <c r="G460" s="106">
        <v>6.8</v>
      </c>
      <c r="H460" s="104">
        <f t="shared" ref="H460" si="36">F460/F458</f>
        <v>0.22570996935199292</v>
      </c>
      <c r="I460" s="107">
        <f t="shared" si="14"/>
        <v>19120.240000000002</v>
      </c>
      <c r="J460" s="108">
        <f t="shared" si="15"/>
        <v>3.0696555831871034E-2</v>
      </c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</row>
    <row r="461" spans="1:24" ht="16.5" customHeight="1" x14ac:dyDescent="0.25">
      <c r="A461" t="s">
        <v>9</v>
      </c>
      <c r="B461" t="s">
        <v>44</v>
      </c>
      <c r="C461" t="s">
        <v>0</v>
      </c>
      <c r="D461" t="s">
        <v>57</v>
      </c>
      <c r="E461" s="132" t="s">
        <v>53</v>
      </c>
      <c r="F461" s="100">
        <v>555152</v>
      </c>
      <c r="G461" s="106">
        <v>3.2</v>
      </c>
      <c r="H461" s="104">
        <f t="shared" ref="H461" si="37">F461/F461</f>
        <v>1</v>
      </c>
      <c r="I461" s="107">
        <f t="shared" si="14"/>
        <v>35529.728000000003</v>
      </c>
      <c r="J461" s="108">
        <f t="shared" si="15"/>
        <v>6.4000000000000001E-2</v>
      </c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</row>
    <row r="462" spans="1:24" x14ac:dyDescent="0.25">
      <c r="A462" t="s">
        <v>9</v>
      </c>
      <c r="B462" t="s">
        <v>44</v>
      </c>
      <c r="C462" t="s">
        <v>0</v>
      </c>
      <c r="D462" t="s">
        <v>57</v>
      </c>
      <c r="E462" s="132" t="s">
        <v>54</v>
      </c>
      <c r="F462" s="100">
        <v>424691</v>
      </c>
      <c r="G462" s="106">
        <v>3.6</v>
      </c>
      <c r="H462" s="104">
        <f t="shared" ref="H462" si="38">F462/F461</f>
        <v>0.76499949563362823</v>
      </c>
      <c r="I462" s="107">
        <f t="shared" si="14"/>
        <v>30577.752</v>
      </c>
      <c r="J462" s="108">
        <f t="shared" si="15"/>
        <v>5.5079963685621236E-2</v>
      </c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</row>
    <row r="463" spans="1:24" x14ac:dyDescent="0.25">
      <c r="A463" t="s">
        <v>9</v>
      </c>
      <c r="B463" t="s">
        <v>44</v>
      </c>
      <c r="C463" t="s">
        <v>0</v>
      </c>
      <c r="D463" t="s">
        <v>57</v>
      </c>
      <c r="E463" s="132" t="s">
        <v>51</v>
      </c>
      <c r="F463" s="100">
        <v>130461</v>
      </c>
      <c r="G463" s="106">
        <v>6.8</v>
      </c>
      <c r="H463" s="104">
        <f t="shared" ref="H463" si="39">F463/F461</f>
        <v>0.23500050436637174</v>
      </c>
      <c r="I463" s="107">
        <f t="shared" si="14"/>
        <v>17742.696</v>
      </c>
      <c r="J463" s="108">
        <f t="shared" si="15"/>
        <v>3.1960068593826552E-2</v>
      </c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</row>
    <row r="464" spans="1:24" x14ac:dyDescent="0.25">
      <c r="A464" t="s">
        <v>9</v>
      </c>
      <c r="B464" t="s">
        <v>45</v>
      </c>
      <c r="C464" t="s">
        <v>0</v>
      </c>
      <c r="D464" t="s">
        <v>57</v>
      </c>
      <c r="E464" s="132" t="s">
        <v>53</v>
      </c>
      <c r="F464" s="100">
        <v>437052</v>
      </c>
      <c r="G464" s="106">
        <v>3.6</v>
      </c>
      <c r="H464" s="104">
        <f t="shared" ref="H464" si="40">F464/F464</f>
        <v>1</v>
      </c>
      <c r="I464" s="107">
        <f t="shared" si="14"/>
        <v>31467.743999999999</v>
      </c>
      <c r="J464" s="108">
        <f t="shared" si="15"/>
        <v>7.2000000000000008E-2</v>
      </c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</row>
    <row r="465" spans="1:24" x14ac:dyDescent="0.25">
      <c r="A465" t="s">
        <v>9</v>
      </c>
      <c r="B465" t="s">
        <v>45</v>
      </c>
      <c r="C465" t="s">
        <v>0</v>
      </c>
      <c r="D465" t="s">
        <v>57</v>
      </c>
      <c r="E465" s="132" t="s">
        <v>54</v>
      </c>
      <c r="F465" s="100">
        <v>342307</v>
      </c>
      <c r="G465" s="106">
        <v>4.3</v>
      </c>
      <c r="H465" s="104">
        <f t="shared" ref="H465" si="41">F465/F464</f>
        <v>0.78321801524761359</v>
      </c>
      <c r="I465" s="107">
        <f t="shared" si="14"/>
        <v>29438.401999999998</v>
      </c>
      <c r="J465" s="108">
        <f t="shared" si="15"/>
        <v>6.7356749311294761E-2</v>
      </c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</row>
    <row r="466" spans="1:24" x14ac:dyDescent="0.25">
      <c r="A466" t="s">
        <v>9</v>
      </c>
      <c r="B466" t="s">
        <v>45</v>
      </c>
      <c r="C466" t="s">
        <v>0</v>
      </c>
      <c r="D466" t="s">
        <v>57</v>
      </c>
      <c r="E466" s="132" t="s">
        <v>51</v>
      </c>
      <c r="F466" s="100">
        <v>94745</v>
      </c>
      <c r="G466" s="106">
        <v>8</v>
      </c>
      <c r="H466" s="104">
        <f t="shared" ref="H466" si="42">F466/F464</f>
        <v>0.21678198475238644</v>
      </c>
      <c r="I466" s="107">
        <f t="shared" si="14"/>
        <v>15159.2</v>
      </c>
      <c r="J466" s="108">
        <f t="shared" si="15"/>
        <v>3.4685117560381833E-2</v>
      </c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</row>
    <row r="467" spans="1:24" x14ac:dyDescent="0.25">
      <c r="A467" t="s">
        <v>9</v>
      </c>
      <c r="B467" t="s">
        <v>41</v>
      </c>
      <c r="C467" t="s">
        <v>0</v>
      </c>
      <c r="D467" t="s">
        <v>55</v>
      </c>
      <c r="E467" s="132" t="s">
        <v>53</v>
      </c>
      <c r="F467" s="100">
        <v>708538</v>
      </c>
      <c r="G467" s="106">
        <v>3.2</v>
      </c>
      <c r="H467" s="104">
        <f t="shared" ref="H467" si="43">F467/F467</f>
        <v>1</v>
      </c>
      <c r="I467" s="107">
        <f t="shared" si="14"/>
        <v>45346.432000000001</v>
      </c>
      <c r="J467" s="108">
        <f t="shared" si="15"/>
        <v>6.4000000000000001E-2</v>
      </c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</row>
    <row r="468" spans="1:24" x14ac:dyDescent="0.25">
      <c r="A468" t="s">
        <v>9</v>
      </c>
      <c r="B468" t="s">
        <v>41</v>
      </c>
      <c r="C468" t="s">
        <v>0</v>
      </c>
      <c r="D468" t="s">
        <v>55</v>
      </c>
      <c r="E468" s="132" t="s">
        <v>54</v>
      </c>
      <c r="F468" s="100">
        <v>612407</v>
      </c>
      <c r="G468" s="106">
        <v>3.2</v>
      </c>
      <c r="H468" s="104">
        <f t="shared" ref="H468" si="44">F468/F467</f>
        <v>0.86432484919651453</v>
      </c>
      <c r="I468" s="107">
        <f t="shared" si="14"/>
        <v>39194.048000000003</v>
      </c>
      <c r="J468" s="108">
        <f t="shared" si="15"/>
        <v>5.5316790348576929E-2</v>
      </c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</row>
    <row r="469" spans="1:24" x14ac:dyDescent="0.25">
      <c r="A469" t="s">
        <v>9</v>
      </c>
      <c r="B469" t="s">
        <v>41</v>
      </c>
      <c r="C469" t="s">
        <v>0</v>
      </c>
      <c r="D469" t="s">
        <v>55</v>
      </c>
      <c r="E469" s="132" t="s">
        <v>51</v>
      </c>
      <c r="F469" s="100">
        <v>96131</v>
      </c>
      <c r="G469" s="106">
        <v>7.8</v>
      </c>
      <c r="H469" s="104">
        <f t="shared" ref="H469" si="45">F469/F467</f>
        <v>0.13567515080348549</v>
      </c>
      <c r="I469" s="107">
        <f t="shared" si="14"/>
        <v>14996.435999999998</v>
      </c>
      <c r="J469" s="108">
        <f t="shared" si="15"/>
        <v>2.1165323525343737E-2</v>
      </c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</row>
    <row r="470" spans="1:24" x14ac:dyDescent="0.25">
      <c r="A470" t="s">
        <v>9</v>
      </c>
      <c r="B470" t="s">
        <v>42</v>
      </c>
      <c r="C470" t="s">
        <v>0</v>
      </c>
      <c r="D470" t="s">
        <v>55</v>
      </c>
      <c r="E470" s="132" t="s">
        <v>53</v>
      </c>
      <c r="F470" s="100">
        <v>557332</v>
      </c>
      <c r="G470" s="106">
        <v>3.2</v>
      </c>
      <c r="H470" s="104">
        <f t="shared" ref="H470" si="46">F470/F470</f>
        <v>1</v>
      </c>
      <c r="I470" s="107">
        <f t="shared" si="14"/>
        <v>35669.248</v>
      </c>
      <c r="J470" s="108">
        <f t="shared" si="15"/>
        <v>6.4000000000000001E-2</v>
      </c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</row>
    <row r="471" spans="1:24" x14ac:dyDescent="0.25">
      <c r="A471" t="s">
        <v>9</v>
      </c>
      <c r="B471" t="s">
        <v>42</v>
      </c>
      <c r="C471" t="s">
        <v>0</v>
      </c>
      <c r="D471" t="s">
        <v>55</v>
      </c>
      <c r="E471" s="132" t="s">
        <v>54</v>
      </c>
      <c r="F471" s="100">
        <v>499824</v>
      </c>
      <c r="G471" s="106">
        <v>3.4</v>
      </c>
      <c r="H471" s="104">
        <f t="shared" ref="H471" si="47">F471/F470</f>
        <v>0.89681554262091534</v>
      </c>
      <c r="I471" s="107">
        <f t="shared" si="14"/>
        <v>33988.031999999999</v>
      </c>
      <c r="J471" s="108">
        <f t="shared" si="15"/>
        <v>6.0983456898222245E-2</v>
      </c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</row>
    <row r="472" spans="1:24" x14ac:dyDescent="0.25">
      <c r="A472" t="s">
        <v>9</v>
      </c>
      <c r="B472" t="s">
        <v>42</v>
      </c>
      <c r="C472" t="s">
        <v>0</v>
      </c>
      <c r="D472" t="s">
        <v>55</v>
      </c>
      <c r="E472" s="132" t="s">
        <v>51</v>
      </c>
      <c r="F472" s="100">
        <v>57508</v>
      </c>
      <c r="G472" s="106">
        <v>10.3</v>
      </c>
      <c r="H472" s="104">
        <f t="shared" ref="H472" si="48">F472/F470</f>
        <v>0.10318445737908465</v>
      </c>
      <c r="I472" s="107">
        <f t="shared" si="14"/>
        <v>11846.648000000001</v>
      </c>
      <c r="J472" s="108">
        <f t="shared" si="15"/>
        <v>2.1255998220091436E-2</v>
      </c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</row>
    <row r="473" spans="1:24" x14ac:dyDescent="0.25">
      <c r="A473" t="s">
        <v>9</v>
      </c>
      <c r="B473" t="s">
        <v>43</v>
      </c>
      <c r="C473" t="s">
        <v>0</v>
      </c>
      <c r="D473" t="s">
        <v>55</v>
      </c>
      <c r="E473" s="132" t="s">
        <v>53</v>
      </c>
      <c r="F473" s="100">
        <v>623506</v>
      </c>
      <c r="G473" s="106">
        <v>3.2</v>
      </c>
      <c r="H473" s="104">
        <f t="shared" ref="H473" si="49">F473/F473</f>
        <v>1</v>
      </c>
      <c r="I473" s="107">
        <f t="shared" si="14"/>
        <v>39904.384000000005</v>
      </c>
      <c r="J473" s="108">
        <f t="shared" si="15"/>
        <v>6.4000000000000001E-2</v>
      </c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</row>
    <row r="474" spans="1:24" x14ac:dyDescent="0.25">
      <c r="A474" t="s">
        <v>9</v>
      </c>
      <c r="B474" t="s">
        <v>43</v>
      </c>
      <c r="C474" t="s">
        <v>0</v>
      </c>
      <c r="D474" t="s">
        <v>55</v>
      </c>
      <c r="E474" s="132" t="s">
        <v>54</v>
      </c>
      <c r="F474" s="100">
        <v>551925</v>
      </c>
      <c r="G474" s="106">
        <v>3.2</v>
      </c>
      <c r="H474" s="104">
        <f t="shared" ref="H474" si="50">F474/F473</f>
        <v>0.88519597245255055</v>
      </c>
      <c r="I474" s="107">
        <f t="shared" si="14"/>
        <v>35323.199999999997</v>
      </c>
      <c r="J474" s="108">
        <f t="shared" si="15"/>
        <v>5.6652542236963234E-2</v>
      </c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</row>
    <row r="475" spans="1:24" x14ac:dyDescent="0.25">
      <c r="A475" t="s">
        <v>9</v>
      </c>
      <c r="B475" t="s">
        <v>43</v>
      </c>
      <c r="C475" t="s">
        <v>0</v>
      </c>
      <c r="D475" t="s">
        <v>55</v>
      </c>
      <c r="E475" s="132" t="s">
        <v>51</v>
      </c>
      <c r="F475" s="100">
        <v>71581</v>
      </c>
      <c r="G475" s="106">
        <v>9.1</v>
      </c>
      <c r="H475" s="104">
        <f t="shared" ref="H475" si="51">F475/F473</f>
        <v>0.11480402754744942</v>
      </c>
      <c r="I475" s="107">
        <f t="shared" si="14"/>
        <v>13027.742</v>
      </c>
      <c r="J475" s="108">
        <f t="shared" si="15"/>
        <v>2.0894333013635795E-2</v>
      </c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</row>
    <row r="476" spans="1:24" x14ac:dyDescent="0.25">
      <c r="A476" t="s">
        <v>9</v>
      </c>
      <c r="B476" t="s">
        <v>44</v>
      </c>
      <c r="C476" t="s">
        <v>0</v>
      </c>
      <c r="D476" t="s">
        <v>55</v>
      </c>
      <c r="E476" s="132" t="s">
        <v>53</v>
      </c>
      <c r="F476" s="100">
        <v>555247</v>
      </c>
      <c r="G476" s="106">
        <v>3.2</v>
      </c>
      <c r="H476" s="104">
        <f t="shared" ref="H476" si="52">F476/F476</f>
        <v>1</v>
      </c>
      <c r="I476" s="107">
        <f t="shared" si="14"/>
        <v>35535.808000000005</v>
      </c>
      <c r="J476" s="108">
        <f t="shared" si="15"/>
        <v>6.4000000000000001E-2</v>
      </c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</row>
    <row r="477" spans="1:24" x14ac:dyDescent="0.25">
      <c r="A477" t="s">
        <v>9</v>
      </c>
      <c r="B477" t="s">
        <v>44</v>
      </c>
      <c r="C477" t="s">
        <v>0</v>
      </c>
      <c r="D477" t="s">
        <v>55</v>
      </c>
      <c r="E477" s="132" t="s">
        <v>54</v>
      </c>
      <c r="F477" s="100">
        <v>484091</v>
      </c>
      <c r="G477" s="106">
        <v>3.4</v>
      </c>
      <c r="H477" s="104">
        <f t="shared" ref="H477" si="53">F477/F476</f>
        <v>0.87184802439274778</v>
      </c>
      <c r="I477" s="107">
        <f t="shared" si="14"/>
        <v>32918.187999999995</v>
      </c>
      <c r="J477" s="108">
        <f t="shared" si="15"/>
        <v>5.9285665658706847E-2</v>
      </c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</row>
    <row r="478" spans="1:24" x14ac:dyDescent="0.25">
      <c r="A478" t="s">
        <v>9</v>
      </c>
      <c r="B478" t="s">
        <v>44</v>
      </c>
      <c r="C478" t="s">
        <v>0</v>
      </c>
      <c r="D478" t="s">
        <v>55</v>
      </c>
      <c r="E478" s="132" t="s">
        <v>51</v>
      </c>
      <c r="F478" s="100">
        <v>71156</v>
      </c>
      <c r="G478" s="106">
        <v>9.1</v>
      </c>
      <c r="H478" s="104">
        <f t="shared" ref="H478" si="54">F478/F476</f>
        <v>0.12815197560725228</v>
      </c>
      <c r="I478" s="107">
        <f t="shared" si="14"/>
        <v>12950.392</v>
      </c>
      <c r="J478" s="108">
        <f t="shared" si="15"/>
        <v>2.3323659560519912E-2</v>
      </c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</row>
    <row r="479" spans="1:24" x14ac:dyDescent="0.25">
      <c r="A479" t="s">
        <v>9</v>
      </c>
      <c r="B479" t="s">
        <v>45</v>
      </c>
      <c r="C479" t="s">
        <v>0</v>
      </c>
      <c r="D479" t="s">
        <v>55</v>
      </c>
      <c r="E479" s="132" t="s">
        <v>53</v>
      </c>
      <c r="F479" s="100">
        <v>438209</v>
      </c>
      <c r="G479" s="106">
        <v>3.6</v>
      </c>
      <c r="H479" s="104">
        <f t="shared" ref="H479" si="55">F479/F479</f>
        <v>1</v>
      </c>
      <c r="I479" s="107">
        <f t="shared" si="14"/>
        <v>31551.048000000003</v>
      </c>
      <c r="J479" s="108">
        <f t="shared" si="15"/>
        <v>7.2000000000000008E-2</v>
      </c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</row>
    <row r="480" spans="1:24" x14ac:dyDescent="0.25">
      <c r="A480" t="s">
        <v>9</v>
      </c>
      <c r="B480" t="s">
        <v>45</v>
      </c>
      <c r="C480" t="s">
        <v>0</v>
      </c>
      <c r="D480" t="s">
        <v>55</v>
      </c>
      <c r="E480" s="132" t="s">
        <v>54</v>
      </c>
      <c r="F480" s="100">
        <v>407707</v>
      </c>
      <c r="G480" s="106">
        <v>3.6</v>
      </c>
      <c r="H480" s="104">
        <f t="shared" ref="H480" si="56">F480/F479</f>
        <v>0.9303939444420356</v>
      </c>
      <c r="I480" s="107">
        <f t="shared" si="14"/>
        <v>29354.903999999999</v>
      </c>
      <c r="J480" s="108">
        <f t="shared" si="15"/>
        <v>6.6988363999826564E-2</v>
      </c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</row>
    <row r="481" spans="1:24" x14ac:dyDescent="0.25">
      <c r="A481" t="s">
        <v>9</v>
      </c>
      <c r="B481" t="s">
        <v>45</v>
      </c>
      <c r="C481" t="s">
        <v>0</v>
      </c>
      <c r="D481" t="s">
        <v>55</v>
      </c>
      <c r="E481" s="132" t="s">
        <v>51</v>
      </c>
      <c r="F481" s="100">
        <v>30502</v>
      </c>
      <c r="G481" s="106">
        <v>14</v>
      </c>
      <c r="H481" s="104">
        <f t="shared" ref="H481" si="57">F481/F479</f>
        <v>6.9606055557964355E-2</v>
      </c>
      <c r="I481" s="107">
        <f t="shared" si="14"/>
        <v>8540.56</v>
      </c>
      <c r="J481" s="108">
        <f t="shared" si="15"/>
        <v>1.9489695556230022E-2</v>
      </c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</row>
    <row r="482" spans="1:24" ht="15.75" customHeight="1" x14ac:dyDescent="0.25">
      <c r="A482" t="s">
        <v>9</v>
      </c>
      <c r="B482" t="s">
        <v>41</v>
      </c>
      <c r="C482" t="s">
        <v>52</v>
      </c>
      <c r="D482" t="s">
        <v>56</v>
      </c>
      <c r="E482" s="132" t="s">
        <v>53</v>
      </c>
      <c r="F482" s="100">
        <v>5445877</v>
      </c>
      <c r="G482" s="106">
        <v>1.2</v>
      </c>
      <c r="H482" s="104">
        <f t="shared" ref="H482" si="58">F482/F482</f>
        <v>1</v>
      </c>
      <c r="I482" s="107">
        <f t="shared" si="14"/>
        <v>130701.048</v>
      </c>
      <c r="J482" s="108">
        <f t="shared" si="15"/>
        <v>2.4E-2</v>
      </c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</row>
    <row r="483" spans="1:24" x14ac:dyDescent="0.25">
      <c r="A483" t="s">
        <v>9</v>
      </c>
      <c r="B483" t="s">
        <v>41</v>
      </c>
      <c r="C483" t="s">
        <v>52</v>
      </c>
      <c r="D483" t="s">
        <v>56</v>
      </c>
      <c r="E483" s="132" t="s">
        <v>54</v>
      </c>
      <c r="F483" s="100">
        <v>4843900</v>
      </c>
      <c r="G483" s="106">
        <v>1.4</v>
      </c>
      <c r="H483" s="104">
        <f t="shared" ref="H483" si="59">F483/F482</f>
        <v>0.88946188097894974</v>
      </c>
      <c r="I483" s="107">
        <f t="shared" si="14"/>
        <v>135629.20000000001</v>
      </c>
      <c r="J483" s="108">
        <f t="shared" si="15"/>
        <v>2.4904932667410593E-2</v>
      </c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</row>
    <row r="484" spans="1:24" ht="16.5" customHeight="1" x14ac:dyDescent="0.25">
      <c r="A484" t="s">
        <v>9</v>
      </c>
      <c r="B484" t="s">
        <v>41</v>
      </c>
      <c r="C484" t="s">
        <v>52</v>
      </c>
      <c r="D484" t="s">
        <v>56</v>
      </c>
      <c r="E484" s="132" t="s">
        <v>51</v>
      </c>
      <c r="F484" s="100">
        <v>601977</v>
      </c>
      <c r="G484" s="106">
        <v>4</v>
      </c>
      <c r="H484" s="104">
        <f t="shared" ref="H484" si="60">F484/F482</f>
        <v>0.11053811902105024</v>
      </c>
      <c r="I484" s="107">
        <f t="shared" si="14"/>
        <v>48158.16</v>
      </c>
      <c r="J484" s="108">
        <f t="shared" si="15"/>
        <v>8.8430495216840193E-3</v>
      </c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</row>
    <row r="485" spans="1:24" x14ac:dyDescent="0.25">
      <c r="A485" t="s">
        <v>9</v>
      </c>
      <c r="B485" t="s">
        <v>42</v>
      </c>
      <c r="C485" t="s">
        <v>52</v>
      </c>
      <c r="D485" t="s">
        <v>56</v>
      </c>
      <c r="E485" s="132" t="s">
        <v>53</v>
      </c>
      <c r="F485" s="100">
        <v>5668652</v>
      </c>
      <c r="G485" s="106">
        <v>1.2</v>
      </c>
      <c r="H485" s="104">
        <f t="shared" ref="H485" si="61">F485/F485</f>
        <v>1</v>
      </c>
      <c r="I485" s="107">
        <f t="shared" si="14"/>
        <v>136047.64799999999</v>
      </c>
      <c r="J485" s="108">
        <f t="shared" si="15"/>
        <v>2.4E-2</v>
      </c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</row>
    <row r="486" spans="1:24" ht="16.5" customHeight="1" x14ac:dyDescent="0.25">
      <c r="A486" t="s">
        <v>9</v>
      </c>
      <c r="B486" t="s">
        <v>42</v>
      </c>
      <c r="C486" t="s">
        <v>52</v>
      </c>
      <c r="D486" t="s">
        <v>56</v>
      </c>
      <c r="E486" s="132" t="s">
        <v>54</v>
      </c>
      <c r="F486" s="100">
        <v>5195019</v>
      </c>
      <c r="G486" s="106">
        <v>1.2</v>
      </c>
      <c r="H486" s="104">
        <f t="shared" ref="H486" si="62">F486/F485</f>
        <v>0.91644697892902938</v>
      </c>
      <c r="I486" s="107">
        <f t="shared" si="14"/>
        <v>124680.45599999999</v>
      </c>
      <c r="J486" s="108">
        <f t="shared" si="15"/>
        <v>2.1994727494296703E-2</v>
      </c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</row>
    <row r="487" spans="1:24" x14ac:dyDescent="0.25">
      <c r="A487" t="s">
        <v>9</v>
      </c>
      <c r="B487" t="s">
        <v>42</v>
      </c>
      <c r="C487" t="s">
        <v>52</v>
      </c>
      <c r="D487" t="s">
        <v>56</v>
      </c>
      <c r="E487" s="132" t="s">
        <v>51</v>
      </c>
      <c r="F487" s="100">
        <v>473633</v>
      </c>
      <c r="G487" s="106">
        <v>4.2</v>
      </c>
      <c r="H487" s="104">
        <f t="shared" ref="H487" si="63">F487/F485</f>
        <v>8.3553021070970665E-2</v>
      </c>
      <c r="I487" s="107">
        <f t="shared" si="14"/>
        <v>39785.171999999999</v>
      </c>
      <c r="J487" s="108">
        <f t="shared" si="15"/>
        <v>7.0184537699615355E-3</v>
      </c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</row>
    <row r="488" spans="1:24" x14ac:dyDescent="0.25">
      <c r="A488" t="s">
        <v>9</v>
      </c>
      <c r="B488" t="s">
        <v>43</v>
      </c>
      <c r="C488" t="s">
        <v>52</v>
      </c>
      <c r="D488" t="s">
        <v>56</v>
      </c>
      <c r="E488" s="132" t="s">
        <v>53</v>
      </c>
      <c r="F488" s="100">
        <v>5794399</v>
      </c>
      <c r="G488" s="106">
        <v>1.2</v>
      </c>
      <c r="H488" s="104">
        <f t="shared" ref="H488" si="64">F488/F488</f>
        <v>1</v>
      </c>
      <c r="I488" s="107">
        <f t="shared" si="14"/>
        <v>139065.576</v>
      </c>
      <c r="J488" s="108">
        <f t="shared" si="15"/>
        <v>2.4E-2</v>
      </c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</row>
    <row r="489" spans="1:24" x14ac:dyDescent="0.25">
      <c r="A489" t="s">
        <v>9</v>
      </c>
      <c r="B489" t="s">
        <v>43</v>
      </c>
      <c r="C489" t="s">
        <v>52</v>
      </c>
      <c r="D489" t="s">
        <v>56</v>
      </c>
      <c r="E489" s="132" t="s">
        <v>54</v>
      </c>
      <c r="F489" s="100">
        <v>5370872</v>
      </c>
      <c r="G489" s="106">
        <v>1.2</v>
      </c>
      <c r="H489" s="104">
        <f t="shared" ref="H489" si="65">F489/F488</f>
        <v>0.92690751879530564</v>
      </c>
      <c r="I489" s="107">
        <f t="shared" si="14"/>
        <v>128900.92799999999</v>
      </c>
      <c r="J489" s="108">
        <f t="shared" si="15"/>
        <v>2.2245780451087334E-2</v>
      </c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</row>
    <row r="490" spans="1:24" x14ac:dyDescent="0.25">
      <c r="A490" t="s">
        <v>9</v>
      </c>
      <c r="B490" t="s">
        <v>43</v>
      </c>
      <c r="C490" t="s">
        <v>52</v>
      </c>
      <c r="D490" t="s">
        <v>56</v>
      </c>
      <c r="E490" s="132" t="s">
        <v>51</v>
      </c>
      <c r="F490" s="100">
        <v>423527</v>
      </c>
      <c r="G490" s="106">
        <v>4.5</v>
      </c>
      <c r="H490" s="104">
        <f t="shared" ref="H490" si="66">F490/F488</f>
        <v>7.3092481204694401E-2</v>
      </c>
      <c r="I490" s="107">
        <f t="shared" si="14"/>
        <v>38117.43</v>
      </c>
      <c r="J490" s="108">
        <f t="shared" si="15"/>
        <v>6.5783233084224955E-3</v>
      </c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</row>
    <row r="491" spans="1:24" ht="15.75" customHeight="1" x14ac:dyDescent="0.25">
      <c r="A491" t="s">
        <v>9</v>
      </c>
      <c r="B491" t="s">
        <v>44</v>
      </c>
      <c r="C491" t="s">
        <v>52</v>
      </c>
      <c r="D491" t="s">
        <v>56</v>
      </c>
      <c r="E491" s="132" t="s">
        <v>53</v>
      </c>
      <c r="F491" s="100">
        <v>5792955</v>
      </c>
      <c r="G491" s="106">
        <v>1.2</v>
      </c>
      <c r="H491" s="104">
        <f t="shared" ref="H491" si="67">F491/F491</f>
        <v>1</v>
      </c>
      <c r="I491" s="107">
        <f t="shared" si="14"/>
        <v>139030.92000000001</v>
      </c>
      <c r="J491" s="108">
        <f t="shared" si="15"/>
        <v>2.4E-2</v>
      </c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</row>
    <row r="492" spans="1:24" x14ac:dyDescent="0.25">
      <c r="A492" t="s">
        <v>9</v>
      </c>
      <c r="B492" t="s">
        <v>44</v>
      </c>
      <c r="C492" t="s">
        <v>52</v>
      </c>
      <c r="D492" t="s">
        <v>56</v>
      </c>
      <c r="E492" s="132" t="s">
        <v>54</v>
      </c>
      <c r="F492" s="100">
        <v>5420252</v>
      </c>
      <c r="G492" s="106">
        <v>1.2</v>
      </c>
      <c r="H492" s="104">
        <f t="shared" ref="H492" si="68">F492/F491</f>
        <v>0.93566271445229598</v>
      </c>
      <c r="I492" s="107">
        <f t="shared" si="14"/>
        <v>130086.048</v>
      </c>
      <c r="J492" s="108">
        <f t="shared" si="15"/>
        <v>2.2455905146855103E-2</v>
      </c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</row>
    <row r="493" spans="1:24" ht="16.5" customHeight="1" x14ac:dyDescent="0.25">
      <c r="A493" t="s">
        <v>9</v>
      </c>
      <c r="B493" t="s">
        <v>44</v>
      </c>
      <c r="C493" t="s">
        <v>52</v>
      </c>
      <c r="D493" t="s">
        <v>56</v>
      </c>
      <c r="E493" s="132" t="s">
        <v>51</v>
      </c>
      <c r="F493" s="100">
        <v>372703</v>
      </c>
      <c r="G493" s="106">
        <v>4.8</v>
      </c>
      <c r="H493" s="104">
        <f t="shared" ref="H493" si="69">F493/F491</f>
        <v>6.4337285547704071E-2</v>
      </c>
      <c r="I493" s="107">
        <f t="shared" si="14"/>
        <v>35779.487999999998</v>
      </c>
      <c r="J493" s="108">
        <f t="shared" si="15"/>
        <v>6.1763794125795904E-3</v>
      </c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</row>
    <row r="494" spans="1:24" x14ac:dyDescent="0.25">
      <c r="A494" t="s">
        <v>9</v>
      </c>
      <c r="B494" t="s">
        <v>45</v>
      </c>
      <c r="C494" t="s">
        <v>52</v>
      </c>
      <c r="D494" t="s">
        <v>56</v>
      </c>
      <c r="E494" s="132" t="s">
        <v>53</v>
      </c>
      <c r="F494" s="100">
        <v>5853884</v>
      </c>
      <c r="G494" s="106">
        <v>1.2</v>
      </c>
      <c r="H494" s="104">
        <f t="shared" ref="H494" si="70">F494/F494</f>
        <v>1</v>
      </c>
      <c r="I494" s="107">
        <f t="shared" si="14"/>
        <v>140493.21599999999</v>
      </c>
      <c r="J494" s="108">
        <f t="shared" si="15"/>
        <v>2.4E-2</v>
      </c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</row>
    <row r="495" spans="1:24" ht="16.5" customHeight="1" x14ac:dyDescent="0.25">
      <c r="A495" t="s">
        <v>9</v>
      </c>
      <c r="B495" t="s">
        <v>45</v>
      </c>
      <c r="C495" t="s">
        <v>52</v>
      </c>
      <c r="D495" t="s">
        <v>56</v>
      </c>
      <c r="E495" s="132" t="s">
        <v>54</v>
      </c>
      <c r="F495" s="100">
        <v>5569186</v>
      </c>
      <c r="G495" s="106">
        <v>1.2</v>
      </c>
      <c r="H495" s="104">
        <f t="shared" ref="H495" si="71">F495/F494</f>
        <v>0.95136596488758574</v>
      </c>
      <c r="I495" s="107">
        <f t="shared" si="14"/>
        <v>133660.46400000001</v>
      </c>
      <c r="J495" s="108">
        <f t="shared" si="15"/>
        <v>2.2832783157302056E-2</v>
      </c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</row>
    <row r="496" spans="1:24" x14ac:dyDescent="0.25">
      <c r="A496" t="s">
        <v>9</v>
      </c>
      <c r="B496" t="s">
        <v>45</v>
      </c>
      <c r="C496" t="s">
        <v>52</v>
      </c>
      <c r="D496" t="s">
        <v>56</v>
      </c>
      <c r="E496" s="132" t="s">
        <v>51</v>
      </c>
      <c r="F496" s="100">
        <v>284698</v>
      </c>
      <c r="G496" s="106">
        <v>5.7</v>
      </c>
      <c r="H496" s="104">
        <f t="shared" ref="H496" si="72">F496/F494</f>
        <v>4.8634035112414251E-2</v>
      </c>
      <c r="I496" s="107">
        <f t="shared" si="14"/>
        <v>32455.572</v>
      </c>
      <c r="J496" s="108">
        <f t="shared" si="15"/>
        <v>5.544280002815225E-3</v>
      </c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</row>
    <row r="497" spans="1:24" x14ac:dyDescent="0.25">
      <c r="A497" t="s">
        <v>9</v>
      </c>
      <c r="B497" t="s">
        <v>41</v>
      </c>
      <c r="C497" t="s">
        <v>52</v>
      </c>
      <c r="D497" t="s">
        <v>57</v>
      </c>
      <c r="E497" s="132" t="s">
        <v>53</v>
      </c>
      <c r="F497" s="100">
        <v>4476949</v>
      </c>
      <c r="G497" s="106">
        <v>1.4</v>
      </c>
      <c r="H497" s="104">
        <f t="shared" ref="H497" si="73">F497/F497</f>
        <v>1</v>
      </c>
      <c r="I497" s="107">
        <f t="shared" si="14"/>
        <v>125354.57199999999</v>
      </c>
      <c r="J497" s="108">
        <f t="shared" si="15"/>
        <v>2.7999999999999997E-2</v>
      </c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</row>
    <row r="498" spans="1:24" x14ac:dyDescent="0.25">
      <c r="A498" t="s">
        <v>9</v>
      </c>
      <c r="B498" t="s">
        <v>41</v>
      </c>
      <c r="C498" t="s">
        <v>52</v>
      </c>
      <c r="D498" t="s">
        <v>57</v>
      </c>
      <c r="E498" s="132" t="s">
        <v>54</v>
      </c>
      <c r="F498" s="100">
        <v>3820391</v>
      </c>
      <c r="G498" s="106">
        <v>1.6</v>
      </c>
      <c r="H498" s="104">
        <f t="shared" ref="H498" si="74">F498/F497</f>
        <v>0.85334700037905276</v>
      </c>
      <c r="I498" s="107">
        <f t="shared" si="14"/>
        <v>122252.51200000002</v>
      </c>
      <c r="J498" s="108">
        <f t="shared" si="15"/>
        <v>2.7307104012129688E-2</v>
      </c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</row>
    <row r="499" spans="1:24" x14ac:dyDescent="0.25">
      <c r="A499" t="s">
        <v>9</v>
      </c>
      <c r="B499" t="s">
        <v>41</v>
      </c>
      <c r="C499" t="s">
        <v>52</v>
      </c>
      <c r="D499" t="s">
        <v>57</v>
      </c>
      <c r="E499" s="132" t="s">
        <v>51</v>
      </c>
      <c r="F499" s="100">
        <v>656558</v>
      </c>
      <c r="G499" s="106">
        <v>4</v>
      </c>
      <c r="H499" s="104">
        <f t="shared" ref="H499" si="75">F499/F497</f>
        <v>0.14665299962094722</v>
      </c>
      <c r="I499" s="107">
        <f t="shared" si="14"/>
        <v>52524.639999999999</v>
      </c>
      <c r="J499" s="108">
        <f t="shared" si="15"/>
        <v>1.1732239969675777E-2</v>
      </c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</row>
    <row r="500" spans="1:24" x14ac:dyDescent="0.25">
      <c r="A500" t="s">
        <v>9</v>
      </c>
      <c r="B500" t="s">
        <v>42</v>
      </c>
      <c r="C500" t="s">
        <v>52</v>
      </c>
      <c r="D500" t="s">
        <v>57</v>
      </c>
      <c r="E500" s="132" t="s">
        <v>53</v>
      </c>
      <c r="F500" s="100">
        <v>4706694</v>
      </c>
      <c r="G500" s="106">
        <v>1.4</v>
      </c>
      <c r="H500" s="104">
        <f t="shared" ref="H500" si="76">F500/F500</f>
        <v>1</v>
      </c>
      <c r="I500" s="107">
        <f t="shared" si="14"/>
        <v>131787.432</v>
      </c>
      <c r="J500" s="108">
        <f t="shared" si="15"/>
        <v>2.7999999999999997E-2</v>
      </c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</row>
    <row r="501" spans="1:24" ht="16.5" customHeight="1" x14ac:dyDescent="0.25">
      <c r="A501" t="s">
        <v>9</v>
      </c>
      <c r="B501" t="s">
        <v>42</v>
      </c>
      <c r="C501" t="s">
        <v>52</v>
      </c>
      <c r="D501" t="s">
        <v>57</v>
      </c>
      <c r="E501" s="132" t="s">
        <v>54</v>
      </c>
      <c r="F501" s="100">
        <v>4088842</v>
      </c>
      <c r="G501" s="106">
        <v>1.4</v>
      </c>
      <c r="H501" s="104">
        <f t="shared" ref="H501" si="77">F501/F500</f>
        <v>0.86872909095003836</v>
      </c>
      <c r="I501" s="107">
        <f t="shared" ref="I501:I526" si="78">2*(F501*G501/100)</f>
        <v>114487.576</v>
      </c>
      <c r="J501" s="108">
        <f t="shared" ref="J501:J526" si="79">2*(G501*H501/100)</f>
        <v>2.4324414546601072E-2</v>
      </c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</row>
    <row r="502" spans="1:24" x14ac:dyDescent="0.25">
      <c r="A502" t="s">
        <v>9</v>
      </c>
      <c r="B502" t="s">
        <v>42</v>
      </c>
      <c r="C502" t="s">
        <v>52</v>
      </c>
      <c r="D502" t="s">
        <v>57</v>
      </c>
      <c r="E502" s="132" t="s">
        <v>51</v>
      </c>
      <c r="F502" s="100">
        <v>617852</v>
      </c>
      <c r="G502" s="106">
        <v>4</v>
      </c>
      <c r="H502" s="104">
        <f t="shared" ref="H502" si="80">F502/F500</f>
        <v>0.13127090904996161</v>
      </c>
      <c r="I502" s="107">
        <f t="shared" si="78"/>
        <v>49428.160000000003</v>
      </c>
      <c r="J502" s="108">
        <f t="shared" si="79"/>
        <v>1.0501672723996928E-2</v>
      </c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</row>
    <row r="503" spans="1:24" ht="15.75" customHeight="1" x14ac:dyDescent="0.25">
      <c r="A503" t="s">
        <v>9</v>
      </c>
      <c r="B503" t="s">
        <v>43</v>
      </c>
      <c r="C503" t="s">
        <v>52</v>
      </c>
      <c r="D503" t="s">
        <v>57</v>
      </c>
      <c r="E503" s="132" t="s">
        <v>53</v>
      </c>
      <c r="F503" s="100">
        <v>4937136</v>
      </c>
      <c r="G503" s="106">
        <v>1.4</v>
      </c>
      <c r="H503" s="104">
        <f t="shared" ref="H503" si="81">F503/F503</f>
        <v>1</v>
      </c>
      <c r="I503" s="107">
        <f t="shared" si="78"/>
        <v>138239.80799999999</v>
      </c>
      <c r="J503" s="108">
        <f t="shared" si="79"/>
        <v>2.7999999999999997E-2</v>
      </c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</row>
    <row r="504" spans="1:24" x14ac:dyDescent="0.25">
      <c r="A504" t="s">
        <v>9</v>
      </c>
      <c r="B504" t="s">
        <v>43</v>
      </c>
      <c r="C504" t="s">
        <v>52</v>
      </c>
      <c r="D504" t="s">
        <v>57</v>
      </c>
      <c r="E504" s="132" t="s">
        <v>54</v>
      </c>
      <c r="F504" s="100">
        <v>4279205</v>
      </c>
      <c r="G504" s="106">
        <v>1.4</v>
      </c>
      <c r="H504" s="104">
        <f t="shared" ref="H504" si="82">F504/F503</f>
        <v>0.86673832764582548</v>
      </c>
      <c r="I504" s="107">
        <f t="shared" si="78"/>
        <v>119817.74</v>
      </c>
      <c r="J504" s="108">
        <f t="shared" si="79"/>
        <v>2.4268673174083114E-2</v>
      </c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</row>
    <row r="505" spans="1:24" ht="15.75" customHeight="1" x14ac:dyDescent="0.25">
      <c r="A505" t="s">
        <v>9</v>
      </c>
      <c r="B505" t="s">
        <v>43</v>
      </c>
      <c r="C505" t="s">
        <v>52</v>
      </c>
      <c r="D505" t="s">
        <v>57</v>
      </c>
      <c r="E505" s="132" t="s">
        <v>51</v>
      </c>
      <c r="F505" s="100">
        <v>657931</v>
      </c>
      <c r="G505" s="106">
        <v>4</v>
      </c>
      <c r="H505" s="104">
        <f t="shared" ref="H505" si="83">F505/F503</f>
        <v>0.13326167235417458</v>
      </c>
      <c r="I505" s="107">
        <f t="shared" si="78"/>
        <v>52634.48</v>
      </c>
      <c r="J505" s="108">
        <f t="shared" si="79"/>
        <v>1.0660933788333967E-2</v>
      </c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</row>
    <row r="506" spans="1:24" x14ac:dyDescent="0.25">
      <c r="A506" t="s">
        <v>9</v>
      </c>
      <c r="B506" t="s">
        <v>44</v>
      </c>
      <c r="C506" t="s">
        <v>52</v>
      </c>
      <c r="D506" t="s">
        <v>57</v>
      </c>
      <c r="E506" s="132" t="s">
        <v>53</v>
      </c>
      <c r="F506" s="100">
        <v>4947473</v>
      </c>
      <c r="G506" s="106">
        <v>1.4</v>
      </c>
      <c r="H506" s="104">
        <f t="shared" ref="H506" si="84">F506/F506</f>
        <v>1</v>
      </c>
      <c r="I506" s="107">
        <f t="shared" si="78"/>
        <v>138529.24399999998</v>
      </c>
      <c r="J506" s="108">
        <f t="shared" si="79"/>
        <v>2.7999999999999997E-2</v>
      </c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</row>
    <row r="507" spans="1:24" x14ac:dyDescent="0.25">
      <c r="A507" t="s">
        <v>9</v>
      </c>
      <c r="B507" t="s">
        <v>44</v>
      </c>
      <c r="C507" t="s">
        <v>52</v>
      </c>
      <c r="D507" t="s">
        <v>57</v>
      </c>
      <c r="E507" s="132" t="s">
        <v>54</v>
      </c>
      <c r="F507" s="100">
        <v>4313619</v>
      </c>
      <c r="G507" s="106">
        <v>1.4</v>
      </c>
      <c r="H507" s="104">
        <f t="shared" ref="H507" si="85">F507/F506</f>
        <v>0.8718832826374191</v>
      </c>
      <c r="I507" s="107">
        <f t="shared" si="78"/>
        <v>120781.33199999999</v>
      </c>
      <c r="J507" s="108">
        <f t="shared" si="79"/>
        <v>2.441273191384773E-2</v>
      </c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</row>
    <row r="508" spans="1:24" x14ac:dyDescent="0.25">
      <c r="A508" t="s">
        <v>9</v>
      </c>
      <c r="B508" t="s">
        <v>44</v>
      </c>
      <c r="C508" t="s">
        <v>52</v>
      </c>
      <c r="D508" t="s">
        <v>57</v>
      </c>
      <c r="E508" s="132" t="s">
        <v>51</v>
      </c>
      <c r="F508" s="100">
        <v>633854</v>
      </c>
      <c r="G508" s="106">
        <v>4</v>
      </c>
      <c r="H508" s="104">
        <f t="shared" ref="H508" si="86">F508/F506</f>
        <v>0.12811671736258085</v>
      </c>
      <c r="I508" s="107">
        <f t="shared" si="78"/>
        <v>50708.32</v>
      </c>
      <c r="J508" s="108">
        <f t="shared" si="79"/>
        <v>1.0249337389006468E-2</v>
      </c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</row>
    <row r="509" spans="1:24" x14ac:dyDescent="0.25">
      <c r="A509" t="s">
        <v>9</v>
      </c>
      <c r="B509" t="s">
        <v>45</v>
      </c>
      <c r="C509" t="s">
        <v>52</v>
      </c>
      <c r="D509" t="s">
        <v>57</v>
      </c>
      <c r="E509" s="132" t="s">
        <v>53</v>
      </c>
      <c r="F509" s="100">
        <v>5031015</v>
      </c>
      <c r="G509" s="106">
        <v>1.2</v>
      </c>
      <c r="H509" s="104">
        <f t="shared" ref="H509" si="87">F509/F509</f>
        <v>1</v>
      </c>
      <c r="I509" s="107">
        <f t="shared" si="78"/>
        <v>120744.36</v>
      </c>
      <c r="J509" s="108">
        <f t="shared" si="79"/>
        <v>2.4E-2</v>
      </c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</row>
    <row r="510" spans="1:24" x14ac:dyDescent="0.25">
      <c r="A510" t="s">
        <v>9</v>
      </c>
      <c r="B510" t="s">
        <v>45</v>
      </c>
      <c r="C510" t="s">
        <v>52</v>
      </c>
      <c r="D510" t="s">
        <v>57</v>
      </c>
      <c r="E510" s="132" t="s">
        <v>54</v>
      </c>
      <c r="F510" s="100">
        <v>4454190</v>
      </c>
      <c r="G510" s="106">
        <v>1.4</v>
      </c>
      <c r="H510" s="104">
        <f t="shared" ref="H510" si="88">F510/F509</f>
        <v>0.88534619753667998</v>
      </c>
      <c r="I510" s="107">
        <f t="shared" si="78"/>
        <v>124717.32</v>
      </c>
      <c r="J510" s="108">
        <f t="shared" si="79"/>
        <v>2.4789693531027036E-2</v>
      </c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</row>
    <row r="511" spans="1:24" x14ac:dyDescent="0.25">
      <c r="A511" t="s">
        <v>9</v>
      </c>
      <c r="B511" t="s">
        <v>45</v>
      </c>
      <c r="C511" t="s">
        <v>52</v>
      </c>
      <c r="D511" t="s">
        <v>57</v>
      </c>
      <c r="E511" s="132" t="s">
        <v>51</v>
      </c>
      <c r="F511" s="100">
        <v>576825</v>
      </c>
      <c r="G511" s="106">
        <v>4</v>
      </c>
      <c r="H511" s="104">
        <f t="shared" ref="H511" si="89">F511/F509</f>
        <v>0.11465380246332002</v>
      </c>
      <c r="I511" s="107">
        <f t="shared" si="78"/>
        <v>46146</v>
      </c>
      <c r="J511" s="108">
        <f t="shared" si="79"/>
        <v>9.1723041970656009E-3</v>
      </c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</row>
    <row r="512" spans="1:24" x14ac:dyDescent="0.25">
      <c r="A512" t="s">
        <v>9</v>
      </c>
      <c r="B512" t="s">
        <v>41</v>
      </c>
      <c r="C512" t="s">
        <v>52</v>
      </c>
      <c r="D512" t="s">
        <v>55</v>
      </c>
      <c r="E512" s="132" t="s">
        <v>53</v>
      </c>
      <c r="F512" s="100">
        <v>4484100</v>
      </c>
      <c r="G512" s="106">
        <v>1.4</v>
      </c>
      <c r="H512" s="104">
        <f t="shared" ref="H512" si="90">F512/F512</f>
        <v>1</v>
      </c>
      <c r="I512" s="107">
        <f t="shared" si="78"/>
        <v>125554.8</v>
      </c>
      <c r="J512" s="108">
        <f t="shared" si="79"/>
        <v>2.7999999999999997E-2</v>
      </c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</row>
    <row r="513" spans="1:24" x14ac:dyDescent="0.25">
      <c r="A513" t="s">
        <v>9</v>
      </c>
      <c r="B513" t="s">
        <v>41</v>
      </c>
      <c r="C513" t="s">
        <v>52</v>
      </c>
      <c r="D513" t="s">
        <v>55</v>
      </c>
      <c r="E513" s="132" t="s">
        <v>54</v>
      </c>
      <c r="F513" s="100">
        <v>4150591</v>
      </c>
      <c r="G513" s="106">
        <v>1.4</v>
      </c>
      <c r="H513" s="104">
        <f t="shared" ref="H513" si="91">F513/F512</f>
        <v>0.9256240940210968</v>
      </c>
      <c r="I513" s="107">
        <f t="shared" si="78"/>
        <v>116216.548</v>
      </c>
      <c r="J513" s="108">
        <f t="shared" si="79"/>
        <v>2.5917474632590708E-2</v>
      </c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</row>
    <row r="514" spans="1:24" x14ac:dyDescent="0.25">
      <c r="A514" t="s">
        <v>9</v>
      </c>
      <c r="B514" t="s">
        <v>41</v>
      </c>
      <c r="C514" t="s">
        <v>52</v>
      </c>
      <c r="D514" t="s">
        <v>55</v>
      </c>
      <c r="E514" s="132" t="s">
        <v>51</v>
      </c>
      <c r="F514" s="100">
        <v>333509</v>
      </c>
      <c r="G514" s="106">
        <v>5.2</v>
      </c>
      <c r="H514" s="104">
        <f t="shared" ref="H514" si="92">F514/F512</f>
        <v>7.4375905978903242E-2</v>
      </c>
      <c r="I514" s="107">
        <f t="shared" si="78"/>
        <v>34684.936000000002</v>
      </c>
      <c r="J514" s="108">
        <f t="shared" si="79"/>
        <v>7.735094221805937E-3</v>
      </c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</row>
    <row r="515" spans="1:24" x14ac:dyDescent="0.25">
      <c r="A515" t="s">
        <v>9</v>
      </c>
      <c r="B515" t="s">
        <v>42</v>
      </c>
      <c r="C515" t="s">
        <v>52</v>
      </c>
      <c r="D515" t="s">
        <v>55</v>
      </c>
      <c r="E515" s="132" t="s">
        <v>53</v>
      </c>
      <c r="F515" s="100">
        <v>4715781</v>
      </c>
      <c r="G515" s="106">
        <v>1.4</v>
      </c>
      <c r="H515" s="104">
        <f t="shared" ref="H515" si="93">F515/F515</f>
        <v>1</v>
      </c>
      <c r="I515" s="107">
        <f t="shared" si="78"/>
        <v>132041.86799999999</v>
      </c>
      <c r="J515" s="108">
        <f t="shared" si="79"/>
        <v>2.7999999999999997E-2</v>
      </c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</row>
    <row r="516" spans="1:24" x14ac:dyDescent="0.25">
      <c r="A516" t="s">
        <v>9</v>
      </c>
      <c r="B516" t="s">
        <v>42</v>
      </c>
      <c r="C516" t="s">
        <v>52</v>
      </c>
      <c r="D516" t="s">
        <v>55</v>
      </c>
      <c r="E516" s="132" t="s">
        <v>54</v>
      </c>
      <c r="F516" s="100">
        <v>4445975</v>
      </c>
      <c r="G516" s="106">
        <v>1.4</v>
      </c>
      <c r="H516" s="104">
        <f t="shared" ref="H516" si="94">F516/F515</f>
        <v>0.94278657130176313</v>
      </c>
      <c r="I516" s="107">
        <f t="shared" si="78"/>
        <v>124487.3</v>
      </c>
      <c r="J516" s="108">
        <f t="shared" si="79"/>
        <v>2.6398023996449367E-2</v>
      </c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</row>
    <row r="517" spans="1:24" x14ac:dyDescent="0.25">
      <c r="A517" t="s">
        <v>9</v>
      </c>
      <c r="B517" t="s">
        <v>42</v>
      </c>
      <c r="C517" t="s">
        <v>52</v>
      </c>
      <c r="D517" t="s">
        <v>55</v>
      </c>
      <c r="E517" s="132" t="s">
        <v>51</v>
      </c>
      <c r="F517" s="100">
        <v>269806</v>
      </c>
      <c r="G517" s="106">
        <v>5.7</v>
      </c>
      <c r="H517" s="104">
        <f t="shared" ref="H517" si="95">F517/F515</f>
        <v>5.7213428698236833E-2</v>
      </c>
      <c r="I517" s="107">
        <f t="shared" si="78"/>
        <v>30757.883999999998</v>
      </c>
      <c r="J517" s="108">
        <f t="shared" si="79"/>
        <v>6.5223308715989994E-3</v>
      </c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</row>
    <row r="518" spans="1:24" x14ac:dyDescent="0.25">
      <c r="A518" t="s">
        <v>9</v>
      </c>
      <c r="B518" t="s">
        <v>43</v>
      </c>
      <c r="C518" t="s">
        <v>52</v>
      </c>
      <c r="D518" t="s">
        <v>55</v>
      </c>
      <c r="E518" s="132" t="s">
        <v>53</v>
      </c>
      <c r="F518" s="100">
        <v>4940882</v>
      </c>
      <c r="G518" s="106">
        <v>1.4</v>
      </c>
      <c r="H518" s="104">
        <f t="shared" ref="H518" si="96">F518/F518</f>
        <v>1</v>
      </c>
      <c r="I518" s="107">
        <f t="shared" si="78"/>
        <v>138344.696</v>
      </c>
      <c r="J518" s="108">
        <f t="shared" si="79"/>
        <v>2.7999999999999997E-2</v>
      </c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</row>
    <row r="519" spans="1:24" x14ac:dyDescent="0.25">
      <c r="A519" t="s">
        <v>9</v>
      </c>
      <c r="B519" t="s">
        <v>43</v>
      </c>
      <c r="C519" t="s">
        <v>52</v>
      </c>
      <c r="D519" t="s">
        <v>55</v>
      </c>
      <c r="E519" s="132" t="s">
        <v>54</v>
      </c>
      <c r="F519" s="100">
        <v>4642565</v>
      </c>
      <c r="G519" s="106">
        <v>1.4</v>
      </c>
      <c r="H519" s="104">
        <f t="shared" ref="H519" si="97">F519/F518</f>
        <v>0.93962272323038676</v>
      </c>
      <c r="I519" s="107">
        <f t="shared" si="78"/>
        <v>129991.82</v>
      </c>
      <c r="J519" s="108">
        <f t="shared" si="79"/>
        <v>2.6309436250450825E-2</v>
      </c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</row>
    <row r="520" spans="1:24" x14ac:dyDescent="0.25">
      <c r="A520" t="s">
        <v>9</v>
      </c>
      <c r="B520" t="s">
        <v>43</v>
      </c>
      <c r="C520" t="s">
        <v>52</v>
      </c>
      <c r="D520" t="s">
        <v>55</v>
      </c>
      <c r="E520" s="132" t="s">
        <v>51</v>
      </c>
      <c r="F520" s="100">
        <v>298317</v>
      </c>
      <c r="G520" s="106">
        <v>5.7</v>
      </c>
      <c r="H520" s="104">
        <f t="shared" ref="H520" si="98">F520/F518</f>
        <v>6.03772767696132E-2</v>
      </c>
      <c r="I520" s="107">
        <f t="shared" si="78"/>
        <v>34008.138000000006</v>
      </c>
      <c r="J520" s="108">
        <f t="shared" si="79"/>
        <v>6.8830095517359051E-3</v>
      </c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</row>
    <row r="521" spans="1:24" x14ac:dyDescent="0.25">
      <c r="A521" t="s">
        <v>9</v>
      </c>
      <c r="B521" t="s">
        <v>44</v>
      </c>
      <c r="C521" t="s">
        <v>52</v>
      </c>
      <c r="D521" t="s">
        <v>55</v>
      </c>
      <c r="E521" s="132" t="s">
        <v>53</v>
      </c>
      <c r="F521" s="100">
        <v>4950035</v>
      </c>
      <c r="G521" s="106">
        <v>1.4</v>
      </c>
      <c r="H521" s="104">
        <f t="shared" ref="H521" si="99">F521/F521</f>
        <v>1</v>
      </c>
      <c r="I521" s="107">
        <f t="shared" si="78"/>
        <v>138600.98000000001</v>
      </c>
      <c r="J521" s="108">
        <f t="shared" si="79"/>
        <v>2.7999999999999997E-2</v>
      </c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</row>
    <row r="522" spans="1:24" x14ac:dyDescent="0.25">
      <c r="A522" t="s">
        <v>9</v>
      </c>
      <c r="B522" t="s">
        <v>44</v>
      </c>
      <c r="C522" t="s">
        <v>52</v>
      </c>
      <c r="D522" t="s">
        <v>55</v>
      </c>
      <c r="E522" s="132" t="s">
        <v>54</v>
      </c>
      <c r="F522" s="100">
        <v>4675079</v>
      </c>
      <c r="G522" s="106">
        <v>1.4</v>
      </c>
      <c r="H522" s="104">
        <f t="shared" ref="H522" si="100">F522/F521</f>
        <v>0.94445372608476508</v>
      </c>
      <c r="I522" s="107">
        <f t="shared" si="78"/>
        <v>130902.212</v>
      </c>
      <c r="J522" s="108">
        <f t="shared" si="79"/>
        <v>2.6444704330373422E-2</v>
      </c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</row>
    <row r="523" spans="1:24" x14ac:dyDescent="0.25">
      <c r="A523" t="s">
        <v>9</v>
      </c>
      <c r="B523" t="s">
        <v>44</v>
      </c>
      <c r="C523" t="s">
        <v>52</v>
      </c>
      <c r="D523" t="s">
        <v>55</v>
      </c>
      <c r="E523" s="132" t="s">
        <v>51</v>
      </c>
      <c r="F523" s="100">
        <v>274956</v>
      </c>
      <c r="G523" s="106">
        <v>5.7</v>
      </c>
      <c r="H523" s="104">
        <f t="shared" ref="H523" si="101">F523/F521</f>
        <v>5.5546273915234944E-2</v>
      </c>
      <c r="I523" s="107">
        <f t="shared" si="78"/>
        <v>31344.984</v>
      </c>
      <c r="J523" s="108">
        <f t="shared" si="79"/>
        <v>6.3322752263367844E-3</v>
      </c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</row>
    <row r="524" spans="1:24" x14ac:dyDescent="0.25">
      <c r="A524" t="s">
        <v>9</v>
      </c>
      <c r="B524" t="s">
        <v>45</v>
      </c>
      <c r="C524" t="s">
        <v>52</v>
      </c>
      <c r="D524" t="s">
        <v>55</v>
      </c>
      <c r="E524" s="132" t="s">
        <v>53</v>
      </c>
      <c r="F524" s="100">
        <v>5041086</v>
      </c>
      <c r="G524" s="106">
        <v>1.2</v>
      </c>
      <c r="H524" s="104">
        <f t="shared" ref="H524" si="102">F524/F524</f>
        <v>1</v>
      </c>
      <c r="I524" s="107">
        <f t="shared" si="78"/>
        <v>120986.064</v>
      </c>
      <c r="J524" s="108">
        <f t="shared" si="79"/>
        <v>2.4E-2</v>
      </c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</row>
    <row r="525" spans="1:24" x14ac:dyDescent="0.25">
      <c r="A525" t="s">
        <v>9</v>
      </c>
      <c r="B525" t="s">
        <v>45</v>
      </c>
      <c r="C525" t="s">
        <v>52</v>
      </c>
      <c r="D525" t="s">
        <v>55</v>
      </c>
      <c r="E525" s="132" t="s">
        <v>54</v>
      </c>
      <c r="F525" s="100">
        <v>4829011</v>
      </c>
      <c r="G525" s="106">
        <v>1.4</v>
      </c>
      <c r="H525" s="104">
        <f t="shared" ref="H525" si="103">F525/F524</f>
        <v>0.95793069191836844</v>
      </c>
      <c r="I525" s="107">
        <f t="shared" si="78"/>
        <v>135212.30799999999</v>
      </c>
      <c r="J525" s="108">
        <f t="shared" si="79"/>
        <v>2.6822059373714312E-2</v>
      </c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</row>
    <row r="526" spans="1:24" x14ac:dyDescent="0.25">
      <c r="A526" t="s">
        <v>9</v>
      </c>
      <c r="B526" t="s">
        <v>45</v>
      </c>
      <c r="C526" t="s">
        <v>52</v>
      </c>
      <c r="D526" t="s">
        <v>55</v>
      </c>
      <c r="E526" s="132" t="s">
        <v>51</v>
      </c>
      <c r="F526" s="100">
        <v>212075</v>
      </c>
      <c r="G526" s="106">
        <v>6.4</v>
      </c>
      <c r="H526" s="104">
        <f t="shared" ref="H526" si="104">F526/F524</f>
        <v>4.2069308081631618E-2</v>
      </c>
      <c r="I526" s="107">
        <f t="shared" si="78"/>
        <v>27145.599999999999</v>
      </c>
      <c r="J526" s="108">
        <f t="shared" si="79"/>
        <v>5.384871434448847E-3</v>
      </c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</row>
    <row r="527" spans="1:24" x14ac:dyDescent="0.25">
      <c r="F527" s="100"/>
    </row>
  </sheetData>
  <sortState ref="A437:G526">
    <sortCondition ref="C437:C526"/>
    <sortCondition ref="D437:D526"/>
    <sortCondition ref="B437:B526"/>
    <sortCondition ref="E437:E52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README</vt:lpstr>
      <vt:lpstr>Table 1</vt:lpstr>
      <vt:lpstr>Pivottable</vt:lpstr>
      <vt:lpstr>agerange</vt:lpstr>
      <vt:lpstr>agerange2</vt:lpstr>
      <vt:lpstr>Agevalue1</vt:lpstr>
      <vt:lpstr>exposurerange</vt:lpstr>
      <vt:lpstr>Exposurevalue1</vt:lpstr>
      <vt:lpstr>exposurevalue2</vt:lpstr>
      <vt:lpstr>incomerange</vt:lpstr>
      <vt:lpstr>incomevalue1</vt:lpstr>
      <vt:lpstr>incomevalue2</vt:lpstr>
      <vt:lpstr>Range1</vt:lpstr>
      <vt:lpstr>Range2</vt:lpstr>
      <vt:lpstr>Range3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</dc:creator>
  <cp:lastModifiedBy>Cynthia Callard</cp:lastModifiedBy>
  <dcterms:created xsi:type="dcterms:W3CDTF">2015-12-18T16:17:08Z</dcterms:created>
  <dcterms:modified xsi:type="dcterms:W3CDTF">2016-07-13T18:57:06Z</dcterms:modified>
</cp:coreProperties>
</file>