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fileSharing userName="Cynthia Callard" algorithmName="SHA-512" hashValue="sLb9B105EQxqIJYJt+IsiMd0YQC2iH8mxhdZWp5Vh7VgixCdQkK3EQ6v9ga09YeSUaw/Z8GQVwz4ASAxucNd6Q==" saltValue="RyYyg4NABn+Y5PdGIL+8zQ==" spinCount="10000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ynthia\Dropbox\HCContract-CCHS\RevisedFinalVersion\"/>
    </mc:Choice>
  </mc:AlternateContent>
  <bookViews>
    <workbookView xWindow="0" yWindow="0" windowWidth="20460" windowHeight="6990"/>
  </bookViews>
  <sheets>
    <sheet name="ReadMe" sheetId="17" r:id="rId1"/>
    <sheet name="Table 1" sheetId="13" r:id="rId2"/>
    <sheet name="pivottable" sheetId="16" r:id="rId3"/>
  </sheets>
  <definedNames>
    <definedName name="ageandsexrange">'Table 1'!$B$8:$B$19</definedName>
    <definedName name="ageandsexvalue1">'Table 1'!$B$20</definedName>
    <definedName name="ageandsexvalue2">'Table 1'!$B$34</definedName>
    <definedName name="range1">'Table 1'!$G$108:$AZ$155</definedName>
    <definedName name="range2">'Table 1'!$G$161:$AY$208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200" i="13" l="1"/>
  <c r="AL176" i="13"/>
  <c r="AK176" i="13"/>
  <c r="AJ176" i="13"/>
  <c r="AI176" i="13"/>
  <c r="AL175" i="13"/>
  <c r="AK175" i="13"/>
  <c r="AJ175" i="13"/>
  <c r="AI175" i="13"/>
  <c r="AL174" i="13"/>
  <c r="AK174" i="13"/>
  <c r="AJ174" i="13"/>
  <c r="AI174" i="13"/>
  <c r="AL173" i="13"/>
  <c r="AK173" i="13"/>
  <c r="AJ173" i="13"/>
  <c r="AI173" i="13"/>
  <c r="AL164" i="13"/>
  <c r="AK164" i="13"/>
  <c r="AJ164" i="13"/>
  <c r="AI164" i="13"/>
  <c r="AL163" i="13"/>
  <c r="AK163" i="13"/>
  <c r="AJ163" i="13"/>
  <c r="AI163" i="13"/>
  <c r="AL162" i="13"/>
  <c r="AK162" i="13"/>
  <c r="AJ162" i="13"/>
  <c r="AI162" i="13"/>
  <c r="AL161" i="13"/>
  <c r="AK161" i="13"/>
  <c r="AJ161" i="13"/>
  <c r="AI161" i="13"/>
  <c r="AL168" i="13"/>
  <c r="AK168" i="13"/>
  <c r="AJ168" i="13"/>
  <c r="AI168" i="13"/>
  <c r="AL167" i="13"/>
  <c r="AK167" i="13"/>
  <c r="AJ167" i="13"/>
  <c r="AI167" i="13"/>
  <c r="AL166" i="13"/>
  <c r="AK166" i="13"/>
  <c r="AJ166" i="13"/>
  <c r="AI166" i="13"/>
  <c r="AL165" i="13"/>
  <c r="AK165" i="13"/>
  <c r="AJ165" i="13"/>
  <c r="AI165" i="13"/>
  <c r="AL172" i="13"/>
  <c r="AK172" i="13"/>
  <c r="AJ172" i="13"/>
  <c r="AI172" i="13"/>
  <c r="AL171" i="13"/>
  <c r="AK171" i="13"/>
  <c r="AJ171" i="13"/>
  <c r="AI171" i="13"/>
  <c r="AL170" i="13"/>
  <c r="AK170" i="13"/>
  <c r="AJ170" i="13"/>
  <c r="AI170" i="13"/>
  <c r="AL169" i="13"/>
  <c r="AK169" i="13"/>
  <c r="AJ169" i="13"/>
  <c r="AI169" i="13"/>
  <c r="AL208" i="13"/>
  <c r="AK208" i="13"/>
  <c r="AJ208" i="13"/>
  <c r="AI208" i="13"/>
  <c r="AL207" i="13"/>
  <c r="AK207" i="13"/>
  <c r="AJ207" i="13"/>
  <c r="AI207" i="13"/>
  <c r="AL206" i="13"/>
  <c r="AK206" i="13"/>
  <c r="AJ206" i="13"/>
  <c r="AI206" i="13"/>
  <c r="AL205" i="13"/>
  <c r="AK205" i="13"/>
  <c r="AJ205" i="13"/>
  <c r="AI205" i="13"/>
  <c r="AL204" i="13"/>
  <c r="AK204" i="13"/>
  <c r="AJ204" i="13"/>
  <c r="AI204" i="13"/>
  <c r="AL203" i="13"/>
  <c r="AK203" i="13"/>
  <c r="AJ203" i="13"/>
  <c r="AI203" i="13"/>
  <c r="AL202" i="13"/>
  <c r="AK202" i="13"/>
  <c r="AJ202" i="13"/>
  <c r="AI202" i="13"/>
  <c r="AL201" i="13"/>
  <c r="AK201" i="13"/>
  <c r="AJ201" i="13"/>
  <c r="AI201" i="13"/>
  <c r="AL200" i="13"/>
  <c r="AK200" i="13"/>
  <c r="AJ200" i="13"/>
  <c r="AI200" i="13"/>
  <c r="AL199" i="13"/>
  <c r="AK199" i="13"/>
  <c r="AJ199" i="13"/>
  <c r="AI199" i="13"/>
  <c r="AL198" i="13"/>
  <c r="AK198" i="13"/>
  <c r="AJ198" i="13"/>
  <c r="AI198" i="13"/>
  <c r="AL197" i="13"/>
  <c r="AK197" i="13"/>
  <c r="AJ197" i="13"/>
  <c r="AI197" i="13"/>
  <c r="AL196" i="13"/>
  <c r="AK196" i="13"/>
  <c r="AJ196" i="13"/>
  <c r="AI196" i="13"/>
  <c r="AL195" i="13"/>
  <c r="AK195" i="13"/>
  <c r="AJ195" i="13"/>
  <c r="AI195" i="13"/>
  <c r="AL194" i="13"/>
  <c r="AK194" i="13"/>
  <c r="AJ194" i="13"/>
  <c r="AI194" i="13"/>
  <c r="AL193" i="13"/>
  <c r="AK193" i="13"/>
  <c r="AJ193" i="13"/>
  <c r="AI193" i="13"/>
  <c r="AL192" i="13"/>
  <c r="AK192" i="13"/>
  <c r="AJ192" i="13"/>
  <c r="AI192" i="13"/>
  <c r="AL191" i="13"/>
  <c r="AK191" i="13"/>
  <c r="AJ191" i="13"/>
  <c r="AI191" i="13"/>
  <c r="AL190" i="13"/>
  <c r="AK190" i="13"/>
  <c r="AJ190" i="13"/>
  <c r="AI190" i="13"/>
  <c r="AL189" i="13"/>
  <c r="AK189" i="13"/>
  <c r="AJ189" i="13"/>
  <c r="AI189" i="13"/>
  <c r="AL188" i="13"/>
  <c r="AK188" i="13"/>
  <c r="AJ188" i="13"/>
  <c r="AI188" i="13"/>
  <c r="AL187" i="13"/>
  <c r="AK187" i="13"/>
  <c r="AJ187" i="13"/>
  <c r="AI187" i="13"/>
  <c r="AL186" i="13"/>
  <c r="AK186" i="13"/>
  <c r="AJ186" i="13"/>
  <c r="AI186" i="13"/>
  <c r="AL185" i="13"/>
  <c r="AK185" i="13"/>
  <c r="AJ185" i="13"/>
  <c r="AI185" i="13"/>
  <c r="AL184" i="13"/>
  <c r="AK184" i="13"/>
  <c r="AJ184" i="13"/>
  <c r="AI184" i="13"/>
  <c r="AL183" i="13"/>
  <c r="AK183" i="13"/>
  <c r="AJ183" i="13"/>
  <c r="AI183" i="13"/>
  <c r="AL182" i="13"/>
  <c r="AK182" i="13"/>
  <c r="AJ182" i="13"/>
  <c r="AI182" i="13"/>
  <c r="AL181" i="13"/>
  <c r="AK181" i="13"/>
  <c r="AJ181" i="13"/>
  <c r="AI181" i="13"/>
  <c r="AL177" i="13"/>
  <c r="AL180" i="13"/>
  <c r="AK180" i="13"/>
  <c r="AJ180" i="13"/>
  <c r="AI180" i="13"/>
  <c r="AL179" i="13"/>
  <c r="AK179" i="13"/>
  <c r="AJ179" i="13"/>
  <c r="AI179" i="13"/>
  <c r="AI178" i="13"/>
  <c r="AJ178" i="13"/>
  <c r="AK178" i="13"/>
  <c r="AL178" i="13"/>
  <c r="AI177" i="13"/>
  <c r="AJ177" i="13"/>
  <c r="AK177" i="13"/>
  <c r="AC177" i="13"/>
  <c r="AB177" i="13"/>
  <c r="AA177" i="13"/>
  <c r="Z177" i="13"/>
  <c r="B38" i="13" l="1"/>
  <c r="B34" i="13" l="1"/>
  <c r="AU203" i="13"/>
  <c r="AU197" i="13"/>
  <c r="AU191" i="13"/>
  <c r="AU179" i="13"/>
  <c r="AU208" i="13"/>
  <c r="AT208" i="13"/>
  <c r="AS208" i="13"/>
  <c r="AR208" i="13"/>
  <c r="AU207" i="13"/>
  <c r="AT207" i="13"/>
  <c r="AS207" i="13"/>
  <c r="AR207" i="13"/>
  <c r="AU206" i="13"/>
  <c r="AT206" i="13"/>
  <c r="AS206" i="13"/>
  <c r="AR206" i="13"/>
  <c r="AU205" i="13"/>
  <c r="AT205" i="13"/>
  <c r="AS205" i="13"/>
  <c r="AR205" i="13"/>
  <c r="AU204" i="13"/>
  <c r="AT204" i="13"/>
  <c r="AS204" i="13"/>
  <c r="AR204" i="13"/>
  <c r="AT203" i="13"/>
  <c r="AS203" i="13"/>
  <c r="AR203" i="13"/>
  <c r="AU202" i="13"/>
  <c r="AT202" i="13"/>
  <c r="AS202" i="13"/>
  <c r="AR202" i="13"/>
  <c r="AU201" i="13"/>
  <c r="AT201" i="13"/>
  <c r="AS201" i="13"/>
  <c r="AR201" i="13"/>
  <c r="AU200" i="13"/>
  <c r="AT200" i="13"/>
  <c r="AS200" i="13"/>
  <c r="AU199" i="13"/>
  <c r="AT199" i="13"/>
  <c r="AS199" i="13"/>
  <c r="AR199" i="13"/>
  <c r="AU198" i="13"/>
  <c r="AT198" i="13"/>
  <c r="AS198" i="13"/>
  <c r="AR198" i="13"/>
  <c r="AT197" i="13"/>
  <c r="AS197" i="13"/>
  <c r="AR197" i="13"/>
  <c r="AU196" i="13"/>
  <c r="AT196" i="13"/>
  <c r="AS196" i="13"/>
  <c r="AR196" i="13"/>
  <c r="AU195" i="13"/>
  <c r="AT195" i="13"/>
  <c r="AS195" i="13"/>
  <c r="AR195" i="13"/>
  <c r="AU194" i="13"/>
  <c r="AT194" i="13"/>
  <c r="AS194" i="13"/>
  <c r="AR194" i="13"/>
  <c r="AU193" i="13"/>
  <c r="AT193" i="13"/>
  <c r="AS193" i="13"/>
  <c r="AR193" i="13"/>
  <c r="AU192" i="13"/>
  <c r="AT192" i="13"/>
  <c r="AS192" i="13"/>
  <c r="AR192" i="13"/>
  <c r="AT191" i="13"/>
  <c r="AS191" i="13"/>
  <c r="AR191" i="13"/>
  <c r="AU190" i="13"/>
  <c r="AT190" i="13"/>
  <c r="AS190" i="13"/>
  <c r="AR190" i="13"/>
  <c r="AU189" i="13"/>
  <c r="AT189" i="13"/>
  <c r="AS189" i="13"/>
  <c r="AR189" i="13"/>
  <c r="AU188" i="13"/>
  <c r="AT188" i="13"/>
  <c r="AS188" i="13"/>
  <c r="AR188" i="13"/>
  <c r="AU187" i="13"/>
  <c r="AT187" i="13"/>
  <c r="AS187" i="13"/>
  <c r="AR187" i="13"/>
  <c r="AU186" i="13"/>
  <c r="AT186" i="13"/>
  <c r="AS186" i="13"/>
  <c r="AR186" i="13"/>
  <c r="AU185" i="13"/>
  <c r="AT185" i="13"/>
  <c r="AS185" i="13"/>
  <c r="AR185" i="13"/>
  <c r="AU184" i="13"/>
  <c r="AT184" i="13"/>
  <c r="AS184" i="13"/>
  <c r="AR184" i="13"/>
  <c r="AU183" i="13"/>
  <c r="AT183" i="13"/>
  <c r="AS183" i="13"/>
  <c r="AR183" i="13"/>
  <c r="AU182" i="13"/>
  <c r="AT182" i="13"/>
  <c r="AS182" i="13"/>
  <c r="AR182" i="13"/>
  <c r="AU181" i="13"/>
  <c r="AT181" i="13"/>
  <c r="AS181" i="13"/>
  <c r="AR181" i="13"/>
  <c r="AU176" i="13"/>
  <c r="AT176" i="13"/>
  <c r="AS176" i="13"/>
  <c r="AR176" i="13"/>
  <c r="AU175" i="13"/>
  <c r="AT175" i="13"/>
  <c r="AS175" i="13"/>
  <c r="AR175" i="13"/>
  <c r="AU174" i="13"/>
  <c r="AT174" i="13"/>
  <c r="AS174" i="13"/>
  <c r="AR174" i="13"/>
  <c r="AU173" i="13"/>
  <c r="AT173" i="13"/>
  <c r="AS173" i="13"/>
  <c r="AR173" i="13"/>
  <c r="AU172" i="13"/>
  <c r="AT172" i="13"/>
  <c r="AS172" i="13"/>
  <c r="AR172" i="13"/>
  <c r="AU171" i="13"/>
  <c r="AT171" i="13"/>
  <c r="AS171" i="13"/>
  <c r="AR171" i="13"/>
  <c r="AU170" i="13"/>
  <c r="AT170" i="13"/>
  <c r="AS170" i="13"/>
  <c r="AR170" i="13"/>
  <c r="AU169" i="13"/>
  <c r="AT169" i="13"/>
  <c r="AS169" i="13"/>
  <c r="AR169" i="13"/>
  <c r="AU168" i="13"/>
  <c r="AT168" i="13"/>
  <c r="AS168" i="13"/>
  <c r="AR168" i="13"/>
  <c r="AU167" i="13"/>
  <c r="AT167" i="13"/>
  <c r="AS167" i="13"/>
  <c r="AR167" i="13"/>
  <c r="AU166" i="13"/>
  <c r="AT166" i="13"/>
  <c r="AS166" i="13"/>
  <c r="AR166" i="13"/>
  <c r="AU165" i="13"/>
  <c r="AT165" i="13"/>
  <c r="AS165" i="13"/>
  <c r="AR165" i="13"/>
  <c r="AU164" i="13"/>
  <c r="AT164" i="13"/>
  <c r="AS164" i="13"/>
  <c r="AR164" i="13"/>
  <c r="AU163" i="13"/>
  <c r="AT163" i="13"/>
  <c r="AS163" i="13"/>
  <c r="AR163" i="13"/>
  <c r="AU162" i="13"/>
  <c r="AT162" i="13"/>
  <c r="AS162" i="13"/>
  <c r="AR162" i="13"/>
  <c r="AU161" i="13"/>
  <c r="AT161" i="13"/>
  <c r="AS161" i="13"/>
  <c r="AR161" i="13"/>
  <c r="AC208" i="13"/>
  <c r="AB208" i="13"/>
  <c r="AA208" i="13"/>
  <c r="Z208" i="13"/>
  <c r="AC207" i="13"/>
  <c r="AB207" i="13"/>
  <c r="AA207" i="13"/>
  <c r="Z207" i="13"/>
  <c r="AC206" i="13"/>
  <c r="AB206" i="13"/>
  <c r="AA206" i="13"/>
  <c r="Z206" i="13"/>
  <c r="AC205" i="13"/>
  <c r="AB205" i="13"/>
  <c r="AA205" i="13"/>
  <c r="Z205" i="13"/>
  <c r="AC204" i="13"/>
  <c r="AB204" i="13"/>
  <c r="AA204" i="13"/>
  <c r="Z204" i="13"/>
  <c r="AC203" i="13"/>
  <c r="AB203" i="13"/>
  <c r="AA203" i="13"/>
  <c r="Z203" i="13"/>
  <c r="AC202" i="13"/>
  <c r="AB202" i="13"/>
  <c r="AA202" i="13"/>
  <c r="Z202" i="13"/>
  <c r="AC201" i="13"/>
  <c r="AB201" i="13"/>
  <c r="AA201" i="13"/>
  <c r="Z201" i="13"/>
  <c r="AC200" i="13"/>
  <c r="AB200" i="13"/>
  <c r="AA200" i="13"/>
  <c r="Z200" i="13"/>
  <c r="AC199" i="13"/>
  <c r="AB199" i="13"/>
  <c r="AA199" i="13"/>
  <c r="Z199" i="13"/>
  <c r="AC198" i="13"/>
  <c r="AB198" i="13"/>
  <c r="AA198" i="13"/>
  <c r="Z198" i="13"/>
  <c r="AC197" i="13"/>
  <c r="AB197" i="13"/>
  <c r="AA197" i="13"/>
  <c r="Z197" i="13"/>
  <c r="AC196" i="13"/>
  <c r="AB196" i="13"/>
  <c r="AA196" i="13"/>
  <c r="Z196" i="13"/>
  <c r="AC195" i="13"/>
  <c r="AB195" i="13"/>
  <c r="AA195" i="13"/>
  <c r="Z195" i="13"/>
  <c r="AC194" i="13"/>
  <c r="AB194" i="13"/>
  <c r="AA194" i="13"/>
  <c r="Z194" i="13"/>
  <c r="AC193" i="13"/>
  <c r="AB193" i="13"/>
  <c r="AA193" i="13"/>
  <c r="Z193" i="13"/>
  <c r="AC192" i="13"/>
  <c r="AB192" i="13"/>
  <c r="AA192" i="13"/>
  <c r="Z192" i="13"/>
  <c r="AC191" i="13"/>
  <c r="AB191" i="13"/>
  <c r="AA191" i="13"/>
  <c r="Z191" i="13"/>
  <c r="AC190" i="13"/>
  <c r="AB190" i="13"/>
  <c r="AA190" i="13"/>
  <c r="Z190" i="13"/>
  <c r="AC189" i="13"/>
  <c r="AB189" i="13"/>
  <c r="AA189" i="13"/>
  <c r="Z189" i="13"/>
  <c r="AC188" i="13"/>
  <c r="AB188" i="13"/>
  <c r="AA188" i="13"/>
  <c r="Z188" i="13"/>
  <c r="AC187" i="13"/>
  <c r="AB187" i="13"/>
  <c r="AA187" i="13"/>
  <c r="Z187" i="13"/>
  <c r="AC186" i="13"/>
  <c r="AB186" i="13"/>
  <c r="AA186" i="13"/>
  <c r="Z186" i="13"/>
  <c r="AC185" i="13"/>
  <c r="AB185" i="13"/>
  <c r="AA185" i="13"/>
  <c r="Z185" i="13"/>
  <c r="AC184" i="13"/>
  <c r="AB184" i="13"/>
  <c r="AA184" i="13"/>
  <c r="Z184" i="13"/>
  <c r="AC183" i="13"/>
  <c r="AB183" i="13"/>
  <c r="AA183" i="13"/>
  <c r="Z183" i="13"/>
  <c r="AC182" i="13"/>
  <c r="AB182" i="13"/>
  <c r="AA182" i="13"/>
  <c r="Z182" i="13"/>
  <c r="AC181" i="13"/>
  <c r="AB181" i="13"/>
  <c r="AA181" i="13"/>
  <c r="Z181" i="13"/>
  <c r="AC180" i="13"/>
  <c r="AB180" i="13"/>
  <c r="AA180" i="13"/>
  <c r="Z180" i="13"/>
  <c r="AC179" i="13"/>
  <c r="AB179" i="13"/>
  <c r="AA179" i="13"/>
  <c r="Z179" i="13"/>
  <c r="AC178" i="13"/>
  <c r="AB178" i="13"/>
  <c r="AA178" i="13"/>
  <c r="Z178" i="13"/>
  <c r="AU178" i="13"/>
  <c r="AC176" i="13"/>
  <c r="AB176" i="13"/>
  <c r="AA176" i="13"/>
  <c r="Z176" i="13"/>
  <c r="AC175" i="13"/>
  <c r="AB175" i="13"/>
  <c r="AA175" i="13"/>
  <c r="Z175" i="13"/>
  <c r="AC174" i="13"/>
  <c r="AB174" i="13"/>
  <c r="AA174" i="13"/>
  <c r="Z174" i="13"/>
  <c r="AC173" i="13"/>
  <c r="AB173" i="13"/>
  <c r="AA173" i="13"/>
  <c r="Z173" i="13"/>
  <c r="AC172" i="13"/>
  <c r="AB172" i="13"/>
  <c r="AA172" i="13"/>
  <c r="Z172" i="13"/>
  <c r="AC171" i="13"/>
  <c r="AB171" i="13"/>
  <c r="AA171" i="13"/>
  <c r="Z171" i="13"/>
  <c r="AC170" i="13"/>
  <c r="AB170" i="13"/>
  <c r="AA170" i="13"/>
  <c r="Z170" i="13"/>
  <c r="AC169" i="13"/>
  <c r="AB169" i="13"/>
  <c r="AA169" i="13"/>
  <c r="Z169" i="13"/>
  <c r="AC168" i="13"/>
  <c r="AB168" i="13"/>
  <c r="AA168" i="13"/>
  <c r="Z168" i="13"/>
  <c r="AC167" i="13"/>
  <c r="AB167" i="13"/>
  <c r="AA167" i="13"/>
  <c r="Z167" i="13"/>
  <c r="AC166" i="13"/>
  <c r="AB166" i="13"/>
  <c r="AA166" i="13"/>
  <c r="Z166" i="13"/>
  <c r="AC165" i="13"/>
  <c r="AB165" i="13"/>
  <c r="AA165" i="13"/>
  <c r="Z165" i="13"/>
  <c r="AC164" i="13"/>
  <c r="AB164" i="13"/>
  <c r="AA164" i="13"/>
  <c r="Z164" i="13"/>
  <c r="AC163" i="13"/>
  <c r="AB163" i="13"/>
  <c r="AA163" i="13"/>
  <c r="Z163" i="13"/>
  <c r="AC162" i="13"/>
  <c r="AB162" i="13"/>
  <c r="AA162" i="13"/>
  <c r="Z162" i="13"/>
  <c r="AC161" i="13"/>
  <c r="AB161" i="13"/>
  <c r="AA161" i="13"/>
  <c r="Z161" i="13"/>
  <c r="M47" i="16"/>
  <c r="M46" i="16"/>
  <c r="M45" i="16"/>
  <c r="M44" i="16"/>
  <c r="M43" i="16"/>
  <c r="M42" i="16"/>
  <c r="M66" i="16"/>
  <c r="M63" i="16"/>
  <c r="M79" i="16"/>
  <c r="M78" i="16"/>
  <c r="M77" i="16"/>
  <c r="M76" i="16"/>
  <c r="M75" i="16"/>
  <c r="M74" i="16"/>
  <c r="M143" i="16"/>
  <c r="M142" i="16"/>
  <c r="M141" i="16"/>
  <c r="M140" i="16"/>
  <c r="M139" i="16"/>
  <c r="M138" i="16"/>
  <c r="M167" i="16"/>
  <c r="J177" i="16"/>
  <c r="J176" i="16"/>
  <c r="J169" i="16"/>
  <c r="J168" i="16"/>
  <c r="J161" i="16"/>
  <c r="J160" i="16"/>
  <c r="J145" i="16"/>
  <c r="J144" i="16"/>
  <c r="J137" i="16"/>
  <c r="J136" i="16"/>
  <c r="J81" i="16"/>
  <c r="J80" i="16"/>
  <c r="J73" i="16"/>
  <c r="J72" i="16"/>
  <c r="J65" i="16"/>
  <c r="J64" i="16"/>
  <c r="J49" i="16"/>
  <c r="J48" i="16"/>
  <c r="J41" i="16"/>
  <c r="J40" i="16"/>
  <c r="K137" i="16"/>
  <c r="K136" i="16"/>
  <c r="K169" i="16"/>
  <c r="K168" i="16"/>
  <c r="K177" i="16"/>
  <c r="K176" i="16"/>
  <c r="K81" i="16"/>
  <c r="K80" i="16"/>
  <c r="K73" i="16"/>
  <c r="K72" i="16"/>
  <c r="K65" i="16"/>
  <c r="K64" i="16"/>
  <c r="L65" i="16"/>
  <c r="M65" i="16" s="1"/>
  <c r="L64" i="16"/>
  <c r="M64" i="16" s="1"/>
  <c r="K161" i="16"/>
  <c r="K160" i="16"/>
  <c r="L161" i="16"/>
  <c r="M161" i="16" s="1"/>
  <c r="L160" i="16"/>
  <c r="M160" i="16" s="1"/>
  <c r="K145" i="16"/>
  <c r="K144" i="16"/>
  <c r="K49" i="16"/>
  <c r="K48" i="16"/>
  <c r="K41" i="16"/>
  <c r="K40" i="16"/>
  <c r="M193" i="16"/>
  <c r="K193" i="16"/>
  <c r="J193" i="16"/>
  <c r="M192" i="16"/>
  <c r="K192" i="16"/>
  <c r="J192" i="16"/>
  <c r="M191" i="16"/>
  <c r="K191" i="16"/>
  <c r="J191" i="16"/>
  <c r="M190" i="16"/>
  <c r="K190" i="16"/>
  <c r="J190" i="16"/>
  <c r="M189" i="16"/>
  <c r="K189" i="16"/>
  <c r="J189" i="16"/>
  <c r="M188" i="16"/>
  <c r="K188" i="16"/>
  <c r="J188" i="16"/>
  <c r="M187" i="16"/>
  <c r="K187" i="16"/>
  <c r="J187" i="16"/>
  <c r="M186" i="16"/>
  <c r="K186" i="16"/>
  <c r="J186" i="16"/>
  <c r="M185" i="16"/>
  <c r="K185" i="16"/>
  <c r="J185" i="16"/>
  <c r="M184" i="16"/>
  <c r="K184" i="16"/>
  <c r="J184" i="16"/>
  <c r="M183" i="16"/>
  <c r="K183" i="16"/>
  <c r="J183" i="16"/>
  <c r="M182" i="16"/>
  <c r="K182" i="16"/>
  <c r="J182" i="16"/>
  <c r="M181" i="16"/>
  <c r="K181" i="16"/>
  <c r="J181" i="16"/>
  <c r="M180" i="16"/>
  <c r="K180" i="16"/>
  <c r="J180" i="16"/>
  <c r="M179" i="16"/>
  <c r="K179" i="16"/>
  <c r="J179" i="16"/>
  <c r="M178" i="16"/>
  <c r="K178" i="16"/>
  <c r="J178" i="16"/>
  <c r="L177" i="16"/>
  <c r="M177" i="16" s="1"/>
  <c r="L176" i="16"/>
  <c r="M176" i="16" s="1"/>
  <c r="M175" i="16"/>
  <c r="K175" i="16"/>
  <c r="J175" i="16"/>
  <c r="M174" i="16"/>
  <c r="K174" i="16"/>
  <c r="J174" i="16"/>
  <c r="M173" i="16"/>
  <c r="K173" i="16"/>
  <c r="J173" i="16"/>
  <c r="M172" i="16"/>
  <c r="K172" i="16"/>
  <c r="J172" i="16"/>
  <c r="M171" i="16"/>
  <c r="K171" i="16"/>
  <c r="J171" i="16"/>
  <c r="M170" i="16"/>
  <c r="K170" i="16"/>
  <c r="J170" i="16"/>
  <c r="L169" i="16"/>
  <c r="M169" i="16" s="1"/>
  <c r="L168" i="16"/>
  <c r="M168" i="16" s="1"/>
  <c r="K167" i="16"/>
  <c r="J167" i="16"/>
  <c r="M166" i="16"/>
  <c r="K166" i="16"/>
  <c r="J166" i="16"/>
  <c r="M165" i="16"/>
  <c r="K165" i="16"/>
  <c r="J165" i="16"/>
  <c r="M164" i="16"/>
  <c r="K164" i="16"/>
  <c r="J164" i="16"/>
  <c r="M163" i="16"/>
  <c r="K163" i="16"/>
  <c r="J163" i="16"/>
  <c r="M162" i="16"/>
  <c r="K162" i="16"/>
  <c r="J162" i="16"/>
  <c r="M159" i="16"/>
  <c r="K159" i="16"/>
  <c r="J159" i="16"/>
  <c r="M158" i="16"/>
  <c r="K158" i="16"/>
  <c r="J158" i="16"/>
  <c r="M157" i="16"/>
  <c r="K157" i="16"/>
  <c r="J157" i="16"/>
  <c r="M156" i="16"/>
  <c r="K156" i="16"/>
  <c r="J156" i="16"/>
  <c r="M155" i="16"/>
  <c r="K155" i="16"/>
  <c r="J155" i="16"/>
  <c r="M154" i="16"/>
  <c r="K154" i="16"/>
  <c r="J154" i="16"/>
  <c r="M153" i="16"/>
  <c r="K153" i="16"/>
  <c r="J153" i="16"/>
  <c r="M152" i="16"/>
  <c r="K152" i="16"/>
  <c r="J152" i="16"/>
  <c r="M151" i="16"/>
  <c r="K151" i="16"/>
  <c r="J151" i="16"/>
  <c r="M150" i="16"/>
  <c r="K150" i="16"/>
  <c r="J150" i="16"/>
  <c r="M149" i="16"/>
  <c r="K149" i="16"/>
  <c r="J149" i="16"/>
  <c r="M148" i="16"/>
  <c r="K148" i="16"/>
  <c r="J148" i="16"/>
  <c r="M147" i="16"/>
  <c r="K147" i="16"/>
  <c r="J147" i="16"/>
  <c r="M146" i="16"/>
  <c r="K146" i="16"/>
  <c r="J146" i="16"/>
  <c r="L145" i="16"/>
  <c r="M145" i="16" s="1"/>
  <c r="L144" i="16"/>
  <c r="M144" i="16" s="1"/>
  <c r="K143" i="16"/>
  <c r="J143" i="16"/>
  <c r="K142" i="16"/>
  <c r="J142" i="16"/>
  <c r="K141" i="16"/>
  <c r="J141" i="16"/>
  <c r="K140" i="16"/>
  <c r="J140" i="16"/>
  <c r="K139" i="16"/>
  <c r="J139" i="16"/>
  <c r="K138" i="16"/>
  <c r="J138" i="16"/>
  <c r="L137" i="16"/>
  <c r="M137" i="16" s="1"/>
  <c r="L136" i="16"/>
  <c r="M136" i="16" s="1"/>
  <c r="M135" i="16"/>
  <c r="K135" i="16"/>
  <c r="J135" i="16"/>
  <c r="M134" i="16"/>
  <c r="K134" i="16"/>
  <c r="J134" i="16"/>
  <c r="M133" i="16"/>
  <c r="K133" i="16"/>
  <c r="J133" i="16"/>
  <c r="M132" i="16"/>
  <c r="K132" i="16"/>
  <c r="J132" i="16"/>
  <c r="M131" i="16"/>
  <c r="K131" i="16"/>
  <c r="J131" i="16"/>
  <c r="M130" i="16"/>
  <c r="K130" i="16"/>
  <c r="J130" i="16"/>
  <c r="M129" i="16"/>
  <c r="K129" i="16"/>
  <c r="J129" i="16"/>
  <c r="M128" i="16"/>
  <c r="K128" i="16"/>
  <c r="J128" i="16"/>
  <c r="M127" i="16"/>
  <c r="K127" i="16"/>
  <c r="J127" i="16"/>
  <c r="M126" i="16"/>
  <c r="K126" i="16"/>
  <c r="J126" i="16"/>
  <c r="M125" i="16"/>
  <c r="K125" i="16"/>
  <c r="J125" i="16"/>
  <c r="M124" i="16"/>
  <c r="K124" i="16"/>
  <c r="J124" i="16"/>
  <c r="M123" i="16"/>
  <c r="K123" i="16"/>
  <c r="J123" i="16"/>
  <c r="M122" i="16"/>
  <c r="K122" i="16"/>
  <c r="J122" i="16"/>
  <c r="M121" i="16"/>
  <c r="K121" i="16"/>
  <c r="J121" i="16"/>
  <c r="M120" i="16"/>
  <c r="K120" i="16"/>
  <c r="J120" i="16"/>
  <c r="M119" i="16"/>
  <c r="K119" i="16"/>
  <c r="J119" i="16"/>
  <c r="M118" i="16"/>
  <c r="K118" i="16"/>
  <c r="J118" i="16"/>
  <c r="M117" i="16"/>
  <c r="K117" i="16"/>
  <c r="J117" i="16"/>
  <c r="M116" i="16"/>
  <c r="K116" i="16"/>
  <c r="J116" i="16"/>
  <c r="M115" i="16"/>
  <c r="K115" i="16"/>
  <c r="J115" i="16"/>
  <c r="M114" i="16"/>
  <c r="K114" i="16"/>
  <c r="J114" i="16"/>
  <c r="M113" i="16"/>
  <c r="K113" i="16"/>
  <c r="J113" i="16"/>
  <c r="M112" i="16"/>
  <c r="K112" i="16"/>
  <c r="J112" i="16"/>
  <c r="M111" i="16"/>
  <c r="K111" i="16"/>
  <c r="J111" i="16"/>
  <c r="M110" i="16"/>
  <c r="K110" i="16"/>
  <c r="J110" i="16"/>
  <c r="M109" i="16"/>
  <c r="K109" i="16"/>
  <c r="J109" i="16"/>
  <c r="M108" i="16"/>
  <c r="K108" i="16"/>
  <c r="J108" i="16"/>
  <c r="M107" i="16"/>
  <c r="K107" i="16"/>
  <c r="J107" i="16"/>
  <c r="M106" i="16"/>
  <c r="K106" i="16"/>
  <c r="J106" i="16"/>
  <c r="M105" i="16"/>
  <c r="K105" i="16"/>
  <c r="J105" i="16"/>
  <c r="M104" i="16"/>
  <c r="K104" i="16"/>
  <c r="J104" i="16"/>
  <c r="M103" i="16"/>
  <c r="K103" i="16"/>
  <c r="J103" i="16"/>
  <c r="M102" i="16"/>
  <c r="K102" i="16"/>
  <c r="J102" i="16"/>
  <c r="M101" i="16"/>
  <c r="K101" i="16"/>
  <c r="J101" i="16"/>
  <c r="M100" i="16"/>
  <c r="K100" i="16"/>
  <c r="J100" i="16"/>
  <c r="M99" i="16"/>
  <c r="K99" i="16"/>
  <c r="J99" i="16"/>
  <c r="M98" i="16"/>
  <c r="K98" i="16"/>
  <c r="J98" i="16"/>
  <c r="M97" i="16"/>
  <c r="K97" i="16"/>
  <c r="J97" i="16"/>
  <c r="M96" i="16"/>
  <c r="K96" i="16"/>
  <c r="J96" i="16"/>
  <c r="M95" i="16"/>
  <c r="K95" i="16"/>
  <c r="J95" i="16"/>
  <c r="M94" i="16"/>
  <c r="K94" i="16"/>
  <c r="J94" i="16"/>
  <c r="M93" i="16"/>
  <c r="K93" i="16"/>
  <c r="J93" i="16"/>
  <c r="M92" i="16"/>
  <c r="K92" i="16"/>
  <c r="J92" i="16"/>
  <c r="M91" i="16"/>
  <c r="K91" i="16"/>
  <c r="J91" i="16"/>
  <c r="M90" i="16"/>
  <c r="K90" i="16"/>
  <c r="J90" i="16"/>
  <c r="M89" i="16"/>
  <c r="K89" i="16"/>
  <c r="J89" i="16"/>
  <c r="M88" i="16"/>
  <c r="K88" i="16"/>
  <c r="J88" i="16"/>
  <c r="M87" i="16"/>
  <c r="K87" i="16"/>
  <c r="J87" i="16"/>
  <c r="M86" i="16"/>
  <c r="K86" i="16"/>
  <c r="J86" i="16"/>
  <c r="M85" i="16"/>
  <c r="K85" i="16"/>
  <c r="J85" i="16"/>
  <c r="M84" i="16"/>
  <c r="K84" i="16"/>
  <c r="J84" i="16"/>
  <c r="M83" i="16"/>
  <c r="K83" i="16"/>
  <c r="J83" i="16"/>
  <c r="M82" i="16"/>
  <c r="K82" i="16"/>
  <c r="J82" i="16"/>
  <c r="L80" i="16"/>
  <c r="M80" i="16" s="1"/>
  <c r="K79" i="16"/>
  <c r="J79" i="16"/>
  <c r="K78" i="16"/>
  <c r="J78" i="16"/>
  <c r="K77" i="16"/>
  <c r="J77" i="16"/>
  <c r="K76" i="16"/>
  <c r="J76" i="16"/>
  <c r="K75" i="16"/>
  <c r="J75" i="16"/>
  <c r="K74" i="16"/>
  <c r="J74" i="16"/>
  <c r="L73" i="16"/>
  <c r="M73" i="16" s="1"/>
  <c r="L72" i="16"/>
  <c r="M72" i="16" s="1"/>
  <c r="M71" i="16"/>
  <c r="K71" i="16"/>
  <c r="J71" i="16"/>
  <c r="M70" i="16"/>
  <c r="K70" i="16"/>
  <c r="J70" i="16"/>
  <c r="M69" i="16"/>
  <c r="K69" i="16"/>
  <c r="J69" i="16"/>
  <c r="M68" i="16"/>
  <c r="K68" i="16"/>
  <c r="J68" i="16"/>
  <c r="M67" i="16"/>
  <c r="K67" i="16"/>
  <c r="J67" i="16"/>
  <c r="K66" i="16"/>
  <c r="J66" i="16"/>
  <c r="K63" i="16"/>
  <c r="J63" i="16"/>
  <c r="M62" i="16"/>
  <c r="K62" i="16"/>
  <c r="J62" i="16"/>
  <c r="M61" i="16"/>
  <c r="K61" i="16"/>
  <c r="J61" i="16"/>
  <c r="M60" i="16"/>
  <c r="K60" i="16"/>
  <c r="J60" i="16"/>
  <c r="M59" i="16"/>
  <c r="K59" i="16"/>
  <c r="J59" i="16"/>
  <c r="M58" i="16"/>
  <c r="K58" i="16"/>
  <c r="J58" i="16"/>
  <c r="M57" i="16"/>
  <c r="K57" i="16"/>
  <c r="J57" i="16"/>
  <c r="M56" i="16"/>
  <c r="K56" i="16"/>
  <c r="J56" i="16"/>
  <c r="M55" i="16"/>
  <c r="K55" i="16"/>
  <c r="J55" i="16"/>
  <c r="M54" i="16"/>
  <c r="K54" i="16"/>
  <c r="J54" i="16"/>
  <c r="M53" i="16"/>
  <c r="K53" i="16"/>
  <c r="J53" i="16"/>
  <c r="M52" i="16"/>
  <c r="K52" i="16"/>
  <c r="J52" i="16"/>
  <c r="M51" i="16"/>
  <c r="K51" i="16"/>
  <c r="J51" i="16"/>
  <c r="M50" i="16"/>
  <c r="K50" i="16"/>
  <c r="J50" i="16"/>
  <c r="L49" i="16"/>
  <c r="M49" i="16" s="1"/>
  <c r="L48" i="16"/>
  <c r="M48" i="16" s="1"/>
  <c r="K47" i="16"/>
  <c r="J47" i="16"/>
  <c r="K46" i="16"/>
  <c r="J46" i="16"/>
  <c r="K45" i="16"/>
  <c r="J45" i="16"/>
  <c r="K44" i="16"/>
  <c r="J44" i="16"/>
  <c r="K43" i="16"/>
  <c r="J43" i="16"/>
  <c r="K42" i="16"/>
  <c r="J42" i="16"/>
  <c r="L40" i="16"/>
  <c r="M40" i="16" s="1"/>
  <c r="M39" i="16"/>
  <c r="K39" i="16"/>
  <c r="J39" i="16"/>
  <c r="M38" i="16"/>
  <c r="K38" i="16"/>
  <c r="J38" i="16"/>
  <c r="M37" i="16"/>
  <c r="K37" i="16"/>
  <c r="J37" i="16"/>
  <c r="M36" i="16"/>
  <c r="K36" i="16"/>
  <c r="J36" i="16"/>
  <c r="M35" i="16"/>
  <c r="K35" i="16"/>
  <c r="J35" i="16"/>
  <c r="M34" i="16"/>
  <c r="K34" i="16"/>
  <c r="J34" i="16"/>
  <c r="M33" i="16"/>
  <c r="K33" i="16"/>
  <c r="J33" i="16"/>
  <c r="M32" i="16"/>
  <c r="K32" i="16"/>
  <c r="J32" i="16"/>
  <c r="M31" i="16"/>
  <c r="K31" i="16"/>
  <c r="J31" i="16"/>
  <c r="M30" i="16"/>
  <c r="K30" i="16"/>
  <c r="J30" i="16"/>
  <c r="M29" i="16"/>
  <c r="K29" i="16"/>
  <c r="J29" i="16"/>
  <c r="M28" i="16"/>
  <c r="K28" i="16"/>
  <c r="J28" i="16"/>
  <c r="M27" i="16"/>
  <c r="K27" i="16"/>
  <c r="J27" i="16"/>
  <c r="M26" i="16"/>
  <c r="K26" i="16"/>
  <c r="J26" i="16"/>
  <c r="M25" i="16"/>
  <c r="K25" i="16"/>
  <c r="J25" i="16"/>
  <c r="M24" i="16"/>
  <c r="K24" i="16"/>
  <c r="J24" i="16"/>
  <c r="M23" i="16"/>
  <c r="K23" i="16"/>
  <c r="J23" i="16"/>
  <c r="M22" i="16"/>
  <c r="K22" i="16"/>
  <c r="J22" i="16"/>
  <c r="M21" i="16"/>
  <c r="K21" i="16"/>
  <c r="J21" i="16"/>
  <c r="M20" i="16"/>
  <c r="K20" i="16"/>
  <c r="J20" i="16"/>
  <c r="M19" i="16"/>
  <c r="K19" i="16"/>
  <c r="J19" i="16"/>
  <c r="M18" i="16"/>
  <c r="K18" i="16"/>
  <c r="J18" i="16"/>
  <c r="M17" i="16"/>
  <c r="K17" i="16"/>
  <c r="J17" i="16"/>
  <c r="M16" i="16"/>
  <c r="K16" i="16"/>
  <c r="J16" i="16"/>
  <c r="M15" i="16"/>
  <c r="K15" i="16"/>
  <c r="J15" i="16"/>
  <c r="M14" i="16"/>
  <c r="K14" i="16"/>
  <c r="J14" i="16"/>
  <c r="M13" i="16"/>
  <c r="K13" i="16"/>
  <c r="J13" i="16"/>
  <c r="M12" i="16"/>
  <c r="K12" i="16"/>
  <c r="J12" i="16"/>
  <c r="M11" i="16"/>
  <c r="K11" i="16"/>
  <c r="J11" i="16"/>
  <c r="M10" i="16"/>
  <c r="K10" i="16"/>
  <c r="J10" i="16"/>
  <c r="M9" i="16"/>
  <c r="K9" i="16"/>
  <c r="J9" i="16"/>
  <c r="M8" i="16"/>
  <c r="K8" i="16"/>
  <c r="J8" i="16"/>
  <c r="M7" i="16"/>
  <c r="K7" i="16"/>
  <c r="J7" i="16"/>
  <c r="M6" i="16"/>
  <c r="K6" i="16"/>
  <c r="J6" i="16"/>
  <c r="M5" i="16"/>
  <c r="K5" i="16"/>
  <c r="J5" i="16"/>
  <c r="M4" i="16"/>
  <c r="K4" i="16"/>
  <c r="J4" i="16"/>
  <c r="M3" i="16"/>
  <c r="K3" i="16"/>
  <c r="J3" i="16"/>
  <c r="M2" i="16"/>
  <c r="K2" i="16"/>
  <c r="J2" i="16"/>
  <c r="AD64" i="13" l="1"/>
  <c r="AD35" i="13" s="1"/>
  <c r="AC72" i="13"/>
  <c r="AC47" i="13" s="1"/>
  <c r="AU180" i="13"/>
  <c r="AS177" i="13"/>
  <c r="AB61" i="13"/>
  <c r="AS179" i="13"/>
  <c r="AB63" i="13"/>
  <c r="AU177" i="13"/>
  <c r="AA61" i="13"/>
  <c r="L41" i="16"/>
  <c r="M41" i="16" s="1"/>
  <c r="L81" i="16"/>
  <c r="M81" i="16" s="1"/>
  <c r="N93" i="13"/>
  <c r="M93" i="13"/>
  <c r="G55" i="13"/>
  <c r="P58" i="13" s="1"/>
  <c r="AA152" i="13"/>
  <c r="AD152" i="13"/>
  <c r="AC152" i="13"/>
  <c r="Z152" i="13"/>
  <c r="AD148" i="13"/>
  <c r="AC148" i="13"/>
  <c r="AA148" i="13"/>
  <c r="Z148" i="13"/>
  <c r="AD144" i="13"/>
  <c r="AC144" i="13"/>
  <c r="AA144" i="13"/>
  <c r="Z144" i="13"/>
  <c r="AD140" i="13"/>
  <c r="AC140" i="13"/>
  <c r="AA140" i="13"/>
  <c r="Z140" i="13"/>
  <c r="AD136" i="13"/>
  <c r="AC136" i="13"/>
  <c r="AA136" i="13"/>
  <c r="Z136" i="13"/>
  <c r="AM155" i="13"/>
  <c r="AL155" i="13"/>
  <c r="AJ155" i="13"/>
  <c r="AI155" i="13"/>
  <c r="AM154" i="13"/>
  <c r="AL154" i="13"/>
  <c r="AJ154" i="13"/>
  <c r="AI154" i="13"/>
  <c r="AM153" i="13"/>
  <c r="AL153" i="13"/>
  <c r="AJ153" i="13"/>
  <c r="AI153" i="13"/>
  <c r="AM151" i="13"/>
  <c r="AL151" i="13"/>
  <c r="AJ151" i="13"/>
  <c r="AI151" i="13"/>
  <c r="AM150" i="13"/>
  <c r="AL150" i="13"/>
  <c r="AJ150" i="13"/>
  <c r="AI150" i="13"/>
  <c r="AM149" i="13"/>
  <c r="AL149" i="13"/>
  <c r="AJ149" i="13"/>
  <c r="AI149" i="13"/>
  <c r="AM147" i="13"/>
  <c r="AL147" i="13"/>
  <c r="AJ147" i="13"/>
  <c r="AI147" i="13"/>
  <c r="AM146" i="13"/>
  <c r="AL146" i="13"/>
  <c r="AJ146" i="13"/>
  <c r="AI146" i="13"/>
  <c r="AM145" i="13"/>
  <c r="AL145" i="13"/>
  <c r="AJ145" i="13"/>
  <c r="AI145" i="13"/>
  <c r="AM143" i="13"/>
  <c r="AL143" i="13"/>
  <c r="AJ143" i="13"/>
  <c r="AI143" i="13"/>
  <c r="AM142" i="13"/>
  <c r="AL142" i="13"/>
  <c r="AJ142" i="13"/>
  <c r="AI142" i="13"/>
  <c r="AM141" i="13"/>
  <c r="AL141" i="13"/>
  <c r="AJ141" i="13"/>
  <c r="AI141" i="13"/>
  <c r="AM139" i="13"/>
  <c r="AL139" i="13"/>
  <c r="AJ139" i="13"/>
  <c r="AI139" i="13"/>
  <c r="AM138" i="13"/>
  <c r="AL138" i="13"/>
  <c r="AJ138" i="13"/>
  <c r="AI138" i="13"/>
  <c r="AM137" i="13"/>
  <c r="AL137" i="13"/>
  <c r="AJ137" i="13"/>
  <c r="AI137" i="13"/>
  <c r="R55" i="13" l="1"/>
  <c r="Y58" i="13"/>
  <c r="AA55" i="13" s="1"/>
  <c r="AT179" i="13"/>
  <c r="AC63" i="13"/>
  <c r="AC34" i="13" s="1"/>
  <c r="AS178" i="13"/>
  <c r="AB77" i="13" s="1"/>
  <c r="AB39" i="13" s="1"/>
  <c r="AB62" i="13"/>
  <c r="AB33" i="13" s="1"/>
  <c r="AR180" i="13"/>
  <c r="AA64" i="13"/>
  <c r="AA35" i="13" s="1"/>
  <c r="AT177" i="13"/>
  <c r="AC61" i="13"/>
  <c r="AC32" i="13" s="1"/>
  <c r="AR179" i="13"/>
  <c r="AA63" i="13"/>
  <c r="AA34" i="13" s="1"/>
  <c r="AR177" i="13"/>
  <c r="AA76" i="13" s="1"/>
  <c r="AA38" i="13" s="1"/>
  <c r="AA32" i="13"/>
  <c r="AT178" i="13"/>
  <c r="AC62" i="13"/>
  <c r="AC33" i="13" s="1"/>
  <c r="AR178" i="13"/>
  <c r="AA77" i="13" s="1"/>
  <c r="AA39" i="13" s="1"/>
  <c r="AA62" i="13"/>
  <c r="AA33" i="13" s="1"/>
  <c r="AS180" i="13"/>
  <c r="AB64" i="13"/>
  <c r="AB35" i="13" s="1"/>
  <c r="AT180" i="13"/>
  <c r="AC64" i="13"/>
  <c r="AC35" i="13" s="1"/>
  <c r="AD72" i="13"/>
  <c r="AD47" i="13" s="1"/>
  <c r="AD70" i="13"/>
  <c r="AD45" i="13" s="1"/>
  <c r="AA72" i="13"/>
  <c r="AA47" i="13" s="1"/>
  <c r="AD78" i="13"/>
  <c r="AD40" i="13" s="1"/>
  <c r="AB79" i="13"/>
  <c r="AB41" i="13" s="1"/>
  <c r="AG77" i="13"/>
  <c r="AA70" i="13"/>
  <c r="AA45" i="13" s="1"/>
  <c r="AG79" i="13"/>
  <c r="AC70" i="13"/>
  <c r="AC45" i="13" s="1"/>
  <c r="AA71" i="13"/>
  <c r="AA46" i="13" s="1"/>
  <c r="AC78" i="13"/>
  <c r="AC40" i="13" s="1"/>
  <c r="AB78" i="13"/>
  <c r="AB40" i="13" s="1"/>
  <c r="AF77" i="13"/>
  <c r="AB34" i="13"/>
  <c r="AB32" i="13"/>
  <c r="AB72" i="13"/>
  <c r="AB47" i="13" s="1"/>
  <c r="AD77" i="13"/>
  <c r="AD39" i="13" s="1"/>
  <c r="AG76" i="13"/>
  <c r="AD71" i="13"/>
  <c r="AD46" i="13" s="1"/>
  <c r="AD69" i="13"/>
  <c r="AD44" i="13" s="1"/>
  <c r="AA69" i="13"/>
  <c r="AA44" i="13" s="1"/>
  <c r="AC77" i="13"/>
  <c r="AC39" i="13" s="1"/>
  <c r="AB76" i="13"/>
  <c r="AB38" i="13" s="1"/>
  <c r="AF79" i="13"/>
  <c r="AF76" i="13"/>
  <c r="AC71" i="13"/>
  <c r="AC46" i="13" s="1"/>
  <c r="AC69" i="13"/>
  <c r="AC44" i="13" s="1"/>
  <c r="AD79" i="13"/>
  <c r="AD41" i="13" s="1"/>
  <c r="AD76" i="13"/>
  <c r="AD38" i="13" s="1"/>
  <c r="AA79" i="13"/>
  <c r="AA41" i="13" s="1"/>
  <c r="AG78" i="13"/>
  <c r="AB71" i="13"/>
  <c r="AB46" i="13" s="1"/>
  <c r="AB69" i="13"/>
  <c r="AB44" i="13" s="1"/>
  <c r="AC79" i="13"/>
  <c r="AC41" i="13" s="1"/>
  <c r="AC76" i="13"/>
  <c r="AC38" i="13" s="1"/>
  <c r="AA78" i="13"/>
  <c r="AA40" i="13" s="1"/>
  <c r="AF78" i="13"/>
  <c r="AD63" i="13"/>
  <c r="AD34" i="13" s="1"/>
  <c r="AD61" i="13"/>
  <c r="AD32" i="13" s="1"/>
  <c r="AB70" i="13"/>
  <c r="AB45" i="13" s="1"/>
  <c r="AD62" i="13"/>
  <c r="AD33" i="13" s="1"/>
  <c r="G61" i="13"/>
  <c r="AF63" i="13"/>
  <c r="AF61" i="13"/>
  <c r="AE61" i="13"/>
  <c r="AE63" i="13"/>
  <c r="AF62" i="13"/>
  <c r="AF64" i="13"/>
  <c r="AE64" i="13"/>
  <c r="AE62" i="13"/>
  <c r="V72" i="13"/>
  <c r="V71" i="13"/>
  <c r="V70" i="13"/>
  <c r="V69" i="13"/>
  <c r="M79" i="13"/>
  <c r="V78" i="13" l="1"/>
  <c r="R62" i="13"/>
  <c r="S62" i="13"/>
  <c r="V79" i="13"/>
  <c r="G69" i="13"/>
  <c r="Q69" i="13" s="1"/>
  <c r="R63" i="13"/>
  <c r="Q78" i="13"/>
  <c r="W79" i="13"/>
  <c r="J69" i="13"/>
  <c r="T69" i="13" s="1"/>
  <c r="V76" i="13"/>
  <c r="H78" i="13"/>
  <c r="W76" i="13"/>
  <c r="R64" i="13"/>
  <c r="R61" i="13"/>
  <c r="V77" i="13"/>
  <c r="S61" i="13"/>
  <c r="S64" i="13"/>
  <c r="Q79" i="13"/>
  <c r="W78" i="13"/>
  <c r="H79" i="13"/>
  <c r="S63" i="13"/>
  <c r="W77" i="13"/>
  <c r="H71" i="13"/>
  <c r="R71" i="13" s="1"/>
  <c r="Q61" i="13"/>
  <c r="T61" i="13"/>
  <c r="T62" i="13"/>
  <c r="T63" i="13"/>
  <c r="T64" i="13"/>
  <c r="R76" i="13"/>
  <c r="R77" i="13"/>
  <c r="R78" i="13"/>
  <c r="R79" i="13"/>
  <c r="K61" i="13"/>
  <c r="J72" i="13"/>
  <c r="T72" i="13" s="1"/>
  <c r="Q62" i="13"/>
  <c r="U61" i="13"/>
  <c r="U62" i="13"/>
  <c r="U63" i="13"/>
  <c r="U64" i="13"/>
  <c r="S76" i="13"/>
  <c r="S77" i="13"/>
  <c r="S78" i="13"/>
  <c r="S79" i="13"/>
  <c r="J62" i="13"/>
  <c r="H76" i="13"/>
  <c r="Q63" i="13"/>
  <c r="V61" i="13"/>
  <c r="V62" i="13"/>
  <c r="V63" i="13"/>
  <c r="V64" i="13"/>
  <c r="Q77" i="13"/>
  <c r="T76" i="13"/>
  <c r="T77" i="13"/>
  <c r="T78" i="13"/>
  <c r="T79" i="13"/>
  <c r="K63" i="13"/>
  <c r="H77" i="13"/>
  <c r="Q64" i="13"/>
  <c r="W61" i="13"/>
  <c r="W62" i="13"/>
  <c r="W63" i="13"/>
  <c r="W64" i="13"/>
  <c r="Q76" i="13"/>
  <c r="U76" i="13"/>
  <c r="U77" i="13"/>
  <c r="U78" i="13"/>
  <c r="U79" i="13"/>
  <c r="K62" i="13"/>
  <c r="K69" i="13"/>
  <c r="U69" i="13" s="1"/>
  <c r="I76" i="13"/>
  <c r="I79" i="13"/>
  <c r="G63" i="13"/>
  <c r="G71" i="13"/>
  <c r="Q71" i="13" s="1"/>
  <c r="J71" i="13"/>
  <c r="T71" i="13" s="1"/>
  <c r="J76" i="13"/>
  <c r="J77" i="13"/>
  <c r="J79" i="13"/>
  <c r="H61" i="13"/>
  <c r="G62" i="13"/>
  <c r="H63" i="13"/>
  <c r="I64" i="13"/>
  <c r="G72" i="13"/>
  <c r="Q72" i="13" s="1"/>
  <c r="I70" i="13"/>
  <c r="S70" i="13" s="1"/>
  <c r="K71" i="13"/>
  <c r="U71" i="13" s="1"/>
  <c r="G77" i="13"/>
  <c r="K76" i="13"/>
  <c r="K77" i="13"/>
  <c r="K78" i="13"/>
  <c r="K79" i="13"/>
  <c r="L61" i="13"/>
  <c r="G70" i="13"/>
  <c r="Q70" i="13" s="1"/>
  <c r="K72" i="13"/>
  <c r="U72" i="13" s="1"/>
  <c r="I78" i="13"/>
  <c r="G76" i="13"/>
  <c r="I61" i="13"/>
  <c r="H62" i="13"/>
  <c r="I63" i="13"/>
  <c r="J64" i="13"/>
  <c r="H69" i="13"/>
  <c r="R69" i="13" s="1"/>
  <c r="R44" i="13" s="1"/>
  <c r="J70" i="13"/>
  <c r="T70" i="13" s="1"/>
  <c r="H72" i="13"/>
  <c r="R72" i="13" s="1"/>
  <c r="G78" i="13"/>
  <c r="L76" i="13"/>
  <c r="L77" i="13"/>
  <c r="L78" i="13"/>
  <c r="L79" i="13"/>
  <c r="G64" i="13"/>
  <c r="I71" i="13"/>
  <c r="S71" i="13" s="1"/>
  <c r="I77" i="13"/>
  <c r="M61" i="13"/>
  <c r="H64" i="13"/>
  <c r="H70" i="13"/>
  <c r="R70" i="13" s="1"/>
  <c r="J78" i="13"/>
  <c r="J61" i="13"/>
  <c r="I62" i="13"/>
  <c r="J63" i="13"/>
  <c r="K64" i="13"/>
  <c r="I69" i="13"/>
  <c r="S69" i="13" s="1"/>
  <c r="K70" i="13"/>
  <c r="U70" i="13" s="1"/>
  <c r="I72" i="13"/>
  <c r="S72" i="13" s="1"/>
  <c r="G79" i="13"/>
  <c r="M76" i="13"/>
  <c r="M77" i="13"/>
  <c r="M78" i="13"/>
  <c r="V41" i="13" l="1"/>
  <c r="U41" i="13"/>
  <c r="T41" i="13"/>
  <c r="S41" i="13"/>
  <c r="R41" i="13"/>
  <c r="V40" i="13"/>
  <c r="U40" i="13"/>
  <c r="T40" i="13"/>
  <c r="S40" i="13"/>
  <c r="R40" i="13"/>
  <c r="R47" i="13" l="1"/>
  <c r="U44" i="13"/>
  <c r="Q46" i="13"/>
  <c r="J47" i="13"/>
  <c r="J46" i="13"/>
  <c r="J45" i="13"/>
  <c r="J44" i="13"/>
  <c r="V32" i="13"/>
  <c r="K35" i="13"/>
  <c r="K34" i="13"/>
  <c r="K33" i="13"/>
  <c r="K32" i="13"/>
  <c r="L34" i="13"/>
  <c r="L33" i="13"/>
  <c r="R33" i="13"/>
  <c r="T32" i="13"/>
  <c r="I33" i="13"/>
  <c r="Q38" i="13"/>
  <c r="I41" i="13"/>
  <c r="I40" i="13"/>
  <c r="I39" i="13"/>
  <c r="I38" i="13"/>
  <c r="S47" i="13"/>
  <c r="R46" i="13"/>
  <c r="Q47" i="13"/>
  <c r="K47" i="13"/>
  <c r="K46" i="13"/>
  <c r="K45" i="13"/>
  <c r="K44" i="13"/>
  <c r="L35" i="13"/>
  <c r="L32" i="13"/>
  <c r="R34" i="13"/>
  <c r="T34" i="13"/>
  <c r="I32" i="13"/>
  <c r="Q39" i="13"/>
  <c r="J41" i="13"/>
  <c r="J40" i="13"/>
  <c r="J39" i="13"/>
  <c r="J38" i="13"/>
  <c r="T47" i="13"/>
  <c r="S46" i="13"/>
  <c r="R45" i="13"/>
  <c r="L47" i="13"/>
  <c r="L46" i="13"/>
  <c r="L45" i="13"/>
  <c r="L44" i="13"/>
  <c r="H46" i="13"/>
  <c r="R35" i="13"/>
  <c r="R32" i="13"/>
  <c r="T33" i="13"/>
  <c r="I34" i="13"/>
  <c r="Q40" i="13"/>
  <c r="K41" i="13"/>
  <c r="K40" i="13"/>
  <c r="K39" i="13"/>
  <c r="K38" i="13"/>
  <c r="U47" i="13"/>
  <c r="T46" i="13"/>
  <c r="S45" i="13"/>
  <c r="M47" i="13"/>
  <c r="M46" i="13"/>
  <c r="M45" i="13"/>
  <c r="M44" i="13"/>
  <c r="H47" i="13"/>
  <c r="S35" i="13"/>
  <c r="S34" i="13"/>
  <c r="S33" i="13"/>
  <c r="S32" i="13"/>
  <c r="T35" i="13"/>
  <c r="I35" i="13"/>
  <c r="Q41" i="13"/>
  <c r="L41" i="13"/>
  <c r="L40" i="13"/>
  <c r="L39" i="13"/>
  <c r="L38" i="13"/>
  <c r="H40" i="13"/>
  <c r="U46" i="13"/>
  <c r="T45" i="13"/>
  <c r="S44" i="13"/>
  <c r="M41" i="13"/>
  <c r="M40" i="13"/>
  <c r="M39" i="13"/>
  <c r="M38" i="13"/>
  <c r="H41" i="13"/>
  <c r="U45" i="13"/>
  <c r="T44" i="13"/>
  <c r="Q45" i="13"/>
  <c r="I47" i="13"/>
  <c r="I46" i="13"/>
  <c r="I45" i="13"/>
  <c r="I44" i="13"/>
  <c r="U35" i="13"/>
  <c r="U34" i="13"/>
  <c r="U33" i="13"/>
  <c r="U32" i="13"/>
  <c r="Q44" i="13"/>
  <c r="S39" i="13"/>
  <c r="V39" i="13"/>
  <c r="H39" i="13"/>
  <c r="T38" i="13"/>
  <c r="U38" i="13"/>
  <c r="T39" i="13"/>
  <c r="R38" i="13"/>
  <c r="V38" i="13"/>
  <c r="U39" i="13"/>
  <c r="S38" i="13"/>
  <c r="R39" i="13"/>
  <c r="G58" i="13"/>
  <c r="H44" i="13"/>
  <c r="H45" i="13"/>
  <c r="H38" i="13"/>
  <c r="H33" i="13" l="1"/>
  <c r="Q34" i="13"/>
  <c r="V34" i="13"/>
  <c r="H35" i="13"/>
  <c r="Q35" i="13"/>
  <c r="V35" i="13"/>
  <c r="Q33" i="13"/>
  <c r="H34" i="13"/>
  <c r="V33" i="13"/>
  <c r="Q32" i="13"/>
  <c r="H32" i="13"/>
</calcChain>
</file>

<file path=xl/sharedStrings.xml><?xml version="1.0" encoding="utf-8"?>
<sst xmlns="http://schemas.openxmlformats.org/spreadsheetml/2006/main" count="2249" uniqueCount="112">
  <si>
    <t>Current Smoker</t>
  </si>
  <si>
    <t>45 to 64</t>
  </si>
  <si>
    <t>65 plus</t>
  </si>
  <si>
    <t>65 +</t>
  </si>
  <si>
    <t>Both men and women</t>
  </si>
  <si>
    <t>All people</t>
  </si>
  <si>
    <t>Former smoker</t>
  </si>
  <si>
    <t>Never Smoked</t>
  </si>
  <si>
    <t>Men</t>
  </si>
  <si>
    <t>women</t>
  </si>
  <si>
    <t>all ages</t>
  </si>
  <si>
    <t>95% CI</t>
  </si>
  <si>
    <t>Row Labels</t>
  </si>
  <si>
    <t>Coefficient of variation</t>
  </si>
  <si>
    <t>95% Confidence interval (number)</t>
  </si>
  <si>
    <t>Percentage of population with smoking status</t>
  </si>
  <si>
    <t>95% Confidence Interval (percentage). Using CoV for population, which overstates confidence interval</t>
  </si>
  <si>
    <t>DATA</t>
  </si>
  <si>
    <t>Calculations</t>
  </si>
  <si>
    <t>sex</t>
  </si>
  <si>
    <t>age</t>
  </si>
  <si>
    <t>Number of people</t>
  </si>
  <si>
    <t>Quality flag</t>
  </si>
  <si>
    <t>95% interval</t>
  </si>
  <si>
    <t>Missing</t>
  </si>
  <si>
    <t>Total Population in age group</t>
  </si>
  <si>
    <t>Prevalence (%)</t>
  </si>
  <si>
    <t>Number of missing cases</t>
  </si>
  <si>
    <t>Total Survey Population with answers for all variables</t>
  </si>
  <si>
    <t>Range 1</t>
  </si>
  <si>
    <t>Total</t>
  </si>
  <si>
    <t>current</t>
  </si>
  <si>
    <t>former</t>
  </si>
  <si>
    <t>never</t>
  </si>
  <si>
    <t>15 to 24</t>
  </si>
  <si>
    <t>25 to 44</t>
  </si>
  <si>
    <t>f</t>
  </si>
  <si>
    <t xml:space="preserve">f </t>
  </si>
  <si>
    <t>condition</t>
  </si>
  <si>
    <t>code</t>
  </si>
  <si>
    <t>smoking behaviour</t>
  </si>
  <si>
    <t>number</t>
  </si>
  <si>
    <t>COV</t>
  </si>
  <si>
    <t>95% Error #</t>
  </si>
  <si>
    <t>sudflcm</t>
  </si>
  <si>
    <t>sudflycm</t>
  </si>
  <si>
    <t>yes</t>
  </si>
  <si>
    <t>no</t>
  </si>
  <si>
    <t>both sexes</t>
  </si>
  <si>
    <t>total</t>
  </si>
  <si>
    <t>men</t>
  </si>
  <si>
    <t>No</t>
  </si>
  <si>
    <t>Yes</t>
  </si>
  <si>
    <t>Both sexes, all ages</t>
  </si>
  <si>
    <t>Men, all ages</t>
  </si>
  <si>
    <t>Women, all ages</t>
  </si>
  <si>
    <t>Based on derived variables SUDFLCM, SUDFLYCM, SMKDSTY</t>
  </si>
  <si>
    <t>CCHS 2012 Mental Health Survey</t>
  </si>
  <si>
    <t>age and sex</t>
  </si>
  <si>
    <t xml:space="preserve">Demographic group: </t>
  </si>
  <si>
    <t>sudflcm - Lifetime use of marijuana more than once</t>
  </si>
  <si>
    <t>sudflycm - past year use of marijuana more than once</t>
  </si>
  <si>
    <t>Cannabis more than once (life)</t>
  </si>
  <si>
    <t>Cannabis more than once (12 m)</t>
  </si>
  <si>
    <t>Smoking Status and Cannabis Use</t>
  </si>
  <si>
    <t>Quebec</t>
  </si>
  <si>
    <t>Ontario</t>
  </si>
  <si>
    <t>Prairies</t>
  </si>
  <si>
    <t>region</t>
  </si>
  <si>
    <t>Canada</t>
  </si>
  <si>
    <t>Atlantic</t>
  </si>
  <si>
    <t>British Columbia</t>
  </si>
  <si>
    <t>smkdsty</t>
  </si>
  <si>
    <t>percentage-smoking prevalence</t>
  </si>
  <si>
    <t>percentage-cannabis use prevalence</t>
  </si>
  <si>
    <t>95% error % cannabis</t>
  </si>
  <si>
    <t>95% error % smoking</t>
  </si>
  <si>
    <t>Lifetime Cann use - Yes</t>
  </si>
  <si>
    <t>Lifetime Cann use - no</t>
  </si>
  <si>
    <t>Past year Cann use - Yes</t>
  </si>
  <si>
    <t>Past year Cann use - No</t>
  </si>
  <si>
    <t>Current</t>
  </si>
  <si>
    <t>Former</t>
  </si>
  <si>
    <t>Never</t>
  </si>
  <si>
    <t>Cannabis more than once (life): No</t>
  </si>
  <si>
    <t>Cannabis more than once (life): Yes</t>
  </si>
  <si>
    <t>Cannabis more than once (12 mo): No</t>
  </si>
  <si>
    <t>Cannabis more than once (12 mo): Yes</t>
  </si>
  <si>
    <t xml:space="preserve">Total </t>
  </si>
  <si>
    <t>Range 2</t>
  </si>
  <si>
    <t>Cannabis use (life): no</t>
  </si>
  <si>
    <t>Cannabis use (life): yes</t>
  </si>
  <si>
    <t>Cannabis use (12 mo): no</t>
  </si>
  <si>
    <t>Cannabis use (12 mo): yes</t>
  </si>
  <si>
    <t>Cannabis use by smoking behaviour</t>
  </si>
  <si>
    <t>Smoking Prevalence</t>
  </si>
  <si>
    <t>Cannabis Use</t>
  </si>
  <si>
    <t xml:space="preserve"> </t>
  </si>
  <si>
    <t xml:space="preserve">, </t>
  </si>
  <si>
    <t>Ages 15 to 24, both sexes</t>
  </si>
  <si>
    <t>Ages 25 to 44, both sexes</t>
  </si>
  <si>
    <t>Ages 45 to 64, both sexes</t>
  </si>
  <si>
    <t>Ages 65 plus, both sexes</t>
  </si>
  <si>
    <t>Smoking prevalence by cannabis use</t>
  </si>
  <si>
    <t>Smoking status by cannabis use</t>
  </si>
  <si>
    <t>Cannabis use by smoking status</t>
  </si>
  <si>
    <t xml:space="preserve">This excel sheet is part of a report prepared for Health Canada. </t>
  </si>
  <si>
    <t>Tobacco Use 2000-2014:</t>
  </si>
  <si>
    <t>Insights from The Canadian Community Health Survey</t>
  </si>
  <si>
    <t>Physicians for a Smoke-Free Canada</t>
  </si>
  <si>
    <t>Submitted to Health Canada</t>
  </si>
  <si>
    <t>Contract Number: 4500339975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</si>
</sst>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"/>
    <numFmt numFmtId="165" formatCode="0.0%"/>
    <numFmt numFmtId="166" formatCode="_-* #,##0_-;\-* #,##0_-;_-* &quot;-&quot;??_-;_-@_-"/>
    <numFmt numFmtId="167" formatCode="_(* #,##0_);_(* \(#,##0\);_(* &quot;-&quot;??_);_(@_)"/>
    <numFmt numFmtId="168" formatCode="0.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i/>
      <sz val="8"/>
      <color indexed="8"/>
      <name val="Calibri"/>
      <family val="2"/>
      <scheme val="minor"/>
    </font>
    <font>
      <sz val="11"/>
      <color theme="1"/>
      <name val="Calibri"/>
      <family val="2"/>
    </font>
    <font>
      <b/>
      <sz val="22"/>
      <color rgb="FF000000"/>
      <name val="Calibri"/>
      <family val="2"/>
    </font>
    <font>
      <b/>
      <sz val="16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rgb="FFFFFF00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5"/>
      </left>
      <right/>
      <top style="thin">
        <color theme="5"/>
      </top>
      <bottom/>
      <diagonal/>
    </border>
    <border>
      <left/>
      <right/>
      <top style="thin">
        <color theme="5"/>
      </top>
      <bottom/>
      <diagonal/>
    </border>
    <border>
      <left/>
      <right style="thin">
        <color theme="5"/>
      </right>
      <top style="thin">
        <color theme="5"/>
      </top>
      <bottom/>
      <diagonal/>
    </border>
    <border>
      <left style="thin">
        <color theme="5"/>
      </left>
      <right/>
      <top/>
      <bottom/>
      <diagonal/>
    </border>
    <border>
      <left/>
      <right style="thin">
        <color theme="5"/>
      </right>
      <top/>
      <bottom/>
      <diagonal/>
    </border>
    <border>
      <left style="thin">
        <color theme="5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5"/>
      </right>
      <top/>
      <bottom style="thin">
        <color theme="5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6" fillId="0" borderId="0" xfId="2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8" fillId="0" borderId="0" xfId="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2" fillId="4" borderId="1" xfId="0" applyFont="1" applyFill="1" applyBorder="1"/>
    <xf numFmtId="3" fontId="6" fillId="0" borderId="0" xfId="2" applyNumberFormat="1" applyFont="1" applyBorder="1" applyAlignment="1">
      <alignment horizontal="right" vertical="top"/>
    </xf>
    <xf numFmtId="3" fontId="8" fillId="0" borderId="0" xfId="2" applyNumberFormat="1" applyFont="1" applyBorder="1" applyAlignment="1">
      <alignment horizontal="right" vertical="top"/>
    </xf>
    <xf numFmtId="164" fontId="6" fillId="0" borderId="0" xfId="2" applyNumberFormat="1" applyFont="1" applyBorder="1" applyAlignment="1">
      <alignment horizontal="right" vertical="top"/>
    </xf>
    <xf numFmtId="164" fontId="8" fillId="0" borderId="0" xfId="2" applyNumberFormat="1" applyFont="1" applyBorder="1" applyAlignment="1">
      <alignment horizontal="right" vertical="top"/>
    </xf>
    <xf numFmtId="9" fontId="6" fillId="0" borderId="0" xfId="1" applyFont="1" applyBorder="1" applyAlignment="1">
      <alignment horizontal="right" vertical="top"/>
    </xf>
    <xf numFmtId="9" fontId="0" fillId="0" borderId="0" xfId="1" applyFont="1"/>
    <xf numFmtId="9" fontId="8" fillId="0" borderId="0" xfId="1" applyFont="1" applyBorder="1" applyAlignment="1">
      <alignment horizontal="right" vertical="top"/>
    </xf>
    <xf numFmtId="0" fontId="11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9" fillId="5" borderId="0" xfId="0" applyFont="1" applyFill="1" applyBorder="1" applyAlignment="1">
      <alignment horizontal="right" vertical="center"/>
    </xf>
    <xf numFmtId="3" fontId="13" fillId="5" borderId="0" xfId="2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3" fontId="8" fillId="0" borderId="0" xfId="2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7" fillId="2" borderId="6" xfId="0" applyFont="1" applyFill="1" applyBorder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15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horizontal="right" vertical="center"/>
    </xf>
    <xf numFmtId="0" fontId="15" fillId="6" borderId="1" xfId="0" applyFont="1" applyFill="1" applyBorder="1" applyAlignment="1">
      <alignment horizontal="center" vertical="center"/>
    </xf>
    <xf numFmtId="3" fontId="8" fillId="0" borderId="0" xfId="2" applyNumberFormat="1" applyFont="1" applyBorder="1" applyAlignment="1">
      <alignment horizontal="right" vertical="center"/>
    </xf>
    <xf numFmtId="9" fontId="10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7" fillId="2" borderId="8" xfId="0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2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64" fontId="7" fillId="0" borderId="0" xfId="0" applyNumberFormat="1" applyFont="1" applyBorder="1" applyAlignment="1">
      <alignment horizontal="right" vertical="center"/>
    </xf>
    <xf numFmtId="4" fontId="8" fillId="0" borderId="0" xfId="2" applyNumberFormat="1" applyFont="1" applyBorder="1" applyAlignment="1">
      <alignment horizontal="right" vertical="top"/>
    </xf>
    <xf numFmtId="9" fontId="8" fillId="0" borderId="0" xfId="1" applyFont="1" applyBorder="1" applyAlignment="1">
      <alignment horizontal="right" vertical="center"/>
    </xf>
    <xf numFmtId="9" fontId="8" fillId="0" borderId="0" xfId="1" applyFont="1" applyBorder="1" applyAlignment="1">
      <alignment horizontal="center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20" fillId="2" borderId="0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right" vertical="center"/>
    </xf>
    <xf numFmtId="3" fontId="8" fillId="2" borderId="0" xfId="2" applyNumberFormat="1" applyFont="1" applyFill="1" applyBorder="1" applyAlignment="1">
      <alignment horizontal="right" vertical="top"/>
    </xf>
    <xf numFmtId="3" fontId="4" fillId="2" borderId="11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right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17" fillId="2" borderId="15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166" fontId="21" fillId="5" borderId="0" xfId="3" applyNumberFormat="1" applyFont="1" applyFill="1" applyBorder="1" applyAlignment="1">
      <alignment horizontal="center" vertical="center"/>
    </xf>
    <xf numFmtId="166" fontId="15" fillId="5" borderId="0" xfId="3" applyNumberFormat="1" applyFont="1" applyFill="1" applyBorder="1" applyAlignment="1">
      <alignment horizontal="center" vertical="center"/>
    </xf>
    <xf numFmtId="0" fontId="10" fillId="0" borderId="0" xfId="0" applyFont="1" applyBorder="1"/>
    <xf numFmtId="9" fontId="10" fillId="0" borderId="0" xfId="1" applyFont="1" applyBorder="1"/>
    <xf numFmtId="167" fontId="15" fillId="5" borderId="0" xfId="3" applyNumberFormat="1" applyFont="1" applyFill="1" applyBorder="1" applyAlignment="1">
      <alignment horizontal="center" vertical="center"/>
    </xf>
    <xf numFmtId="167" fontId="10" fillId="0" borderId="0" xfId="3" applyNumberFormat="1" applyFont="1" applyBorder="1"/>
    <xf numFmtId="0" fontId="10" fillId="0" borderId="0" xfId="0" applyFont="1" applyFill="1" applyBorder="1"/>
    <xf numFmtId="3" fontId="22" fillId="0" borderId="0" xfId="3" applyNumberFormat="1" applyFont="1" applyBorder="1" applyAlignment="1">
      <alignment horizontal="center" vertical="center"/>
    </xf>
    <xf numFmtId="165" fontId="22" fillId="0" borderId="0" xfId="1" applyNumberFormat="1" applyFont="1" applyBorder="1" applyAlignment="1">
      <alignment horizontal="center" vertical="center"/>
    </xf>
    <xf numFmtId="0" fontId="0" fillId="4" borderId="0" xfId="0" applyFill="1"/>
    <xf numFmtId="164" fontId="22" fillId="0" borderId="0" xfId="2" applyNumberFormat="1" applyFont="1" applyBorder="1" applyAlignment="1">
      <alignment horizontal="right" vertical="top"/>
    </xf>
    <xf numFmtId="164" fontId="23" fillId="0" borderId="0" xfId="2" applyNumberFormat="1" applyFont="1" applyBorder="1" applyAlignment="1">
      <alignment horizontal="right" vertical="top"/>
    </xf>
    <xf numFmtId="9" fontId="10" fillId="0" borderId="0" xfId="0" applyNumberFormat="1" applyFont="1"/>
    <xf numFmtId="9" fontId="22" fillId="0" borderId="0" xfId="1" applyFont="1" applyBorder="1" applyAlignment="1">
      <alignment horizontal="right" vertical="top"/>
    </xf>
    <xf numFmtId="9" fontId="23" fillId="0" borderId="0" xfId="1" applyFont="1" applyBorder="1" applyAlignment="1">
      <alignment horizontal="right" vertical="top"/>
    </xf>
    <xf numFmtId="9" fontId="24" fillId="0" borderId="0" xfId="0" applyNumberFormat="1" applyFont="1"/>
    <xf numFmtId="9" fontId="10" fillId="0" borderId="0" xfId="0" applyNumberFormat="1" applyFont="1" applyAlignment="1">
      <alignment horizontal="right"/>
    </xf>
    <xf numFmtId="9" fontId="0" fillId="0" borderId="0" xfId="1" applyFont="1" applyAlignment="1">
      <alignment horizontal="right"/>
    </xf>
    <xf numFmtId="0" fontId="0" fillId="0" borderId="0" xfId="0" applyAlignment="1">
      <alignment horizontal="right"/>
    </xf>
    <xf numFmtId="0" fontId="10" fillId="4" borderId="2" xfId="0" applyFont="1" applyFill="1" applyBorder="1"/>
    <xf numFmtId="167" fontId="22" fillId="0" borderId="0" xfId="3" applyNumberFormat="1" applyFont="1" applyBorder="1" applyAlignment="1">
      <alignment horizontal="right" vertical="top"/>
    </xf>
    <xf numFmtId="0" fontId="10" fillId="0" borderId="0" xfId="0" applyFont="1"/>
    <xf numFmtId="3" fontId="6" fillId="0" borderId="0" xfId="2" applyNumberFormat="1" applyFont="1" applyBorder="1" applyAlignment="1">
      <alignment horizontal="right" vertical="center"/>
    </xf>
    <xf numFmtId="0" fontId="25" fillId="0" borderId="0" xfId="0" applyFont="1" applyAlignment="1">
      <alignment horizontal="center"/>
    </xf>
    <xf numFmtId="9" fontId="10" fillId="0" borderId="0" xfId="1" applyFont="1"/>
    <xf numFmtId="167" fontId="22" fillId="2" borderId="0" xfId="3" applyNumberFormat="1" applyFont="1" applyFill="1" applyBorder="1" applyAlignment="1">
      <alignment horizontal="right" vertical="top"/>
    </xf>
    <xf numFmtId="9" fontId="10" fillId="2" borderId="0" xfId="1" applyFont="1" applyFill="1" applyBorder="1"/>
    <xf numFmtId="0" fontId="10" fillId="2" borderId="0" xfId="0" applyFont="1" applyFill="1"/>
    <xf numFmtId="165" fontId="22" fillId="2" borderId="0" xfId="1" applyNumberFormat="1" applyFont="1" applyFill="1" applyBorder="1" applyAlignment="1">
      <alignment horizontal="center" vertical="center"/>
    </xf>
    <xf numFmtId="9" fontId="10" fillId="2" borderId="0" xfId="1" applyFont="1" applyFill="1"/>
    <xf numFmtId="168" fontId="8" fillId="0" borderId="0" xfId="1" applyNumberFormat="1" applyFont="1" applyBorder="1" applyAlignment="1">
      <alignment horizontal="right" vertical="top"/>
    </xf>
    <xf numFmtId="0" fontId="2" fillId="4" borderId="0" xfId="0" applyFont="1" applyFill="1"/>
    <xf numFmtId="0" fontId="15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left" vertical="center"/>
    </xf>
    <xf numFmtId="9" fontId="7" fillId="0" borderId="0" xfId="1" applyFont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6" fillId="6" borderId="0" xfId="0" applyFont="1" applyFill="1" applyBorder="1" applyAlignment="1">
      <alignment horizontal="left" vertical="center"/>
    </xf>
    <xf numFmtId="0" fontId="26" fillId="6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9" fontId="8" fillId="0" borderId="0" xfId="1" applyNumberFormat="1" applyFont="1" applyBorder="1" applyAlignment="1">
      <alignment horizontal="center" vertical="center"/>
    </xf>
    <xf numFmtId="9" fontId="28" fillId="0" borderId="0" xfId="1" applyFont="1" applyBorder="1" applyAlignment="1">
      <alignment horizontal="center" vertical="center"/>
    </xf>
    <xf numFmtId="0" fontId="29" fillId="7" borderId="0" xfId="0" applyFont="1" applyFill="1" applyBorder="1"/>
    <xf numFmtId="0" fontId="29" fillId="0" borderId="0" xfId="0" applyFont="1" applyFill="1" applyBorder="1"/>
    <xf numFmtId="0" fontId="30" fillId="0" borderId="0" xfId="0" applyFont="1" applyFill="1" applyBorder="1"/>
    <xf numFmtId="0" fontId="31" fillId="0" borderId="0" xfId="0" applyFont="1" applyFill="1" applyBorder="1"/>
    <xf numFmtId="15" fontId="29" fillId="0" borderId="0" xfId="0" applyNumberFormat="1" applyFont="1" applyFill="1" applyBorder="1"/>
    <xf numFmtId="0" fontId="26" fillId="6" borderId="0" xfId="0" applyFont="1" applyFill="1" applyBorder="1" applyAlignment="1">
      <alignment horizontal="center" vertical="center" wrapText="1"/>
    </xf>
  </cellXfs>
  <cellStyles count="4">
    <cellStyle name="Comma" xfId="3" builtinId="3"/>
    <cellStyle name="Normal" xfId="0" builtinId="0"/>
    <cellStyle name="Normal_spss-cycle6" xfId="2"/>
    <cellStyle name="Percent" xfId="1" builtinId="5"/>
  </cellStyles>
  <dxfs count="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1'!$AA$55</c:f>
          <c:strCache>
            <c:ptCount val="1"/>
            <c:pt idx="0">
              <c:v>Cannabis use by smoking status, Ages 15 to 24, both sexes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1'!$Z$32</c:f>
              <c:strCache>
                <c:ptCount val="1"/>
                <c:pt idx="0">
                  <c:v>Cannabis more than once (life): 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1'!$AA$31:$AD$31</c:f>
              <c:strCache>
                <c:ptCount val="4"/>
                <c:pt idx="0">
                  <c:v>Current</c:v>
                </c:pt>
                <c:pt idx="1">
                  <c:v>Former</c:v>
                </c:pt>
                <c:pt idx="2">
                  <c:v>Never</c:v>
                </c:pt>
                <c:pt idx="3">
                  <c:v>Total</c:v>
                </c:pt>
              </c:strCache>
            </c:strRef>
          </c:cat>
          <c:val>
            <c:numRef>
              <c:f>'Table 1'!$AA$32:$AD$32</c:f>
              <c:numCache>
                <c:formatCode>0%</c:formatCode>
                <c:ptCount val="4"/>
                <c:pt idx="0">
                  <c:v>0.19430284062887457</c:v>
                </c:pt>
                <c:pt idx="1">
                  <c:v>0.40271200255878498</c:v>
                </c:pt>
                <c:pt idx="2">
                  <c:v>0.83690254992584501</c:v>
                </c:pt>
                <c:pt idx="3">
                  <c:v>0.63587629514825861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F0-47C6-8966-D4DE92BC76B6}"/>
            </c:ext>
          </c:extLst>
        </c:ser>
        <c:ser>
          <c:idx val="1"/>
          <c:order val="1"/>
          <c:tx>
            <c:strRef>
              <c:f>'Table 1'!$Z$33</c:f>
              <c:strCache>
                <c:ptCount val="1"/>
                <c:pt idx="0">
                  <c:v>Cannabis more than once (life): Yes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1'!$AA$31:$AD$31</c:f>
              <c:strCache>
                <c:ptCount val="4"/>
                <c:pt idx="0">
                  <c:v>Current</c:v>
                </c:pt>
                <c:pt idx="1">
                  <c:v>Former</c:v>
                </c:pt>
                <c:pt idx="2">
                  <c:v>Never</c:v>
                </c:pt>
                <c:pt idx="3">
                  <c:v>Total</c:v>
                </c:pt>
              </c:strCache>
            </c:strRef>
          </c:cat>
          <c:val>
            <c:numRef>
              <c:f>'Table 1'!$AA$33:$AD$33</c:f>
              <c:numCache>
                <c:formatCode>0%</c:formatCode>
                <c:ptCount val="4"/>
                <c:pt idx="0">
                  <c:v>0.8056971593711254</c:v>
                </c:pt>
                <c:pt idx="1">
                  <c:v>0.59728799744121497</c:v>
                </c:pt>
                <c:pt idx="2">
                  <c:v>0.16309745007415496</c:v>
                </c:pt>
                <c:pt idx="3">
                  <c:v>0.36412370485174139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F0-47C6-8966-D4DE92BC76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2"/>
        <c:overlap val="100"/>
        <c:axId val="361493840"/>
        <c:axId val="361493512"/>
      </c:barChart>
      <c:catAx>
        <c:axId val="36149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493512"/>
        <c:crosses val="autoZero"/>
        <c:auto val="1"/>
        <c:lblAlgn val="ctr"/>
        <c:lblOffset val="100"/>
        <c:noMultiLvlLbl val="0"/>
      </c:catAx>
      <c:valAx>
        <c:axId val="3614935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49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1'!$AA$55</c:f>
          <c:strCache>
            <c:ptCount val="1"/>
            <c:pt idx="0">
              <c:v>Cannabis use by smoking status, Ages 15 to 24, both sexes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1'!$Z$34</c:f>
              <c:strCache>
                <c:ptCount val="1"/>
                <c:pt idx="0">
                  <c:v>Cannabis more than once (12 mo): 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1'!$AA$31:$AD$31</c:f>
              <c:strCache>
                <c:ptCount val="4"/>
                <c:pt idx="0">
                  <c:v>Current</c:v>
                </c:pt>
                <c:pt idx="1">
                  <c:v>Former</c:v>
                </c:pt>
                <c:pt idx="2">
                  <c:v>Never</c:v>
                </c:pt>
                <c:pt idx="3">
                  <c:v>Total</c:v>
                </c:pt>
              </c:strCache>
            </c:strRef>
          </c:cat>
          <c:val>
            <c:numRef>
              <c:f>'Table 1'!$AA$34:$AD$34</c:f>
              <c:numCache>
                <c:formatCode>0%</c:formatCode>
                <c:ptCount val="4"/>
                <c:pt idx="0">
                  <c:v>0.37603029140264821</c:v>
                </c:pt>
                <c:pt idx="1">
                  <c:v>0.58168191925827362</c:v>
                </c:pt>
                <c:pt idx="2">
                  <c:v>0.88812922100418734</c:v>
                </c:pt>
                <c:pt idx="3">
                  <c:v>0.73484192802177917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0-4861-A75C-1B4778EB0E89}"/>
            </c:ext>
          </c:extLst>
        </c:ser>
        <c:ser>
          <c:idx val="1"/>
          <c:order val="1"/>
          <c:tx>
            <c:strRef>
              <c:f>'Table 1'!$Z$35</c:f>
              <c:strCache>
                <c:ptCount val="1"/>
                <c:pt idx="0">
                  <c:v>Cannabis more than once (12 mo): Yes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1'!$AA$31:$AD$31</c:f>
              <c:strCache>
                <c:ptCount val="4"/>
                <c:pt idx="0">
                  <c:v>Current</c:v>
                </c:pt>
                <c:pt idx="1">
                  <c:v>Former</c:v>
                </c:pt>
                <c:pt idx="2">
                  <c:v>Never</c:v>
                </c:pt>
                <c:pt idx="3">
                  <c:v>Total</c:v>
                </c:pt>
              </c:strCache>
            </c:strRef>
          </c:cat>
          <c:val>
            <c:numRef>
              <c:f>'Table 1'!$AA$35:$AD$35</c:f>
              <c:numCache>
                <c:formatCode>0%</c:formatCode>
                <c:ptCount val="4"/>
                <c:pt idx="0">
                  <c:v>0.62396970859735179</c:v>
                </c:pt>
                <c:pt idx="1">
                  <c:v>0.41831808074172638</c:v>
                </c:pt>
                <c:pt idx="2">
                  <c:v>0.11187077899581267</c:v>
                </c:pt>
                <c:pt idx="3">
                  <c:v>0.26515807197822083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0-4861-A75C-1B4778EB0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361493840"/>
        <c:axId val="361493512"/>
      </c:barChart>
      <c:catAx>
        <c:axId val="36149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493512"/>
        <c:crosses val="autoZero"/>
        <c:auto val="1"/>
        <c:lblAlgn val="ctr"/>
        <c:lblOffset val="100"/>
        <c:noMultiLvlLbl val="0"/>
      </c:catAx>
      <c:valAx>
        <c:axId val="36149351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149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1'!$R$55</c:f>
          <c:strCache>
            <c:ptCount val="1"/>
            <c:pt idx="0">
              <c:v>Smoking status by cannabis use, Ages 15 to 24, both sexes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853236483939009"/>
          <c:y val="0.22670120096754598"/>
          <c:w val="0.75215389135522348"/>
          <c:h val="0.50277289560184102"/>
        </c:manualLayout>
      </c:layout>
      <c:barChart>
        <c:barDir val="col"/>
        <c:grouping val="percentStacked"/>
        <c:varyColors val="0"/>
        <c:ser>
          <c:idx val="2"/>
          <c:order val="2"/>
          <c:tx>
            <c:strRef>
              <c:f>'Table 1'!$P$33</c:f>
              <c:strCache>
                <c:ptCount val="1"/>
                <c:pt idx="0">
                  <c:v>Current Smoker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1'!$Q$30:$R$30</c:f>
              <c:strCache>
                <c:ptCount val="2"/>
                <c:pt idx="0">
                  <c:v>Cannabis use (life): no</c:v>
                </c:pt>
                <c:pt idx="1">
                  <c:v>Cannabis use (life): yes</c:v>
                </c:pt>
              </c:strCache>
            </c:strRef>
          </c:cat>
          <c:val>
            <c:numRef>
              <c:f>'Table 1'!$Q$33:$R$33</c:f>
              <c:numCache>
                <c:formatCode>0%</c:formatCode>
                <c:ptCount val="2"/>
                <c:pt idx="0">
                  <c:v>5.9607352126059068E-2</c:v>
                </c:pt>
                <c:pt idx="1">
                  <c:v>0.43163454469019746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7-42CD-B627-82A6E906A1D1}"/>
            </c:ext>
          </c:extLst>
        </c:ser>
        <c:ser>
          <c:idx val="3"/>
          <c:order val="3"/>
          <c:tx>
            <c:strRef>
              <c:f>'Table 1'!$P$34</c:f>
              <c:strCache>
                <c:ptCount val="1"/>
                <c:pt idx="0">
                  <c:v>Former smoker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1'!$Q$30:$R$30</c:f>
              <c:strCache>
                <c:ptCount val="2"/>
                <c:pt idx="0">
                  <c:v>Cannabis use (life): no</c:v>
                </c:pt>
                <c:pt idx="1">
                  <c:v>Cannabis use (life): yes</c:v>
                </c:pt>
              </c:strCache>
            </c:strRef>
          </c:cat>
          <c:val>
            <c:numRef>
              <c:f>'Table 1'!$Q$34:$R$34</c:f>
              <c:numCache>
                <c:formatCode>0%</c:formatCode>
                <c:ptCount val="2"/>
                <c:pt idx="0">
                  <c:v>0.11037874845876271</c:v>
                </c:pt>
                <c:pt idx="1">
                  <c:v>0.28588960312213141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57-42CD-B627-82A6E906A1D1}"/>
            </c:ext>
          </c:extLst>
        </c:ser>
        <c:ser>
          <c:idx val="4"/>
          <c:order val="4"/>
          <c:tx>
            <c:strRef>
              <c:f>'Table 1'!$P$35</c:f>
              <c:strCache>
                <c:ptCount val="1"/>
                <c:pt idx="0">
                  <c:v>Never Smoked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1'!$Q$30:$R$30</c:f>
              <c:strCache>
                <c:ptCount val="2"/>
                <c:pt idx="0">
                  <c:v>Cannabis use (life): no</c:v>
                </c:pt>
                <c:pt idx="1">
                  <c:v>Cannabis use (life): yes</c:v>
                </c:pt>
              </c:strCache>
            </c:strRef>
          </c:cat>
          <c:val>
            <c:numRef>
              <c:f>'Table 1'!$Q$35:$R$35</c:f>
              <c:numCache>
                <c:formatCode>0%</c:formatCode>
                <c:ptCount val="2"/>
                <c:pt idx="0">
                  <c:v>0.83001389941517822</c:v>
                </c:pt>
                <c:pt idx="1">
                  <c:v>0.28247585218767113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57-42CD-B627-82A6E906A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88472872"/>
        <c:axId val="4884725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'Table 1'!$P$31</c15:sqref>
                        </c15:formulaRef>
                      </c:ext>
                    </c:extLst>
                    <c:strCache>
                      <c:ptCount val="1"/>
                      <c:pt idx="0">
                        <c:v>Smoking Prevalence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'Table 1'!$Q$30:$R$30</c15:sqref>
                        </c15:formulaRef>
                      </c:ext>
                    </c:extLst>
                    <c:strCache>
                      <c:ptCount val="2"/>
                      <c:pt idx="0">
                        <c:v>Cannabis use (life): no</c:v>
                      </c:pt>
                      <c:pt idx="1">
                        <c:v>Cannabis use (life): yes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'Table 1'!$Q$31:$R$31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E24-4A85-A09F-5CC63376D303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1'!$P$32</c15:sqref>
                        </c15:formulaRef>
                      </c:ext>
                    </c:extLst>
                    <c:strCache>
                      <c:ptCount val="1"/>
                      <c:pt idx="0">
                        <c:v>All people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1'!$Q$30:$R$30</c15:sqref>
                        </c15:formulaRef>
                      </c:ext>
                    </c:extLst>
                    <c:strCache>
                      <c:ptCount val="2"/>
                      <c:pt idx="0">
                        <c:v>Cannabis use (life): no</c:v>
                      </c:pt>
                      <c:pt idx="1">
                        <c:v>Cannabis use (life): yes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1'!$Q$32:$R$32</c15:sqref>
                        </c15:formulaRef>
                      </c:ext>
                    </c:extLst>
                    <c:numCache>
                      <c:formatCode>0%</c:formatCode>
                      <c:ptCount val="2"/>
                      <c:pt idx="0">
                        <c:v>1</c:v>
                      </c:pt>
                      <c:pt idx="1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E24-4A85-A09F-5CC63376D303}"/>
                  </c:ext>
                </c:extLst>
              </c15:ser>
            </c15:filteredBarSeries>
          </c:ext>
        </c:extLst>
      </c:barChart>
      <c:catAx>
        <c:axId val="48847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472544"/>
        <c:crosses val="autoZero"/>
        <c:auto val="1"/>
        <c:lblAlgn val="ctr"/>
        <c:lblOffset val="100"/>
        <c:noMultiLvlLbl val="0"/>
      </c:catAx>
      <c:valAx>
        <c:axId val="4884725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472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601482970968955E-2"/>
          <c:y val="0.87384149897929431"/>
          <c:w val="0.97239831124062448"/>
          <c:h val="0.126158396350794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1'!$R$55</c:f>
          <c:strCache>
            <c:ptCount val="1"/>
            <c:pt idx="0">
              <c:v>Smoking status by cannabis use, Ages 15 to 24, both sexes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853236483939009"/>
          <c:y val="0.22288629202142016"/>
          <c:w val="0.75215389135522348"/>
          <c:h val="0.50658815374860866"/>
        </c:manualLayout>
      </c:layout>
      <c:barChart>
        <c:barDir val="col"/>
        <c:grouping val="percentStacked"/>
        <c:varyColors val="0"/>
        <c:ser>
          <c:idx val="2"/>
          <c:order val="2"/>
          <c:tx>
            <c:strRef>
              <c:f>'Table 1'!$P$33</c:f>
              <c:strCache>
                <c:ptCount val="1"/>
                <c:pt idx="0">
                  <c:v>Current Smoker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1'!$T$30:$U$30</c:f>
              <c:strCache>
                <c:ptCount val="2"/>
                <c:pt idx="0">
                  <c:v>Cannabis use (12 mo): no</c:v>
                </c:pt>
                <c:pt idx="1">
                  <c:v>Cannabis use (12 mo): yes</c:v>
                </c:pt>
              </c:strCache>
            </c:strRef>
          </c:cat>
          <c:val>
            <c:numRef>
              <c:f>'Table 1'!$T$33:$U$33</c:f>
              <c:numCache>
                <c:formatCode>0%</c:formatCode>
                <c:ptCount val="2"/>
                <c:pt idx="0">
                  <c:v>9.9832965715142302E-2</c:v>
                </c:pt>
                <c:pt idx="1">
                  <c:v>0.4590962272149216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F8-4621-83DC-B720CE020067}"/>
            </c:ext>
          </c:extLst>
        </c:ser>
        <c:ser>
          <c:idx val="3"/>
          <c:order val="3"/>
          <c:tx>
            <c:strRef>
              <c:f>'Table 1'!$P$34</c:f>
              <c:strCache>
                <c:ptCount val="1"/>
                <c:pt idx="0">
                  <c:v>Former smoker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1'!$T$30:$U$30</c:f>
              <c:strCache>
                <c:ptCount val="2"/>
                <c:pt idx="0">
                  <c:v>Cannabis use (12 mo): no</c:v>
                </c:pt>
                <c:pt idx="1">
                  <c:v>Cannabis use (12 mo): yes</c:v>
                </c:pt>
              </c:strCache>
            </c:strRef>
          </c:cat>
          <c:val>
            <c:numRef>
              <c:f>'Table 1'!$T$34:$U$34</c:f>
              <c:numCache>
                <c:formatCode>0%</c:formatCode>
                <c:ptCount val="2"/>
                <c:pt idx="0">
                  <c:v>0.13788313106684735</c:v>
                </c:pt>
                <c:pt idx="1">
                  <c:v>0.27480288257736329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F8-4621-83DC-B720CE020067}"/>
            </c:ext>
          </c:extLst>
        </c:ser>
        <c:ser>
          <c:idx val="4"/>
          <c:order val="4"/>
          <c:tx>
            <c:strRef>
              <c:f>'Table 1'!$P$35</c:f>
              <c:strCache>
                <c:ptCount val="1"/>
                <c:pt idx="0">
                  <c:v>Never Smoked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1'!$T$30:$U$30</c:f>
              <c:strCache>
                <c:ptCount val="2"/>
                <c:pt idx="0">
                  <c:v>Cannabis use (12 mo): no</c:v>
                </c:pt>
                <c:pt idx="1">
                  <c:v>Cannabis use (12 mo): yes</c:v>
                </c:pt>
              </c:strCache>
            </c:strRef>
          </c:cat>
          <c:val>
            <c:numRef>
              <c:f>'Table 1'!$T$35:$U$35</c:f>
              <c:numCache>
                <c:formatCode>0%</c:formatCode>
                <c:ptCount val="2"/>
                <c:pt idx="0">
                  <c:v>0.76228390321801032</c:v>
                </c:pt>
                <c:pt idx="1">
                  <c:v>0.26610089020771516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8F8-4621-83DC-B720CE0200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488472872"/>
        <c:axId val="4884725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'Table 1'!$P$31</c15:sqref>
                        </c15:formulaRef>
                      </c:ext>
                    </c:extLst>
                    <c:strCache>
                      <c:ptCount val="1"/>
                      <c:pt idx="0">
                        <c:v>Smoking Prevalence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'Table 1'!$T$30:$U$30</c15:sqref>
                        </c15:formulaRef>
                      </c:ext>
                    </c:extLst>
                    <c:strCache>
                      <c:ptCount val="2"/>
                      <c:pt idx="0">
                        <c:v>Cannabis use (12 mo): no</c:v>
                      </c:pt>
                      <c:pt idx="1">
                        <c:v>Cannabis use (12 mo): yes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'Table 1'!$T$31:$U$31</c15:sqref>
                        </c15:formulaRef>
                      </c:ext>
                    </c:extLst>
                    <c:numCache>
                      <c:formatCode>General</c:formatCode>
                      <c:ptCount val="2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5C4-4E0D-90FE-3ACE503CA967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1'!$P$32</c15:sqref>
                        </c15:formulaRef>
                      </c:ext>
                    </c:extLst>
                    <c:strCache>
                      <c:ptCount val="1"/>
                      <c:pt idx="0">
                        <c:v>All people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1'!$T$30:$U$30</c15:sqref>
                        </c15:formulaRef>
                      </c:ext>
                    </c:extLst>
                    <c:strCache>
                      <c:ptCount val="2"/>
                      <c:pt idx="0">
                        <c:v>Cannabis use (12 mo): no</c:v>
                      </c:pt>
                      <c:pt idx="1">
                        <c:v>Cannabis use (12 mo): yes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'Table 1'!$T$32:$U$32</c15:sqref>
                        </c15:formulaRef>
                      </c:ext>
                    </c:extLst>
                    <c:numCache>
                      <c:formatCode>0%</c:formatCode>
                      <c:ptCount val="2"/>
                      <c:pt idx="0">
                        <c:v>1</c:v>
                      </c:pt>
                      <c:pt idx="1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5C4-4E0D-90FE-3ACE503CA967}"/>
                  </c:ext>
                </c:extLst>
              </c15:ser>
            </c15:filteredBarSeries>
          </c:ext>
        </c:extLst>
      </c:barChart>
      <c:catAx>
        <c:axId val="48847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472544"/>
        <c:crosses val="autoZero"/>
        <c:auto val="1"/>
        <c:lblAlgn val="ctr"/>
        <c:lblOffset val="100"/>
        <c:noMultiLvlLbl val="0"/>
      </c:catAx>
      <c:valAx>
        <c:axId val="4884725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8472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601482970968955E-2"/>
          <c:y val="0.87384149897929431"/>
          <c:w val="0.91753309139977479"/>
          <c:h val="0.126158568624538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1'!$G$58</c:f>
          <c:strCache>
            <c:ptCount val="1"/>
            <c:pt idx="0">
              <c:v>Ages 15 to 24, both sexes</c:v>
            </c:pt>
          </c:strCache>
        </c:strRef>
      </c:tx>
      <c:layout>
        <c:manualLayout>
          <c:xMode val="edge"/>
          <c:yMode val="edge"/>
          <c:x val="0.28557323403294976"/>
          <c:y val="2.7777777777777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'Table 1'!$G$33</c:f>
              <c:strCache>
                <c:ptCount val="1"/>
                <c:pt idx="0">
                  <c:v>Current Smoker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'Table 1'!$H$41:$M$41</c15:sqref>
                    </c15:fullRef>
                  </c:ext>
                </c:extLst>
                <c:f>('Table 1'!$H$41:$I$41,'Table 1'!$K$41:$M$41)</c:f>
                <c:numCache>
                  <c:formatCode>General</c:formatCode>
                  <c:ptCount val="5"/>
                  <c:pt idx="0">
                    <c:v>117401.15</c:v>
                  </c:pt>
                  <c:pt idx="1">
                    <c:v>63147.144</c:v>
                  </c:pt>
                  <c:pt idx="2">
                    <c:v>124587.3</c:v>
                  </c:pt>
                  <c:pt idx="3">
                    <c:v>54612.683999999994</c:v>
                  </c:pt>
                  <c:pt idx="4">
                    <c:v>0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'Table 1'!$H$41:$M$41</c15:sqref>
                    </c15:fullRef>
                  </c:ext>
                </c:extLst>
                <c:f>('Table 1'!$H$41:$I$41,'Table 1'!$K$41:$M$41)</c:f>
                <c:numCache>
                  <c:formatCode>General</c:formatCode>
                  <c:ptCount val="5"/>
                  <c:pt idx="0">
                    <c:v>117401.15</c:v>
                  </c:pt>
                  <c:pt idx="1">
                    <c:v>63147.144</c:v>
                  </c:pt>
                  <c:pt idx="2">
                    <c:v>124587.3</c:v>
                  </c:pt>
                  <c:pt idx="3">
                    <c:v>54612.683999999994</c:v>
                  </c:pt>
                  <c:pt idx="4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'Table 1'!$H$30:$L$31</c15:sqref>
                  </c15:fullRef>
                </c:ext>
              </c:extLst>
              <c:f>'Table 1'!$H$30:$L$31</c:f>
              <c:multiLvlStrCache>
                <c:ptCount val="4"/>
                <c:lvl>
                  <c:pt idx="0">
                    <c:v>No</c:v>
                  </c:pt>
                  <c:pt idx="1">
                    <c:v>Yes</c:v>
                  </c:pt>
                  <c:pt idx="2">
                    <c:v>No</c:v>
                  </c:pt>
                  <c:pt idx="3">
                    <c:v>Yes</c:v>
                  </c:pt>
                </c:lvl>
                <c:lvl>
                  <c:pt idx="0">
                    <c:v>Cannabis more than once (life)</c:v>
                  </c:pt>
                  <c:pt idx="2">
                    <c:v>Cannabis more than once (12 m)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1'!$H$33:$L$33</c15:sqref>
                  </c15:fullRef>
                </c:ext>
              </c:extLst>
              <c:f>('Table 1'!$H$33:$I$33,'Table 1'!$K$33:$L$33)</c:f>
              <c:numCache>
                <c:formatCode>#,##0</c:formatCode>
                <c:ptCount val="4"/>
                <c:pt idx="0">
                  <c:v>168623</c:v>
                </c:pt>
                <c:pt idx="1">
                  <c:v>699213</c:v>
                </c:pt>
                <c:pt idx="2">
                  <c:v>326333</c:v>
                </c:pt>
                <c:pt idx="3">
                  <c:v>541504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8F-4187-9B2D-6482D5F0B14D}"/>
            </c:ext>
          </c:extLst>
        </c:ser>
        <c:ser>
          <c:idx val="2"/>
          <c:order val="2"/>
          <c:tx>
            <c:strRef>
              <c:f>'Table 1'!$G$34</c:f>
              <c:strCache>
                <c:ptCount val="1"/>
                <c:pt idx="0">
                  <c:v>Former smoker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'Table 1'!$G$78:$K$78</c15:sqref>
                    </c15:fullRef>
                  </c:ext>
                </c:extLst>
                <c:f>('Table 1'!$G$78:$H$78,'Table 1'!$J$78:$K$78)</c:f>
                <c:numCache>
                  <c:formatCode>General</c:formatCode>
                  <c:ptCount val="4"/>
                  <c:pt idx="0">
                    <c:v>54331.5</c:v>
                  </c:pt>
                  <c:pt idx="1">
                    <c:v>63910.284000000007</c:v>
                  </c:pt>
                  <c:pt idx="2">
                    <c:v>62198.118000000009</c:v>
                  </c:pt>
                  <c:pt idx="3">
                    <c:v>56398.62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'Table 1'!$G$78:$K$78</c15:sqref>
                    </c15:fullRef>
                  </c:ext>
                </c:extLst>
                <c:f>('Table 1'!$G$78:$H$78,'Table 1'!$J$78:$K$78)</c:f>
                <c:numCache>
                  <c:formatCode>General</c:formatCode>
                  <c:ptCount val="4"/>
                  <c:pt idx="0">
                    <c:v>54331.5</c:v>
                  </c:pt>
                  <c:pt idx="1">
                    <c:v>63910.284000000007</c:v>
                  </c:pt>
                  <c:pt idx="2">
                    <c:v>62198.118000000009</c:v>
                  </c:pt>
                  <c:pt idx="3">
                    <c:v>56398.62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'Table 1'!$H$30:$L$31</c15:sqref>
                  </c15:fullRef>
                </c:ext>
              </c:extLst>
              <c:f>'Table 1'!$H$30:$L$31</c:f>
              <c:multiLvlStrCache>
                <c:ptCount val="4"/>
                <c:lvl>
                  <c:pt idx="0">
                    <c:v>No</c:v>
                  </c:pt>
                  <c:pt idx="1">
                    <c:v>Yes</c:v>
                  </c:pt>
                  <c:pt idx="2">
                    <c:v>No</c:v>
                  </c:pt>
                  <c:pt idx="3">
                    <c:v>Yes</c:v>
                  </c:pt>
                </c:lvl>
                <c:lvl>
                  <c:pt idx="0">
                    <c:v>Cannabis more than once (life)</c:v>
                  </c:pt>
                  <c:pt idx="2">
                    <c:v>Cannabis more than once (12 m)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1'!$H$34:$L$34</c15:sqref>
                  </c15:fullRef>
                </c:ext>
              </c:extLst>
              <c:f>('Table 1'!$H$34:$I$34,'Table 1'!$K$34:$L$34)</c:f>
              <c:numCache>
                <c:formatCode>#,##0</c:formatCode>
                <c:ptCount val="4"/>
                <c:pt idx="0">
                  <c:v>312250</c:v>
                </c:pt>
                <c:pt idx="1">
                  <c:v>463118</c:v>
                </c:pt>
                <c:pt idx="2">
                  <c:v>450711</c:v>
                </c:pt>
                <c:pt idx="3">
                  <c:v>324130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8F-4187-9B2D-6482D5F0B14D}"/>
            </c:ext>
          </c:extLst>
        </c:ser>
        <c:ser>
          <c:idx val="3"/>
          <c:order val="3"/>
          <c:tx>
            <c:strRef>
              <c:f>'Table 1'!$G$35</c:f>
              <c:strCache>
                <c:ptCount val="1"/>
                <c:pt idx="0">
                  <c:v>Never Smoked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'Table 1'!$G$79:$K$79</c15:sqref>
                    </c15:fullRef>
                  </c:ext>
                </c:extLst>
                <c:f>('Table 1'!$G$79:$H$79,'Table 1'!$J$79:$K$79)</c:f>
                <c:numCache>
                  <c:formatCode>General</c:formatCode>
                  <c:ptCount val="4"/>
                  <c:pt idx="0">
                    <c:v>117401.15</c:v>
                  </c:pt>
                  <c:pt idx="1">
                    <c:v>63147.144</c:v>
                  </c:pt>
                  <c:pt idx="2">
                    <c:v>124587.3</c:v>
                  </c:pt>
                  <c:pt idx="3">
                    <c:v>54612.683999999994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'Table 1'!$G$79:$K$79</c15:sqref>
                    </c15:fullRef>
                  </c:ext>
                </c:extLst>
                <c:f>('Table 1'!$G$79:$H$79,'Table 1'!$J$79:$K$79)</c:f>
                <c:numCache>
                  <c:formatCode>General</c:formatCode>
                  <c:ptCount val="4"/>
                  <c:pt idx="0">
                    <c:v>117401.15</c:v>
                  </c:pt>
                  <c:pt idx="1">
                    <c:v>63147.144</c:v>
                  </c:pt>
                  <c:pt idx="2">
                    <c:v>124587.3</c:v>
                  </c:pt>
                  <c:pt idx="3">
                    <c:v>54612.683999999994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'Table 1'!$H$30:$L$31</c15:sqref>
                  </c15:fullRef>
                </c:ext>
              </c:extLst>
              <c:f>'Table 1'!$H$30:$L$31</c:f>
              <c:multiLvlStrCache>
                <c:ptCount val="4"/>
                <c:lvl>
                  <c:pt idx="0">
                    <c:v>No</c:v>
                  </c:pt>
                  <c:pt idx="1">
                    <c:v>Yes</c:v>
                  </c:pt>
                  <c:pt idx="2">
                    <c:v>No</c:v>
                  </c:pt>
                  <c:pt idx="3">
                    <c:v>Yes</c:v>
                  </c:pt>
                </c:lvl>
                <c:lvl>
                  <c:pt idx="0">
                    <c:v>Cannabis more than once (life)</c:v>
                  </c:pt>
                  <c:pt idx="2">
                    <c:v>Cannabis more than once (12 m)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 1'!$H$35:$L$35</c15:sqref>
                  </c15:fullRef>
                </c:ext>
              </c:extLst>
              <c:f>('Table 1'!$H$35:$I$35,'Table 1'!$K$35:$L$35)</c:f>
              <c:numCache>
                <c:formatCode>#,##0</c:formatCode>
                <c:ptCount val="4"/>
                <c:pt idx="0">
                  <c:v>2348023</c:v>
                </c:pt>
                <c:pt idx="1">
                  <c:v>457588</c:v>
                </c:pt>
                <c:pt idx="2">
                  <c:v>2491746</c:v>
                </c:pt>
                <c:pt idx="3">
                  <c:v>313866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8F-4187-9B2D-6482D5F0B1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977344"/>
        <c:axId val="10799961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'Table 1'!$G$32</c15:sqref>
                        </c15:formulaRef>
                      </c:ext>
                    </c:extLst>
                    <c:strCache>
                      <c:ptCount val="1"/>
                      <c:pt idx="0">
                        <c:v>All people</c:v>
                      </c:pt>
                    </c:strCache>
                  </c:strRef>
                </c:tx>
                <c:invertIfNegative val="0"/>
                <c:errBars>
                  <c:errBarType val="both"/>
                  <c:errValType val="cust"/>
                  <c:noEndCap val="0"/>
                  <c:plus>
                    <c:numRef>
                      <c:extLst>
                        <c:ext uri="{02D57815-91ED-43cb-92C2-25804820EDAC}">
                          <c15:fullRef>
                            <c15:sqref>'Table 1'!$H$38:$M$38</c15:sqref>
                          </c15:fullRef>
                          <c15:formulaRef>
                            <c15:sqref>('Table 1'!$H$38:$I$38,'Table 1'!$K$38:$M$38)</c15:sqref>
                          </c15:formulaRef>
                        </c:ext>
                      </c:extLst>
                      <c:numCache>
                        <c:formatCode>General</c:formatCode>
                        <c:ptCount val="5"/>
                        <c:pt idx="0">
                          <c:v>141444.79999999999</c:v>
                        </c:pt>
                        <c:pt idx="1">
                          <c:v>106914.65399999998</c:v>
                        </c:pt>
                        <c:pt idx="2">
                          <c:v>104601.28</c:v>
                        </c:pt>
                        <c:pt idx="3">
                          <c:v>103796</c:v>
                        </c:pt>
                        <c:pt idx="4">
                          <c:v>0</c:v>
                        </c:pt>
                      </c:numCache>
                    </c:numRef>
                  </c:plus>
                  <c:minus>
                    <c:numRef>
                      <c:extLst>
                        <c:ext uri="{02D57815-91ED-43cb-92C2-25804820EDAC}">
                          <c15:fullRef>
                            <c15:sqref>'Table 1'!$H$38:$M$38</c15:sqref>
                          </c15:fullRef>
                          <c15:formulaRef>
                            <c15:sqref>('Table 1'!$H$38:$I$38,'Table 1'!$K$38:$M$38)</c15:sqref>
                          </c15:formulaRef>
                        </c:ext>
                      </c:extLst>
                      <c:numCache>
                        <c:formatCode>General</c:formatCode>
                        <c:ptCount val="5"/>
                        <c:pt idx="0">
                          <c:v>141444.79999999999</c:v>
                        </c:pt>
                        <c:pt idx="1">
                          <c:v>106914.65399999998</c:v>
                        </c:pt>
                        <c:pt idx="2">
                          <c:v>104601.28</c:v>
                        </c:pt>
                        <c:pt idx="3">
                          <c:v>103796</c:v>
                        </c:pt>
                        <c:pt idx="4">
                          <c:v>0</c:v>
                        </c:pt>
                      </c:numCache>
                    </c:numRef>
                  </c:minus>
                  <c:spPr>
                    <a:noFill/>
                    <a:ln w="9525" cap="flat" cmpd="sng" algn="ctr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round/>
                    </a:ln>
                    <a:effectLst/>
                  </c:spPr>
                </c:errBars>
                <c:cat>
                  <c:multiLvlStrRef>
                    <c:extLst>
                      <c:ext uri="{02D57815-91ED-43cb-92C2-25804820EDAC}">
                        <c15:fullRef>
                          <c15:sqref>'Table 1'!$H$30:$L$31</c15:sqref>
                        </c15:fullRef>
                        <c15:formulaRef>
                          <c15:sqref>'Table 1'!$H$30:$L$31</c15:sqref>
                        </c15:formulaRef>
                      </c:ext>
                    </c:extLst>
                    <c:multiLvlStrCache>
                      <c:ptCount val="4"/>
                      <c:lvl>
                        <c:pt idx="0">
                          <c:v>No</c:v>
                        </c:pt>
                        <c:pt idx="1">
                          <c:v>Yes</c:v>
                        </c:pt>
                        <c:pt idx="2">
                          <c:v>No</c:v>
                        </c:pt>
                        <c:pt idx="3">
                          <c:v>Yes</c:v>
                        </c:pt>
                      </c:lvl>
                      <c:lvl>
                        <c:pt idx="0">
                          <c:v>Cannabis more than once (life)</c:v>
                        </c:pt>
                        <c:pt idx="2">
                          <c:v>Cannabis more than once (12 m)</c:v>
                        </c:pt>
                      </c:lvl>
                    </c:multiLvlStrCache>
                  </c:multiLvlStrRef>
                </c:cat>
                <c:val>
                  <c:numRef>
                    <c:extLst>
                      <c:ext uri="{02D57815-91ED-43cb-92C2-25804820EDAC}">
                        <c15:fullRef>
                          <c15:sqref>'Table 1'!$H$32:$L$32</c15:sqref>
                        </c15:fullRef>
                        <c15:formulaRef>
                          <c15:sqref>('Table 1'!$H$32:$I$32,'Table 1'!$K$32:$L$32)</c15:sqref>
                        </c15:formulaRef>
                      </c:ext>
                    </c:extLst>
                    <c:numCache>
                      <c:formatCode>#,##0</c:formatCode>
                      <c:ptCount val="4"/>
                      <c:pt idx="0">
                        <c:v>2828896</c:v>
                      </c:pt>
                      <c:pt idx="1">
                        <c:v>1619919</c:v>
                      </c:pt>
                      <c:pt idx="2">
                        <c:v>3268790</c:v>
                      </c:pt>
                      <c:pt idx="3">
                        <c:v>1179500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CF8F-4187-9B2D-6482D5F0B14D}"/>
                  </c:ext>
                </c:extLst>
              </c15:ser>
            </c15:filteredBarSeries>
          </c:ext>
        </c:extLst>
      </c:barChart>
      <c:catAx>
        <c:axId val="10797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99616"/>
        <c:crosses val="autoZero"/>
        <c:auto val="1"/>
        <c:lblAlgn val="ctr"/>
        <c:lblOffset val="100"/>
        <c:noMultiLvlLbl val="0"/>
      </c:catAx>
      <c:valAx>
        <c:axId val="1079996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7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$B$20" fmlaRange="$B$8:$B$19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590550</xdr:colOff>
          <xdr:row>4</xdr:row>
          <xdr:rowOff>180975</xdr:rowOff>
        </xdr:from>
        <xdr:to>
          <xdr:col>9</xdr:col>
          <xdr:colOff>314325</xdr:colOff>
          <xdr:row>5</xdr:row>
          <xdr:rowOff>209550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562841</xdr:colOff>
      <xdr:row>11</xdr:row>
      <xdr:rowOff>95250</xdr:rowOff>
    </xdr:from>
    <xdr:to>
      <xdr:col>26</xdr:col>
      <xdr:colOff>424295</xdr:colOff>
      <xdr:row>28</xdr:row>
      <xdr:rowOff>20782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476251</xdr:colOff>
      <xdr:row>11</xdr:row>
      <xdr:rowOff>95250</xdr:rowOff>
    </xdr:from>
    <xdr:to>
      <xdr:col>30</xdr:col>
      <xdr:colOff>285753</xdr:colOff>
      <xdr:row>28</xdr:row>
      <xdr:rowOff>6927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536863</xdr:colOff>
      <xdr:row>11</xdr:row>
      <xdr:rowOff>47625</xdr:rowOff>
    </xdr:from>
    <xdr:to>
      <xdr:col>17</xdr:col>
      <xdr:colOff>467590</xdr:colOff>
      <xdr:row>27</xdr:row>
      <xdr:rowOff>142008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562842</xdr:colOff>
      <xdr:row>11</xdr:row>
      <xdr:rowOff>71437</xdr:rowOff>
    </xdr:from>
    <xdr:to>
      <xdr:col>21</xdr:col>
      <xdr:colOff>493568</xdr:colOff>
      <xdr:row>27</xdr:row>
      <xdr:rowOff>154132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510886</xdr:colOff>
      <xdr:row>13</xdr:row>
      <xdr:rowOff>34636</xdr:rowOff>
    </xdr:from>
    <xdr:to>
      <xdr:col>12</xdr:col>
      <xdr:colOff>340931</xdr:colOff>
      <xdr:row>27</xdr:row>
      <xdr:rowOff>110836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showGridLines="0" tabSelected="1" workbookViewId="0">
      <selection activeCell="C30" sqref="C30"/>
    </sheetView>
  </sheetViews>
  <sheetFormatPr defaultRowHeight="15" x14ac:dyDescent="0.25"/>
  <cols>
    <col min="1" max="16384" width="9.140625" style="129"/>
  </cols>
  <sheetData>
    <row r="2" spans="2:7" x14ac:dyDescent="0.25">
      <c r="B2" s="128" t="s">
        <v>106</v>
      </c>
      <c r="C2" s="128"/>
      <c r="D2" s="128"/>
      <c r="E2" s="128"/>
      <c r="F2" s="128"/>
      <c r="G2" s="128"/>
    </row>
    <row r="5" spans="2:7" ht="28.5" x14ac:dyDescent="0.45">
      <c r="B5" s="130" t="s">
        <v>107</v>
      </c>
    </row>
    <row r="6" spans="2:7" ht="21" x14ac:dyDescent="0.35">
      <c r="B6" s="131" t="s">
        <v>108</v>
      </c>
    </row>
    <row r="9" spans="2:7" x14ac:dyDescent="0.25">
      <c r="B9" s="129" t="s">
        <v>109</v>
      </c>
    </row>
    <row r="10" spans="2:7" x14ac:dyDescent="0.25">
      <c r="B10" s="132">
        <v>42541</v>
      </c>
    </row>
    <row r="13" spans="2:7" x14ac:dyDescent="0.25">
      <c r="B13" s="129" t="s">
        <v>110</v>
      </c>
    </row>
    <row r="14" spans="2:7" x14ac:dyDescent="0.25">
      <c r="B14" s="129" t="s">
        <v>111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Z212"/>
  <sheetViews>
    <sheetView showZeros="0" zoomScale="70" zoomScaleNormal="70" workbookViewId="0">
      <selection activeCell="A54" sqref="A54:XFD57"/>
    </sheetView>
  </sheetViews>
  <sheetFormatPr defaultRowHeight="15" x14ac:dyDescent="0.25"/>
  <cols>
    <col min="1" max="1" width="3.7109375" customWidth="1"/>
    <col min="2" max="2" width="19.42578125" hidden="1" customWidth="1"/>
    <col min="15" max="15" width="9.140625" customWidth="1"/>
  </cols>
  <sheetData>
    <row r="1" spans="2:31" s="6" customFormat="1" ht="11.25" x14ac:dyDescent="0.25"/>
    <row r="3" spans="2:31" s="8" customFormat="1" ht="15.75" thickBot="1" x14ac:dyDescent="0.3">
      <c r="B3"/>
      <c r="C3" s="6"/>
      <c r="D3" s="7"/>
      <c r="F3" s="6"/>
    </row>
    <row r="4" spans="2:31" s="8" customFormat="1" x14ac:dyDescent="0.25">
      <c r="B4" s="29"/>
      <c r="C4" s="6"/>
      <c r="D4" s="7"/>
      <c r="E4" s="30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2"/>
    </row>
    <row r="5" spans="2:31" s="8" customFormat="1" x14ac:dyDescent="0.25">
      <c r="C5" s="6"/>
      <c r="D5" s="7"/>
      <c r="E5" s="33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 t="s">
        <v>97</v>
      </c>
      <c r="X5" s="34"/>
      <c r="Y5" s="34"/>
      <c r="Z5" s="34"/>
      <c r="AA5" s="34"/>
      <c r="AB5" s="34"/>
      <c r="AC5" s="34"/>
      <c r="AD5" s="34"/>
      <c r="AE5" s="35"/>
    </row>
    <row r="6" spans="2:31" s="8" customFormat="1" ht="28.5" x14ac:dyDescent="0.25">
      <c r="C6" s="6"/>
      <c r="D6" s="7"/>
      <c r="E6" s="33"/>
      <c r="F6" s="34"/>
      <c r="G6" s="34"/>
      <c r="H6" s="34"/>
      <c r="I6" s="34"/>
      <c r="J6" s="34"/>
      <c r="K6" s="34"/>
      <c r="L6" s="36" t="s">
        <v>64</v>
      </c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5"/>
    </row>
    <row r="7" spans="2:31" s="8" customFormat="1" x14ac:dyDescent="0.25">
      <c r="C7" s="6"/>
      <c r="D7" s="7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5"/>
    </row>
    <row r="8" spans="2:31" s="8" customFormat="1" x14ac:dyDescent="0.25">
      <c r="B8" s="29" t="s">
        <v>99</v>
      </c>
      <c r="C8" s="6"/>
      <c r="D8" s="7"/>
      <c r="E8" s="33"/>
      <c r="F8" s="34"/>
      <c r="G8" s="34"/>
      <c r="H8" s="34"/>
      <c r="I8" s="34"/>
      <c r="J8" s="34"/>
      <c r="K8" s="34"/>
      <c r="L8" s="34" t="s">
        <v>57</v>
      </c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5"/>
    </row>
    <row r="9" spans="2:31" s="8" customFormat="1" x14ac:dyDescent="0.25">
      <c r="B9" s="29" t="s">
        <v>100</v>
      </c>
      <c r="C9" s="6"/>
      <c r="D9" s="7"/>
      <c r="E9" s="33"/>
      <c r="F9" s="34"/>
      <c r="G9" s="34"/>
      <c r="H9" s="34"/>
      <c r="I9" s="34"/>
      <c r="J9" s="34"/>
      <c r="K9" s="34"/>
      <c r="L9" s="34" t="s">
        <v>56</v>
      </c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5"/>
    </row>
    <row r="10" spans="2:31" s="8" customFormat="1" x14ac:dyDescent="0.25">
      <c r="B10" s="29" t="s">
        <v>101</v>
      </c>
      <c r="C10" s="6"/>
      <c r="D10" s="7"/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5"/>
    </row>
    <row r="11" spans="2:31" s="8" customFormat="1" x14ac:dyDescent="0.25">
      <c r="B11" s="29" t="s">
        <v>102</v>
      </c>
      <c r="C11" s="6"/>
      <c r="D11" s="7"/>
      <c r="E11" s="33"/>
      <c r="F11" s="34"/>
      <c r="G11" s="34"/>
      <c r="H11" s="34"/>
      <c r="I11" s="34"/>
      <c r="J11" s="34"/>
      <c r="K11" s="34"/>
      <c r="L11" s="34"/>
      <c r="M11" s="34"/>
      <c r="N11" s="34"/>
      <c r="O11" s="122" t="s">
        <v>103</v>
      </c>
      <c r="P11" s="34"/>
      <c r="Q11" s="34"/>
      <c r="R11" s="34"/>
      <c r="S11" s="34"/>
      <c r="T11" s="34"/>
      <c r="U11" s="34"/>
      <c r="V11" s="34"/>
      <c r="W11" s="34"/>
      <c r="X11" s="122" t="s">
        <v>94</v>
      </c>
      <c r="Y11" s="34"/>
      <c r="Z11" s="34"/>
      <c r="AA11" s="34"/>
      <c r="AB11" s="34"/>
      <c r="AC11" s="34"/>
      <c r="AD11" s="34"/>
      <c r="AE11" s="35"/>
    </row>
    <row r="12" spans="2:31" s="8" customFormat="1" x14ac:dyDescent="0.25">
      <c r="B12" s="29" t="s">
        <v>53</v>
      </c>
      <c r="C12" s="6"/>
      <c r="D12" s="7"/>
      <c r="E12" s="33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5"/>
    </row>
    <row r="13" spans="2:31" s="8" customFormat="1" x14ac:dyDescent="0.25">
      <c r="B13" s="29" t="s">
        <v>54</v>
      </c>
      <c r="C13" s="6"/>
      <c r="D13" s="7"/>
      <c r="E13" s="33"/>
      <c r="F13" s="34" t="s">
        <v>21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5"/>
    </row>
    <row r="14" spans="2:31" s="8" customFormat="1" x14ac:dyDescent="0.25">
      <c r="B14" s="29" t="s">
        <v>55</v>
      </c>
      <c r="C14" s="6"/>
      <c r="D14" s="7"/>
      <c r="E14" s="33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</row>
    <row r="15" spans="2:31" s="8" customFormat="1" x14ac:dyDescent="0.25">
      <c r="B15" s="29" t="s">
        <v>70</v>
      </c>
      <c r="C15" s="6"/>
      <c r="D15" s="7"/>
      <c r="E15" s="33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5"/>
    </row>
    <row r="16" spans="2:31" s="8" customFormat="1" x14ac:dyDescent="0.25">
      <c r="B16" s="29" t="s">
        <v>65</v>
      </c>
      <c r="C16" s="6"/>
      <c r="D16" s="7"/>
      <c r="E16" s="33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5"/>
    </row>
    <row r="17" spans="2:31" s="8" customFormat="1" x14ac:dyDescent="0.25">
      <c r="B17" s="29" t="s">
        <v>66</v>
      </c>
      <c r="C17" s="6"/>
      <c r="D17" s="7"/>
      <c r="E17" s="33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5"/>
    </row>
    <row r="18" spans="2:31" s="8" customFormat="1" x14ac:dyDescent="0.25">
      <c r="B18" s="29" t="s">
        <v>67</v>
      </c>
      <c r="C18" s="6"/>
      <c r="D18" s="7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5"/>
    </row>
    <row r="19" spans="2:31" s="8" customFormat="1" x14ac:dyDescent="0.25">
      <c r="B19" s="29" t="s">
        <v>71</v>
      </c>
      <c r="C19" s="6"/>
      <c r="D19" s="7"/>
      <c r="E19" s="3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5"/>
    </row>
    <row r="20" spans="2:31" s="8" customFormat="1" x14ac:dyDescent="0.25">
      <c r="B20" s="29">
        <v>1</v>
      </c>
      <c r="C20" s="6"/>
      <c r="D20" s="7"/>
      <c r="E20" s="33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5"/>
    </row>
    <row r="21" spans="2:31" s="8" customFormat="1" x14ac:dyDescent="0.25">
      <c r="C21" s="6"/>
      <c r="D21" s="7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5"/>
    </row>
    <row r="22" spans="2:31" s="8" customFormat="1" x14ac:dyDescent="0.25">
      <c r="C22" s="6"/>
      <c r="D22" s="7"/>
      <c r="E22" s="3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5"/>
    </row>
    <row r="23" spans="2:31" s="8" customFormat="1" x14ac:dyDescent="0.25">
      <c r="C23" s="6"/>
      <c r="D23" s="7"/>
      <c r="E23" s="33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5"/>
    </row>
    <row r="24" spans="2:31" s="8" customFormat="1" x14ac:dyDescent="0.25">
      <c r="C24" s="6"/>
      <c r="D24" s="7"/>
      <c r="E24" s="33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5"/>
    </row>
    <row r="25" spans="2:31" s="8" customFormat="1" x14ac:dyDescent="0.25">
      <c r="C25" s="6"/>
      <c r="D25" s="7"/>
      <c r="E25" s="33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5"/>
    </row>
    <row r="26" spans="2:31" s="8" customFormat="1" x14ac:dyDescent="0.25">
      <c r="B26" s="29"/>
      <c r="C26" s="6"/>
      <c r="D26" s="7"/>
      <c r="E26" s="3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5"/>
    </row>
    <row r="27" spans="2:31" s="8" customFormat="1" x14ac:dyDescent="0.25">
      <c r="B27" s="37" t="s">
        <v>25</v>
      </c>
      <c r="C27" s="6"/>
      <c r="D27" s="7"/>
      <c r="E27" s="33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5"/>
    </row>
    <row r="28" spans="2:31" s="8" customFormat="1" x14ac:dyDescent="0.25">
      <c r="B28" s="38" t="s">
        <v>0</v>
      </c>
      <c r="C28" s="6"/>
      <c r="D28" s="7"/>
      <c r="E28" s="33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5"/>
    </row>
    <row r="29" spans="2:31" s="8" customFormat="1" x14ac:dyDescent="0.25">
      <c r="B29" s="38" t="s">
        <v>6</v>
      </c>
      <c r="C29" s="6"/>
      <c r="D29" s="7"/>
      <c r="E29" s="33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5"/>
    </row>
    <row r="30" spans="2:31" s="8" customFormat="1" ht="19.5" customHeight="1" x14ac:dyDescent="0.25">
      <c r="B30" s="38" t="s">
        <v>7</v>
      </c>
      <c r="C30" s="6"/>
      <c r="D30" s="7"/>
      <c r="E30" s="33"/>
      <c r="F30" s="41"/>
      <c r="G30" s="42"/>
      <c r="H30" s="120" t="s">
        <v>62</v>
      </c>
      <c r="I30" s="120"/>
      <c r="J30" s="120"/>
      <c r="K30" s="120" t="s">
        <v>63</v>
      </c>
      <c r="L30" s="119"/>
      <c r="M30" s="119"/>
      <c r="N30" s="34"/>
      <c r="O30" s="41"/>
      <c r="P30" s="42"/>
      <c r="Q30" s="133" t="s">
        <v>90</v>
      </c>
      <c r="R30" s="133" t="s">
        <v>91</v>
      </c>
      <c r="S30" s="123"/>
      <c r="T30" s="133" t="s">
        <v>92</v>
      </c>
      <c r="U30" s="133" t="s">
        <v>93</v>
      </c>
      <c r="V30" s="119"/>
      <c r="W30" s="34"/>
      <c r="X30" s="120"/>
      <c r="Y30" s="120"/>
      <c r="Z30" s="120"/>
      <c r="AA30" s="120"/>
      <c r="AB30" s="120"/>
      <c r="AC30" s="120"/>
      <c r="AD30" s="120"/>
      <c r="AE30" s="35"/>
    </row>
    <row r="31" spans="2:31" s="8" customFormat="1" ht="19.5" customHeight="1" x14ac:dyDescent="0.2">
      <c r="B31" s="40">
        <v>2</v>
      </c>
      <c r="C31" s="6"/>
      <c r="D31" s="7"/>
      <c r="E31" s="33"/>
      <c r="F31" s="41"/>
      <c r="G31" s="42" t="s">
        <v>21</v>
      </c>
      <c r="H31" s="119" t="s">
        <v>51</v>
      </c>
      <c r="I31" s="119" t="s">
        <v>52</v>
      </c>
      <c r="J31" s="119"/>
      <c r="K31" s="119" t="s">
        <v>51</v>
      </c>
      <c r="L31" s="119" t="s">
        <v>52</v>
      </c>
      <c r="M31" s="119"/>
      <c r="N31" s="34"/>
      <c r="O31" s="41"/>
      <c r="P31" s="42" t="s">
        <v>95</v>
      </c>
      <c r="Q31" s="133"/>
      <c r="R31" s="133"/>
      <c r="S31" s="124"/>
      <c r="T31" s="133"/>
      <c r="U31" s="133"/>
      <c r="V31" s="119"/>
      <c r="W31" s="34"/>
      <c r="X31" s="119"/>
      <c r="Y31" s="119"/>
      <c r="Z31" s="42" t="s">
        <v>96</v>
      </c>
      <c r="AA31" s="119" t="s">
        <v>81</v>
      </c>
      <c r="AB31" s="119" t="s">
        <v>82</v>
      </c>
      <c r="AC31" s="119" t="s">
        <v>83</v>
      </c>
      <c r="AD31" s="119" t="s">
        <v>30</v>
      </c>
      <c r="AE31" s="35"/>
    </row>
    <row r="32" spans="2:31" s="8" customFormat="1" x14ac:dyDescent="0.25">
      <c r="B32" s="29"/>
      <c r="C32" s="6"/>
      <c r="D32" s="7"/>
      <c r="E32" s="33"/>
      <c r="G32" s="5" t="s">
        <v>5</v>
      </c>
      <c r="H32" s="44">
        <f>G61</f>
        <v>2828896</v>
      </c>
      <c r="I32" s="44">
        <f t="shared" ref="I32" si="0">H61</f>
        <v>1619919</v>
      </c>
      <c r="J32" s="127"/>
      <c r="K32" s="44">
        <f t="shared" ref="K32:L35" si="1">J61</f>
        <v>3268790</v>
      </c>
      <c r="L32" s="44">
        <f t="shared" si="1"/>
        <v>1179500</v>
      </c>
      <c r="M32" s="127"/>
      <c r="N32" s="34"/>
      <c r="O32" s="6"/>
      <c r="P32" s="5" t="s">
        <v>5</v>
      </c>
      <c r="Q32" s="65">
        <f t="shared" ref="Q32:V35" si="2">Q61</f>
        <v>1</v>
      </c>
      <c r="R32" s="65">
        <f t="shared" si="2"/>
        <v>1</v>
      </c>
      <c r="S32" s="65">
        <f t="shared" si="2"/>
        <v>0</v>
      </c>
      <c r="T32" s="65">
        <f t="shared" si="2"/>
        <v>1</v>
      </c>
      <c r="U32" s="65">
        <f t="shared" si="2"/>
        <v>1</v>
      </c>
      <c r="V32" s="65">
        <f t="shared" si="2"/>
        <v>0</v>
      </c>
      <c r="W32" s="34"/>
      <c r="Y32" s="65"/>
      <c r="Z32" s="9" t="s">
        <v>84</v>
      </c>
      <c r="AA32" s="65">
        <f>AA61</f>
        <v>0.19430284062887457</v>
      </c>
      <c r="AB32" s="65">
        <f t="shared" ref="AB32:AD32" si="3">AB61</f>
        <v>0.40271200255878498</v>
      </c>
      <c r="AC32" s="65">
        <f t="shared" si="3"/>
        <v>0.83690254992584501</v>
      </c>
      <c r="AD32" s="65">
        <f t="shared" si="3"/>
        <v>0.63587629514825861</v>
      </c>
      <c r="AE32" s="35"/>
    </row>
    <row r="33" spans="2:31" s="8" customFormat="1" x14ac:dyDescent="0.2">
      <c r="B33" s="39" t="s">
        <v>58</v>
      </c>
      <c r="C33" s="6"/>
      <c r="D33" s="7"/>
      <c r="E33" s="33"/>
      <c r="G33" s="9" t="s">
        <v>0</v>
      </c>
      <c r="H33" s="44">
        <f t="shared" ref="H33:I33" si="4">G62</f>
        <v>168623</v>
      </c>
      <c r="I33" s="44">
        <f t="shared" si="4"/>
        <v>699213</v>
      </c>
      <c r="J33" s="127"/>
      <c r="K33" s="44">
        <f t="shared" si="1"/>
        <v>326333</v>
      </c>
      <c r="L33" s="44">
        <f t="shared" si="1"/>
        <v>541504</v>
      </c>
      <c r="M33" s="127"/>
      <c r="N33" s="34"/>
      <c r="O33" s="6"/>
      <c r="P33" s="9" t="s">
        <v>0</v>
      </c>
      <c r="Q33" s="65">
        <f t="shared" si="2"/>
        <v>5.9607352126059068E-2</v>
      </c>
      <c r="R33" s="65">
        <f t="shared" si="2"/>
        <v>0.43163454469019746</v>
      </c>
      <c r="S33" s="65">
        <f t="shared" si="2"/>
        <v>0</v>
      </c>
      <c r="T33" s="65">
        <f t="shared" si="2"/>
        <v>9.9832965715142302E-2</v>
      </c>
      <c r="U33" s="65">
        <f t="shared" si="2"/>
        <v>0.4590962272149216</v>
      </c>
      <c r="V33" s="65">
        <f t="shared" si="2"/>
        <v>0</v>
      </c>
      <c r="W33" s="34"/>
      <c r="X33" s="65"/>
      <c r="Y33" s="65"/>
      <c r="Z33" s="9" t="s">
        <v>85</v>
      </c>
      <c r="AA33" s="126">
        <f t="shared" ref="AA33:AD33" si="5">AA62</f>
        <v>0.8056971593711254</v>
      </c>
      <c r="AB33" s="65">
        <f t="shared" si="5"/>
        <v>0.59728799744121497</v>
      </c>
      <c r="AC33" s="65">
        <f t="shared" si="5"/>
        <v>0.16309745007415496</v>
      </c>
      <c r="AD33" s="65">
        <f t="shared" si="5"/>
        <v>0.36412370485174139</v>
      </c>
      <c r="AE33" s="35"/>
    </row>
    <row r="34" spans="2:31" s="8" customFormat="1" x14ac:dyDescent="0.2">
      <c r="B34" s="40">
        <f>IF(B20=1,1,(IF(B20=2,5,(IF(B20=3,9,(IF(B20=4,13,(IF(B20=5,17,(IF(B20=6,21,(IF(B20=7,25,(IF(B20=8,29,(IF(B20=9,33,(IF(B20=10,37,(IF(B20=11,41,45)))))))))))))))))))))</f>
        <v>1</v>
      </c>
      <c r="C34" s="6"/>
      <c r="D34" s="7"/>
      <c r="E34" s="33"/>
      <c r="G34" s="9" t="s">
        <v>6</v>
      </c>
      <c r="H34" s="44">
        <f t="shared" ref="H34:I34" si="6">G63</f>
        <v>312250</v>
      </c>
      <c r="I34" s="44">
        <f t="shared" si="6"/>
        <v>463118</v>
      </c>
      <c r="J34" s="127"/>
      <c r="K34" s="44">
        <f t="shared" si="1"/>
        <v>450711</v>
      </c>
      <c r="L34" s="44">
        <f t="shared" si="1"/>
        <v>324130</v>
      </c>
      <c r="M34" s="127"/>
      <c r="N34" s="34"/>
      <c r="O34" s="6"/>
      <c r="P34" s="9" t="s">
        <v>6</v>
      </c>
      <c r="Q34" s="65">
        <f t="shared" si="2"/>
        <v>0.11037874845876271</v>
      </c>
      <c r="R34" s="65">
        <f t="shared" si="2"/>
        <v>0.28588960312213141</v>
      </c>
      <c r="S34" s="65">
        <f t="shared" si="2"/>
        <v>0</v>
      </c>
      <c r="T34" s="65">
        <f t="shared" si="2"/>
        <v>0.13788313106684735</v>
      </c>
      <c r="U34" s="65">
        <f t="shared" si="2"/>
        <v>0.27480288257736329</v>
      </c>
      <c r="V34" s="65">
        <f t="shared" si="2"/>
        <v>0</v>
      </c>
      <c r="W34" s="34"/>
      <c r="X34" s="65"/>
      <c r="Y34" s="65"/>
      <c r="Z34" s="9" t="s">
        <v>86</v>
      </c>
      <c r="AA34" s="65">
        <f t="shared" ref="AA34:AD34" si="7">AA63</f>
        <v>0.37603029140264821</v>
      </c>
      <c r="AB34" s="65">
        <f t="shared" si="7"/>
        <v>0.58168191925827362</v>
      </c>
      <c r="AC34" s="65">
        <f t="shared" si="7"/>
        <v>0.88812922100418734</v>
      </c>
      <c r="AD34" s="65">
        <f t="shared" si="7"/>
        <v>0.73484192802177917</v>
      </c>
      <c r="AE34" s="35"/>
    </row>
    <row r="35" spans="2:31" s="8" customFormat="1" x14ac:dyDescent="0.25">
      <c r="C35" s="6"/>
      <c r="D35" s="7"/>
      <c r="E35" s="33"/>
      <c r="G35" s="9" t="s">
        <v>7</v>
      </c>
      <c r="H35" s="44">
        <f t="shared" ref="H35:I35" si="8">G64</f>
        <v>2348023</v>
      </c>
      <c r="I35" s="44">
        <f t="shared" si="8"/>
        <v>457588</v>
      </c>
      <c r="J35" s="127"/>
      <c r="K35" s="44">
        <f t="shared" si="1"/>
        <v>2491746</v>
      </c>
      <c r="L35" s="44">
        <f t="shared" si="1"/>
        <v>313866</v>
      </c>
      <c r="M35" s="127"/>
      <c r="N35" s="34"/>
      <c r="O35" s="6"/>
      <c r="P35" s="9" t="s">
        <v>7</v>
      </c>
      <c r="Q35" s="65">
        <f t="shared" si="2"/>
        <v>0.83001389941517822</v>
      </c>
      <c r="R35" s="65">
        <f t="shared" si="2"/>
        <v>0.28247585218767113</v>
      </c>
      <c r="S35" s="65">
        <f t="shared" si="2"/>
        <v>0</v>
      </c>
      <c r="T35" s="65">
        <f t="shared" si="2"/>
        <v>0.76228390321801032</v>
      </c>
      <c r="U35" s="65">
        <f t="shared" si="2"/>
        <v>0.26610089020771516</v>
      </c>
      <c r="V35" s="65">
        <f t="shared" si="2"/>
        <v>0</v>
      </c>
      <c r="W35" s="34"/>
      <c r="X35" s="65"/>
      <c r="Y35" s="65"/>
      <c r="Z35" s="9" t="s">
        <v>87</v>
      </c>
      <c r="AA35" s="65">
        <f t="shared" ref="AA35:AC35" si="9">AA64</f>
        <v>0.62396970859735179</v>
      </c>
      <c r="AB35" s="65">
        <f t="shared" si="9"/>
        <v>0.41831808074172638</v>
      </c>
      <c r="AC35" s="65">
        <f t="shared" si="9"/>
        <v>0.11187077899581267</v>
      </c>
      <c r="AD35" s="65">
        <f>AD64</f>
        <v>0.26515807197822083</v>
      </c>
      <c r="AE35" s="35"/>
    </row>
    <row r="36" spans="2:31" s="8" customFormat="1" x14ac:dyDescent="0.25">
      <c r="B36" s="6"/>
      <c r="C36" s="6"/>
      <c r="D36" s="7"/>
      <c r="E36" s="33"/>
      <c r="F36" s="45"/>
      <c r="G36" s="45"/>
      <c r="H36" s="45"/>
      <c r="I36" s="45"/>
      <c r="J36" s="45"/>
      <c r="K36" s="45"/>
      <c r="L36" s="45"/>
      <c r="M36" s="45"/>
      <c r="N36" s="34"/>
      <c r="O36" s="45"/>
      <c r="P36" s="45"/>
      <c r="Q36" s="45"/>
      <c r="R36" s="45"/>
      <c r="S36" s="45"/>
      <c r="T36" s="45"/>
      <c r="U36" s="45"/>
      <c r="V36" s="45"/>
      <c r="W36" s="34"/>
      <c r="X36" s="45"/>
      <c r="Y36" s="45"/>
      <c r="Z36" s="45"/>
      <c r="AA36" s="45"/>
      <c r="AB36" s="45"/>
      <c r="AC36" s="45"/>
      <c r="AD36" s="45"/>
      <c r="AE36" s="35"/>
    </row>
    <row r="37" spans="2:31" s="8" customFormat="1" x14ac:dyDescent="0.25">
      <c r="B37" s="6"/>
      <c r="C37" s="6"/>
      <c r="D37" s="7"/>
      <c r="E37" s="33"/>
      <c r="F37" s="41"/>
      <c r="G37" s="42" t="s">
        <v>11</v>
      </c>
      <c r="H37" s="43" t="s">
        <v>51</v>
      </c>
      <c r="I37" s="43" t="s">
        <v>52</v>
      </c>
      <c r="J37" s="43"/>
      <c r="K37" s="43" t="s">
        <v>51</v>
      </c>
      <c r="L37" s="43" t="s">
        <v>52</v>
      </c>
      <c r="M37" s="43"/>
      <c r="N37" s="34"/>
      <c r="O37" s="41"/>
      <c r="P37" s="42" t="s">
        <v>11</v>
      </c>
      <c r="Q37" s="43" t="s">
        <v>51</v>
      </c>
      <c r="R37" s="43" t="s">
        <v>52</v>
      </c>
      <c r="S37" s="43"/>
      <c r="T37" s="43" t="s">
        <v>51</v>
      </c>
      <c r="U37" s="43" t="s">
        <v>52</v>
      </c>
      <c r="V37" s="43"/>
      <c r="W37" s="34"/>
      <c r="X37" s="43"/>
      <c r="Y37" s="42" t="s">
        <v>11</v>
      </c>
      <c r="Z37" s="43"/>
      <c r="AA37" s="43" t="s">
        <v>81</v>
      </c>
      <c r="AB37" s="43" t="s">
        <v>82</v>
      </c>
      <c r="AC37" s="43" t="s">
        <v>83</v>
      </c>
      <c r="AD37" s="43" t="s">
        <v>30</v>
      </c>
      <c r="AE37" s="35"/>
    </row>
    <row r="38" spans="2:31" s="8" customFormat="1" x14ac:dyDescent="0.25">
      <c r="B38" s="121">
        <f>1900000/9500000</f>
        <v>0.2</v>
      </c>
      <c r="C38" s="6"/>
      <c r="D38" s="7"/>
      <c r="E38" s="33"/>
      <c r="F38" s="6"/>
      <c r="G38" s="5" t="s">
        <v>5</v>
      </c>
      <c r="H38" s="44">
        <f>G76</f>
        <v>141444.79999999999</v>
      </c>
      <c r="I38" s="44">
        <f t="shared" ref="I38:M38" si="10">H76</f>
        <v>106914.65399999998</v>
      </c>
      <c r="J38" s="44">
        <f t="shared" si="10"/>
        <v>0</v>
      </c>
      <c r="K38" s="44">
        <f t="shared" si="10"/>
        <v>104601.28</v>
      </c>
      <c r="L38" s="44">
        <f t="shared" si="10"/>
        <v>103796</v>
      </c>
      <c r="M38" s="44">
        <f t="shared" si="10"/>
        <v>0</v>
      </c>
      <c r="N38" s="34"/>
      <c r="O38" s="6"/>
      <c r="P38" s="5" t="s">
        <v>5</v>
      </c>
      <c r="Q38" s="65">
        <f t="shared" ref="Q38:V41" si="11">Q76</f>
        <v>0.05</v>
      </c>
      <c r="R38" s="65">
        <f t="shared" si="11"/>
        <v>6.6000000000000003E-2</v>
      </c>
      <c r="S38" s="65">
        <f t="shared" si="11"/>
        <v>0</v>
      </c>
      <c r="T38" s="65">
        <f t="shared" si="11"/>
        <v>3.2000000000000001E-2</v>
      </c>
      <c r="U38" s="65">
        <f t="shared" si="11"/>
        <v>8.8000000000000009E-2</v>
      </c>
      <c r="V38" s="64">
        <f t="shared" si="11"/>
        <v>0</v>
      </c>
      <c r="W38" s="34"/>
      <c r="X38" s="65"/>
      <c r="Y38" s="65"/>
      <c r="Z38" s="9" t="s">
        <v>84</v>
      </c>
      <c r="AA38" s="65">
        <f>AA76</f>
        <v>4.9352921519734139E-2</v>
      </c>
      <c r="AB38" s="65">
        <f t="shared" ref="AB38:AD38" si="12">AB76</f>
        <v>7.0071888445228575E-2</v>
      </c>
      <c r="AC38" s="65">
        <f t="shared" si="12"/>
        <v>4.1845127496292253E-2</v>
      </c>
      <c r="AD38" s="65">
        <f t="shared" si="12"/>
        <v>3.1793814757412928E-2</v>
      </c>
      <c r="AE38" s="35"/>
    </row>
    <row r="39" spans="2:31" s="8" customFormat="1" x14ac:dyDescent="0.25">
      <c r="B39" s="6"/>
      <c r="C39" s="6"/>
      <c r="D39" s="7"/>
      <c r="E39" s="33"/>
      <c r="F39" s="6"/>
      <c r="G39" s="9" t="s">
        <v>0</v>
      </c>
      <c r="H39" s="44">
        <f t="shared" ref="H39:M41" si="13">G77</f>
        <v>42830.241999999998</v>
      </c>
      <c r="I39" s="44">
        <f t="shared" si="13"/>
        <v>92296.115999999995</v>
      </c>
      <c r="J39" s="44">
        <f t="shared" si="13"/>
        <v>0</v>
      </c>
      <c r="K39" s="44">
        <f t="shared" si="13"/>
        <v>56781.941999999995</v>
      </c>
      <c r="L39" s="44">
        <f t="shared" si="13"/>
        <v>71478.527999999991</v>
      </c>
      <c r="M39" s="44">
        <f t="shared" si="13"/>
        <v>0</v>
      </c>
      <c r="N39" s="34"/>
      <c r="O39" s="6"/>
      <c r="P39" s="9" t="s">
        <v>0</v>
      </c>
      <c r="Q39" s="65">
        <f t="shared" si="11"/>
        <v>1.5140267440019001E-2</v>
      </c>
      <c r="R39" s="65">
        <f t="shared" si="11"/>
        <v>5.6975759899106061E-2</v>
      </c>
      <c r="S39" s="65">
        <f t="shared" si="11"/>
        <v>0</v>
      </c>
      <c r="T39" s="65">
        <f t="shared" si="11"/>
        <v>1.7370936034434757E-2</v>
      </c>
      <c r="U39" s="65">
        <f t="shared" si="11"/>
        <v>6.0600701992369652E-2</v>
      </c>
      <c r="V39" s="64">
        <f t="shared" si="11"/>
        <v>0</v>
      </c>
      <c r="W39" s="34"/>
      <c r="X39" s="65"/>
      <c r="Y39" s="65"/>
      <c r="Z39" s="9" t="s">
        <v>85</v>
      </c>
      <c r="AA39" s="65">
        <f t="shared" ref="AA39:AD39" si="14">AA77</f>
        <v>0.10635202503698854</v>
      </c>
      <c r="AB39" s="65">
        <f t="shared" si="14"/>
        <v>8.2425743646887678E-2</v>
      </c>
      <c r="AC39" s="65">
        <f t="shared" si="14"/>
        <v>2.2507448110233388E-2</v>
      </c>
      <c r="AD39" s="65">
        <f t="shared" si="14"/>
        <v>2.4032164520214932E-2</v>
      </c>
      <c r="AE39" s="35"/>
    </row>
    <row r="40" spans="2:31" s="8" customFormat="1" x14ac:dyDescent="0.25">
      <c r="B40" s="6"/>
      <c r="C40" s="6"/>
      <c r="D40" s="7"/>
      <c r="E40" s="33"/>
      <c r="F40" s="6"/>
      <c r="G40" s="9" t="s">
        <v>6</v>
      </c>
      <c r="H40" s="44">
        <f t="shared" si="13"/>
        <v>54331.5</v>
      </c>
      <c r="I40" s="44">
        <f t="shared" si="13"/>
        <v>63910.284000000007</v>
      </c>
      <c r="J40" s="44">
        <f t="shared" si="13"/>
        <v>0</v>
      </c>
      <c r="K40" s="44">
        <f t="shared" si="13"/>
        <v>62198.118000000009</v>
      </c>
      <c r="L40" s="44">
        <f t="shared" si="13"/>
        <v>56398.62</v>
      </c>
      <c r="M40" s="44">
        <f t="shared" si="13"/>
        <v>0</v>
      </c>
      <c r="N40" s="34"/>
      <c r="O40" s="6"/>
      <c r="P40" s="9" t="s">
        <v>6</v>
      </c>
      <c r="Q40" s="65">
        <f t="shared" si="11"/>
        <v>1.9205902231824709E-2</v>
      </c>
      <c r="R40" s="65">
        <f t="shared" si="11"/>
        <v>3.9452765230854135E-2</v>
      </c>
      <c r="S40" s="65">
        <f t="shared" si="11"/>
        <v>0</v>
      </c>
      <c r="T40" s="65">
        <f t="shared" si="11"/>
        <v>1.9027872087224937E-2</v>
      </c>
      <c r="U40" s="65">
        <f t="shared" si="11"/>
        <v>4.7815701568461211E-2</v>
      </c>
      <c r="V40" s="64">
        <f t="shared" si="11"/>
        <v>0</v>
      </c>
      <c r="W40" s="34"/>
      <c r="X40" s="65"/>
      <c r="Y40" s="65"/>
      <c r="Z40" s="9" t="s">
        <v>86</v>
      </c>
      <c r="AA40" s="65">
        <f t="shared" ref="AA40:AD40" si="15">AA78</f>
        <v>6.542927070406078E-2</v>
      </c>
      <c r="AB40" s="65">
        <f t="shared" si="15"/>
        <v>8.027210485764176E-2</v>
      </c>
      <c r="AC40" s="65">
        <f t="shared" si="15"/>
        <v>4.4406461050209373E-2</v>
      </c>
      <c r="AD40" s="65">
        <f t="shared" si="15"/>
        <v>2.3514941696696937E-2</v>
      </c>
      <c r="AE40" s="35"/>
    </row>
    <row r="41" spans="2:31" s="8" customFormat="1" x14ac:dyDescent="0.25">
      <c r="B41" s="6"/>
      <c r="C41" s="6"/>
      <c r="D41" s="7"/>
      <c r="E41" s="33"/>
      <c r="F41" s="6"/>
      <c r="G41" s="9" t="s">
        <v>7</v>
      </c>
      <c r="H41" s="44">
        <f t="shared" si="13"/>
        <v>117401.15</v>
      </c>
      <c r="I41" s="44">
        <f t="shared" si="13"/>
        <v>63147.144</v>
      </c>
      <c r="J41" s="44">
        <f t="shared" si="13"/>
        <v>0</v>
      </c>
      <c r="K41" s="44">
        <f t="shared" si="13"/>
        <v>124587.3</v>
      </c>
      <c r="L41" s="44">
        <f t="shared" si="13"/>
        <v>54612.683999999994</v>
      </c>
      <c r="M41" s="44">
        <f t="shared" si="13"/>
        <v>0</v>
      </c>
      <c r="N41" s="34"/>
      <c r="O41" s="6"/>
      <c r="P41" s="9" t="s">
        <v>7</v>
      </c>
      <c r="Q41" s="65">
        <f t="shared" si="11"/>
        <v>4.1500694970758908E-2</v>
      </c>
      <c r="R41" s="65">
        <f t="shared" si="11"/>
        <v>3.8981667601898619E-2</v>
      </c>
      <c r="S41" s="65">
        <f t="shared" si="11"/>
        <v>0</v>
      </c>
      <c r="T41" s="65">
        <f t="shared" si="11"/>
        <v>3.8114195160900512E-2</v>
      </c>
      <c r="U41" s="65">
        <f t="shared" si="11"/>
        <v>4.6301554896142433E-2</v>
      </c>
      <c r="V41" s="64">
        <f t="shared" si="11"/>
        <v>0</v>
      </c>
      <c r="W41" s="34"/>
      <c r="X41" s="65"/>
      <c r="Y41" s="65"/>
      <c r="Z41" s="9" t="s">
        <v>87</v>
      </c>
      <c r="AA41" s="65">
        <f t="shared" ref="AA41:AD41" si="16">AA79</f>
        <v>8.2364001534850434E-2</v>
      </c>
      <c r="AB41" s="65">
        <f t="shared" si="16"/>
        <v>7.2787346049060384E-2</v>
      </c>
      <c r="AC41" s="65">
        <f t="shared" si="16"/>
        <v>1.9465515545271404E-2</v>
      </c>
      <c r="AD41" s="65">
        <f t="shared" si="16"/>
        <v>2.3333910334083434E-2</v>
      </c>
      <c r="AE41" s="35"/>
    </row>
    <row r="42" spans="2:31" s="8" customFormat="1" x14ac:dyDescent="0.25">
      <c r="B42" s="29"/>
      <c r="C42" s="6"/>
      <c r="D42" s="7"/>
      <c r="E42" s="33"/>
      <c r="F42" s="45"/>
      <c r="G42" s="45"/>
      <c r="H42" s="45"/>
      <c r="I42" s="45"/>
      <c r="J42" s="45"/>
      <c r="K42" s="45"/>
      <c r="L42" s="45"/>
      <c r="M42" s="45"/>
      <c r="N42" s="34"/>
      <c r="O42" s="34"/>
      <c r="P42" s="45"/>
      <c r="Q42" s="45"/>
      <c r="R42" s="45"/>
      <c r="S42" s="45"/>
      <c r="T42" s="45"/>
      <c r="U42" s="45"/>
      <c r="V42" s="45"/>
      <c r="W42" s="34"/>
      <c r="X42" s="34"/>
      <c r="Y42" s="34"/>
      <c r="Z42" s="45"/>
      <c r="AA42" s="34"/>
      <c r="AB42" s="34"/>
      <c r="AC42" s="34"/>
      <c r="AD42" s="34"/>
      <c r="AE42" s="35"/>
    </row>
    <row r="43" spans="2:31" s="8" customFormat="1" x14ac:dyDescent="0.25">
      <c r="B43" s="29"/>
      <c r="C43" s="6"/>
      <c r="D43" s="7"/>
      <c r="E43" s="33"/>
      <c r="F43" s="78" t="s">
        <v>22</v>
      </c>
      <c r="G43" s="84"/>
      <c r="H43" s="84"/>
      <c r="I43" s="84"/>
      <c r="J43" s="84"/>
      <c r="K43" s="84"/>
      <c r="L43" s="84"/>
      <c r="M43" s="79"/>
      <c r="N43" s="34"/>
      <c r="O43" s="78" t="s">
        <v>22</v>
      </c>
      <c r="P43" s="84"/>
      <c r="Q43" s="84"/>
      <c r="R43" s="84"/>
      <c r="S43" s="84"/>
      <c r="T43" s="84"/>
      <c r="U43" s="84"/>
      <c r="V43" s="79"/>
      <c r="W43" s="34"/>
      <c r="X43" s="78" t="s">
        <v>22</v>
      </c>
      <c r="Y43" s="84"/>
      <c r="Z43" s="84"/>
      <c r="AA43" s="84"/>
      <c r="AB43" s="84"/>
      <c r="AC43" s="84"/>
      <c r="AD43" s="79"/>
      <c r="AE43" s="35"/>
    </row>
    <row r="44" spans="2:31" s="8" customFormat="1" x14ac:dyDescent="0.25">
      <c r="B44" s="29"/>
      <c r="C44" s="6"/>
      <c r="D44" s="7"/>
      <c r="E44" s="33"/>
      <c r="F44" s="85"/>
      <c r="G44" s="76" t="s">
        <v>5</v>
      </c>
      <c r="H44" s="77">
        <f>IF(G69&lt;16.6,0,IF(G69&lt;33.4,"E", "F"))</f>
        <v>0</v>
      </c>
      <c r="I44" s="77">
        <f t="shared" ref="I44:M44" si="17">IF(H69&lt;16.6,0,IF(H69&lt;33.4,"E", "F"))</f>
        <v>0</v>
      </c>
      <c r="J44" s="77">
        <f t="shared" si="17"/>
        <v>0</v>
      </c>
      <c r="K44" s="77">
        <f t="shared" si="17"/>
        <v>0</v>
      </c>
      <c r="L44" s="77">
        <f t="shared" si="17"/>
        <v>0</v>
      </c>
      <c r="M44" s="80">
        <f t="shared" si="17"/>
        <v>0</v>
      </c>
      <c r="N44" s="34"/>
      <c r="O44" s="85"/>
      <c r="P44" s="76" t="s">
        <v>5</v>
      </c>
      <c r="Q44" s="77">
        <f t="shared" ref="Q44:U47" si="18">IF(Q69&lt;16.6,0,IF(Q69&lt;33.4,"E", "F"))</f>
        <v>0</v>
      </c>
      <c r="R44" s="77">
        <f>IF(R69&lt;16.6,0,IF(R69&lt;33.4,"E", "F"))</f>
        <v>0</v>
      </c>
      <c r="S44" s="77">
        <f t="shared" si="18"/>
        <v>0</v>
      </c>
      <c r="T44" s="77">
        <f t="shared" si="18"/>
        <v>0</v>
      </c>
      <c r="U44" s="77">
        <f t="shared" si="18"/>
        <v>0</v>
      </c>
      <c r="V44" s="80"/>
      <c r="W44" s="34"/>
      <c r="X44" s="85"/>
      <c r="Y44" s="76"/>
      <c r="Z44" s="76" t="s">
        <v>5</v>
      </c>
      <c r="AA44" s="77">
        <f>IF(AA69&lt;16.6,0,IF(AA69&lt;33.4,"E", "F"))</f>
        <v>0</v>
      </c>
      <c r="AB44" s="77">
        <f t="shared" ref="AB44" si="19">IF(AB69&lt;16.6,0,IF(AB69&lt;33.4,"E", "F"))</f>
        <v>0</v>
      </c>
      <c r="AC44" s="77">
        <f>IF(AC69&lt;16.6,0,IF(AC69&lt;33.4,"E", "F"))</f>
        <v>0</v>
      </c>
      <c r="AD44" s="80">
        <f>IF(AD69&lt;16.6,0,IF(AD69&lt;33.4,"E", "F"))</f>
        <v>0</v>
      </c>
      <c r="AE44" s="35"/>
    </row>
    <row r="45" spans="2:31" s="8" customFormat="1" x14ac:dyDescent="0.25">
      <c r="B45" s="29"/>
      <c r="C45" s="6"/>
      <c r="D45" s="7"/>
      <c r="E45" s="33"/>
      <c r="F45" s="85"/>
      <c r="G45" s="76" t="s">
        <v>0</v>
      </c>
      <c r="H45" s="77">
        <f t="shared" ref="H45:M45" si="20">IF(G70&lt;16.6,0,IF(G70&lt;33.4,"E", "F"))</f>
        <v>0</v>
      </c>
      <c r="I45" s="77">
        <f t="shared" si="20"/>
        <v>0</v>
      </c>
      <c r="J45" s="77">
        <f t="shared" si="20"/>
        <v>0</v>
      </c>
      <c r="K45" s="77">
        <f t="shared" si="20"/>
        <v>0</v>
      </c>
      <c r="L45" s="77">
        <f t="shared" si="20"/>
        <v>0</v>
      </c>
      <c r="M45" s="80">
        <f t="shared" si="20"/>
        <v>0</v>
      </c>
      <c r="N45" s="34"/>
      <c r="O45" s="85"/>
      <c r="P45" s="76" t="s">
        <v>0</v>
      </c>
      <c r="Q45" s="77">
        <f t="shared" si="18"/>
        <v>0</v>
      </c>
      <c r="R45" s="77">
        <f t="shared" si="18"/>
        <v>0</v>
      </c>
      <c r="S45" s="77">
        <f t="shared" si="18"/>
        <v>0</v>
      </c>
      <c r="T45" s="77">
        <f t="shared" si="18"/>
        <v>0</v>
      </c>
      <c r="U45" s="77">
        <f t="shared" si="18"/>
        <v>0</v>
      </c>
      <c r="V45" s="80"/>
      <c r="W45" s="34"/>
      <c r="X45" s="85"/>
      <c r="Y45" s="76"/>
      <c r="Z45" s="76" t="s">
        <v>0</v>
      </c>
      <c r="AA45" s="77">
        <f>IF(AA70&lt;16.6,0,IF(AA70&lt;33.4,"E", "F"))</f>
        <v>0</v>
      </c>
      <c r="AB45" s="77">
        <f t="shared" ref="AB45:AD45" si="21">IF(AB70&lt;16.6,0,IF(AB70&lt;33.4,"E", "F"))</f>
        <v>0</v>
      </c>
      <c r="AC45" s="77">
        <f t="shared" si="21"/>
        <v>0</v>
      </c>
      <c r="AD45" s="80">
        <f t="shared" si="21"/>
        <v>0</v>
      </c>
      <c r="AE45" s="35"/>
    </row>
    <row r="46" spans="2:31" s="8" customFormat="1" x14ac:dyDescent="0.25">
      <c r="B46" s="29"/>
      <c r="C46" s="6"/>
      <c r="D46" s="7"/>
      <c r="E46" s="33"/>
      <c r="F46" s="85"/>
      <c r="G46" s="76" t="s">
        <v>6</v>
      </c>
      <c r="H46" s="77">
        <f t="shared" ref="H46:M46" si="22">IF(G71&lt;16.6,0,IF(G71&lt;33.4,"E", "F"))</f>
        <v>0</v>
      </c>
      <c r="I46" s="77">
        <f t="shared" si="22"/>
        <v>0</v>
      </c>
      <c r="J46" s="77">
        <f t="shared" si="22"/>
        <v>0</v>
      </c>
      <c r="K46" s="77">
        <f t="shared" si="22"/>
        <v>0</v>
      </c>
      <c r="L46" s="77">
        <f t="shared" si="22"/>
        <v>0</v>
      </c>
      <c r="M46" s="80">
        <f t="shared" si="22"/>
        <v>0</v>
      </c>
      <c r="N46" s="34"/>
      <c r="O46" s="85"/>
      <c r="P46" s="76" t="s">
        <v>6</v>
      </c>
      <c r="Q46" s="77">
        <f t="shared" si="18"/>
        <v>0</v>
      </c>
      <c r="R46" s="77">
        <f t="shared" si="18"/>
        <v>0</v>
      </c>
      <c r="S46" s="77">
        <f t="shared" si="18"/>
        <v>0</v>
      </c>
      <c r="T46" s="77">
        <f t="shared" si="18"/>
        <v>0</v>
      </c>
      <c r="U46" s="77">
        <f t="shared" si="18"/>
        <v>0</v>
      </c>
      <c r="V46" s="80"/>
      <c r="W46" s="34"/>
      <c r="X46" s="85"/>
      <c r="Y46" s="76"/>
      <c r="Z46" s="76" t="s">
        <v>6</v>
      </c>
      <c r="AA46" s="77">
        <f>IF(AA71&lt;16.6,0,IF(AA71&lt;33.4,"E", "F"))</f>
        <v>0</v>
      </c>
      <c r="AB46" s="77">
        <f t="shared" ref="AB46:AD46" si="23">IF(AB71&lt;16.6,0,IF(AB71&lt;33.4,"E", "F"))</f>
        <v>0</v>
      </c>
      <c r="AC46" s="77">
        <f t="shared" si="23"/>
        <v>0</v>
      </c>
      <c r="AD46" s="80">
        <f t="shared" si="23"/>
        <v>0</v>
      </c>
      <c r="AE46" s="35"/>
    </row>
    <row r="47" spans="2:31" s="8" customFormat="1" x14ac:dyDescent="0.25">
      <c r="B47" s="29"/>
      <c r="C47" s="6"/>
      <c r="D47" s="7"/>
      <c r="E47" s="33"/>
      <c r="F47" s="86"/>
      <c r="G47" s="81" t="s">
        <v>7</v>
      </c>
      <c r="H47" s="82">
        <f t="shared" ref="H47:M47" si="24">IF(G72&lt;16.6,0,IF(G72&lt;33.4,"E", "F"))</f>
        <v>0</v>
      </c>
      <c r="I47" s="82">
        <f t="shared" si="24"/>
        <v>0</v>
      </c>
      <c r="J47" s="82">
        <f t="shared" si="24"/>
        <v>0</v>
      </c>
      <c r="K47" s="82">
        <f t="shared" si="24"/>
        <v>0</v>
      </c>
      <c r="L47" s="82">
        <f t="shared" si="24"/>
        <v>0</v>
      </c>
      <c r="M47" s="83">
        <f t="shared" si="24"/>
        <v>0</v>
      </c>
      <c r="N47" s="34"/>
      <c r="O47" s="86"/>
      <c r="P47" s="81" t="s">
        <v>7</v>
      </c>
      <c r="Q47" s="82">
        <f t="shared" si="18"/>
        <v>0</v>
      </c>
      <c r="R47" s="82">
        <f t="shared" si="18"/>
        <v>0</v>
      </c>
      <c r="S47" s="82">
        <f t="shared" si="18"/>
        <v>0</v>
      </c>
      <c r="T47" s="82">
        <f t="shared" si="18"/>
        <v>0</v>
      </c>
      <c r="U47" s="82">
        <f t="shared" si="18"/>
        <v>0</v>
      </c>
      <c r="V47" s="83"/>
      <c r="W47" s="34"/>
      <c r="X47" s="86"/>
      <c r="Y47" s="81"/>
      <c r="Z47" s="81" t="s">
        <v>7</v>
      </c>
      <c r="AA47" s="82">
        <f>IF(AA72&lt;16.6,0,IF(AA72&lt;33.4,"E", "F"))</f>
        <v>0</v>
      </c>
      <c r="AB47" s="82">
        <f t="shared" ref="AB47:AD47" si="25">IF(AB72&lt;16.6,0,IF(AB72&lt;33.4,"E", "F"))</f>
        <v>0</v>
      </c>
      <c r="AC47" s="82">
        <f t="shared" si="25"/>
        <v>0</v>
      </c>
      <c r="AD47" s="83">
        <f t="shared" si="25"/>
        <v>0</v>
      </c>
      <c r="AE47" s="35"/>
    </row>
    <row r="48" spans="2:31" s="8" customFormat="1" x14ac:dyDescent="0.25">
      <c r="B48" s="29"/>
      <c r="C48" s="6"/>
      <c r="D48" s="7"/>
      <c r="E48" s="33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5"/>
    </row>
    <row r="49" spans="2:46" s="8" customFormat="1" ht="15.75" thickBot="1" x14ac:dyDescent="0.3">
      <c r="B49" s="29"/>
      <c r="C49" s="6"/>
      <c r="D49" s="7"/>
      <c r="E49" s="47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9"/>
    </row>
    <row r="50" spans="2:46" s="6" customFormat="1" ht="11.25" x14ac:dyDescent="0.25">
      <c r="B50" s="50"/>
    </row>
    <row r="51" spans="2:46" s="6" customFormat="1" ht="11.25" x14ac:dyDescent="0.25">
      <c r="B51" s="50"/>
    </row>
    <row r="52" spans="2:46" s="21" customFormat="1" ht="26.25" x14ac:dyDescent="0.25">
      <c r="B52" s="51"/>
      <c r="C52" s="23"/>
      <c r="D52" s="24" t="s">
        <v>18</v>
      </c>
      <c r="F52" s="25"/>
    </row>
    <row r="53" spans="2:46" s="6" customFormat="1" ht="11.25" x14ac:dyDescent="0.25">
      <c r="B53" s="50"/>
    </row>
    <row r="54" spans="2:46" s="6" customFormat="1" ht="11.25" hidden="1" x14ac:dyDescent="0.25">
      <c r="B54" s="50"/>
    </row>
    <row r="55" spans="2:46" s="6" customFormat="1" ht="12.75" hidden="1" x14ac:dyDescent="0.25">
      <c r="B55" s="50"/>
      <c r="F55" s="2" t="s">
        <v>59</v>
      </c>
      <c r="G55" s="52" t="str">
        <f>INDEX(ageandsexrange, ageandsexvalue1)</f>
        <v>Ages 15 to 24, both sexes</v>
      </c>
      <c r="R55" s="125" t="str">
        <f>CONCATENATE(R56,R58,P58)</f>
        <v>Smoking status by cannabis use, Ages 15 to 24, both sexes</v>
      </c>
      <c r="S55" s="52"/>
      <c r="AA55" s="125" t="str">
        <f>CONCATENATE(AA56,R58,Y58)</f>
        <v>Cannabis use by smoking status, Ages 15 to 24, both sexes</v>
      </c>
    </row>
    <row r="56" spans="2:46" s="6" customFormat="1" hidden="1" x14ac:dyDescent="0.25">
      <c r="B56" s="50"/>
      <c r="F56" s="2"/>
      <c r="G56" s="52"/>
      <c r="R56" s="118" t="s">
        <v>104</v>
      </c>
      <c r="S56" s="52"/>
      <c r="AA56" s="118" t="s">
        <v>105</v>
      </c>
    </row>
    <row r="57" spans="2:46" s="6" customFormat="1" hidden="1" x14ac:dyDescent="0.25">
      <c r="B57" s="50"/>
      <c r="F57" s="2"/>
      <c r="G57" s="53"/>
      <c r="S57" s="53"/>
    </row>
    <row r="58" spans="2:46" s="6" customFormat="1" ht="12.75" x14ac:dyDescent="0.25">
      <c r="B58" s="50"/>
      <c r="F58" s="54"/>
      <c r="G58" s="54" t="str">
        <f>CONCATENATE(G57, H56,G55, H55, G56)</f>
        <v>Ages 15 to 24, both sexes</v>
      </c>
      <c r="P58" s="54" t="str">
        <f>CONCATENATE(G57, H56,G55, H55, G56)</f>
        <v>Ages 15 to 24, both sexes</v>
      </c>
      <c r="R58" s="54" t="s">
        <v>98</v>
      </c>
      <c r="T58" s="54"/>
      <c r="Y58" s="6" t="str">
        <f>P58</f>
        <v>Ages 15 to 24, both sexes</v>
      </c>
      <c r="Z58" s="54"/>
      <c r="AB58" s="54"/>
      <c r="AD58" s="54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</row>
    <row r="59" spans="2:46" s="6" customFormat="1" x14ac:dyDescent="0.25">
      <c r="B59" s="50"/>
      <c r="F59" s="54"/>
      <c r="G59" s="96" t="s">
        <v>60</v>
      </c>
      <c r="H59" s="4"/>
      <c r="I59" s="4"/>
      <c r="J59" s="96" t="s">
        <v>61</v>
      </c>
      <c r="K59" s="4"/>
      <c r="L59" s="4"/>
      <c r="P59" s="54"/>
      <c r="Q59" s="96" t="s">
        <v>60</v>
      </c>
      <c r="R59" s="4"/>
      <c r="S59" s="4"/>
      <c r="T59" s="96" t="s">
        <v>61</v>
      </c>
      <c r="U59" s="4"/>
      <c r="V59" s="4"/>
      <c r="Z59" s="54"/>
      <c r="AB59" s="4"/>
      <c r="AC59" s="4"/>
      <c r="AD59" s="96"/>
      <c r="AE59" s="4"/>
      <c r="AF59" s="4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</row>
    <row r="60" spans="2:46" s="6" customFormat="1" x14ac:dyDescent="0.2">
      <c r="B60" s="50"/>
      <c r="E60" s="55"/>
      <c r="F60" s="56" t="s">
        <v>21</v>
      </c>
      <c r="G60" s="19" t="s">
        <v>51</v>
      </c>
      <c r="H60" s="19" t="s">
        <v>52</v>
      </c>
      <c r="I60" s="19"/>
      <c r="J60" s="19" t="s">
        <v>51</v>
      </c>
      <c r="K60" s="19" t="s">
        <v>52</v>
      </c>
      <c r="L60" s="19"/>
      <c r="M60" s="57"/>
      <c r="N60" s="57"/>
      <c r="O60" s="57"/>
      <c r="P60" s="55" t="s">
        <v>26</v>
      </c>
      <c r="Q60" s="19" t="s">
        <v>51</v>
      </c>
      <c r="R60" s="19" t="s">
        <v>52</v>
      </c>
      <c r="S60" s="19"/>
      <c r="T60" s="19" t="s">
        <v>51</v>
      </c>
      <c r="U60" s="19" t="s">
        <v>52</v>
      </c>
      <c r="V60" s="19"/>
      <c r="W60" s="57"/>
      <c r="X60" s="57"/>
      <c r="Z60" s="55" t="s">
        <v>26</v>
      </c>
      <c r="AA60" s="19" t="s">
        <v>81</v>
      </c>
      <c r="AB60" s="19" t="s">
        <v>82</v>
      </c>
      <c r="AC60" s="19" t="s">
        <v>83</v>
      </c>
      <c r="AD60" s="19" t="s">
        <v>88</v>
      </c>
      <c r="AE60" s="19"/>
      <c r="AF60" s="19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</row>
    <row r="61" spans="2:46" s="58" customFormat="1" ht="11.25" x14ac:dyDescent="0.25">
      <c r="B61" s="59"/>
      <c r="E61" s="5"/>
      <c r="F61" s="5" t="s">
        <v>5</v>
      </c>
      <c r="G61" s="13">
        <f>INDEX(range1,ageandsexvalue2,G$103)</f>
        <v>2828896</v>
      </c>
      <c r="H61" s="13">
        <f t="shared" ref="H61:M61" si="26">INDEX(range1,ageandsexvalue2,H$103)</f>
        <v>1619919</v>
      </c>
      <c r="I61" s="13">
        <f t="shared" si="26"/>
        <v>0</v>
      </c>
      <c r="J61" s="13">
        <f t="shared" si="26"/>
        <v>3268790</v>
      </c>
      <c r="K61" s="13">
        <f t="shared" si="26"/>
        <v>1179500</v>
      </c>
      <c r="L61" s="13">
        <f t="shared" si="26"/>
        <v>0</v>
      </c>
      <c r="M61" s="13">
        <f t="shared" si="26"/>
        <v>0</v>
      </c>
      <c r="P61" s="5" t="s">
        <v>5</v>
      </c>
      <c r="Q61" s="18">
        <f t="shared" ref="Q61:W61" si="27">INDEX(range1,ageandsexvalue2,AI$103)</f>
        <v>1</v>
      </c>
      <c r="R61" s="18">
        <f t="shared" si="27"/>
        <v>1</v>
      </c>
      <c r="S61" s="18">
        <f t="shared" si="27"/>
        <v>0</v>
      </c>
      <c r="T61" s="18">
        <f t="shared" si="27"/>
        <v>1</v>
      </c>
      <c r="U61" s="18">
        <f t="shared" si="27"/>
        <v>1</v>
      </c>
      <c r="V61" s="18">
        <f t="shared" si="27"/>
        <v>0</v>
      </c>
      <c r="W61" s="18">
        <f t="shared" si="27"/>
        <v>0</v>
      </c>
      <c r="X61" s="6"/>
      <c r="Y61" s="6"/>
      <c r="Z61" s="5" t="s">
        <v>78</v>
      </c>
      <c r="AA61" s="18">
        <f>INDEX(range2,ageandsexvalue2,AI$103)</f>
        <v>0.19430284062887457</v>
      </c>
      <c r="AB61" s="18">
        <f>INDEX(range2,ageandsexvalue2,AJ$103)</f>
        <v>0.40271200255878498</v>
      </c>
      <c r="AC61" s="18">
        <f>INDEX(range2,ageandsexvalue2,AK$103)</f>
        <v>0.83690254992584501</v>
      </c>
      <c r="AD61" s="18">
        <f>INDEX(range2,ageandsexvalue2,AL$103)</f>
        <v>0.63587629514825861</v>
      </c>
      <c r="AE61" s="18">
        <f t="shared" ref="AE61" si="28">INDEX(range1,ageandsexvalue2,AW$103)</f>
        <v>0</v>
      </c>
      <c r="AF61" s="18">
        <f t="shared" ref="AF61" si="29">INDEX(range1,ageandsexvalue2,AX$103)</f>
        <v>0</v>
      </c>
    </row>
    <row r="62" spans="2:46" s="58" customFormat="1" ht="11.25" x14ac:dyDescent="0.25">
      <c r="B62" s="59"/>
      <c r="E62" s="2"/>
      <c r="F62" s="9" t="s">
        <v>0</v>
      </c>
      <c r="G62" s="13">
        <f>INDEX(range1,ageandsexvalue2+1,G$103)</f>
        <v>168623</v>
      </c>
      <c r="H62" s="13">
        <f>INDEX(range1,ageandsexvalue2+1,H$103)</f>
        <v>699213</v>
      </c>
      <c r="I62" s="13">
        <f>INDEX(range1,ageandsexvalue2+1,I$103)</f>
        <v>0</v>
      </c>
      <c r="J62" s="13">
        <f>INDEX(range1,ageandsexvalue2+1,J$103)</f>
        <v>326333</v>
      </c>
      <c r="K62" s="13">
        <f>INDEX(range1,ageandsexvalue2+1,K$103)</f>
        <v>541504</v>
      </c>
      <c r="L62" s="13"/>
      <c r="M62" s="13"/>
      <c r="P62" s="9" t="s">
        <v>0</v>
      </c>
      <c r="Q62" s="18">
        <f t="shared" ref="Q62:W62" si="30">INDEX(range1,ageandsexvalue2+1,AI$103)</f>
        <v>5.9607352126059068E-2</v>
      </c>
      <c r="R62" s="18">
        <f t="shared" si="30"/>
        <v>0.43163454469019746</v>
      </c>
      <c r="S62" s="18">
        <f t="shared" si="30"/>
        <v>0</v>
      </c>
      <c r="T62" s="18">
        <f t="shared" si="30"/>
        <v>9.9832965715142302E-2</v>
      </c>
      <c r="U62" s="18">
        <f t="shared" si="30"/>
        <v>0.4590962272149216</v>
      </c>
      <c r="V62" s="18">
        <f t="shared" si="30"/>
        <v>0</v>
      </c>
      <c r="W62" s="18">
        <f t="shared" si="30"/>
        <v>0</v>
      </c>
      <c r="X62" s="6"/>
      <c r="Y62" s="6"/>
      <c r="Z62" s="9" t="s">
        <v>77</v>
      </c>
      <c r="AA62" s="18">
        <f>INDEX(range2,ageandsexvalue2+1,AI$103)</f>
        <v>0.8056971593711254</v>
      </c>
      <c r="AB62" s="18">
        <f>INDEX(range2,ageandsexvalue2+1,AJ$103)</f>
        <v>0.59728799744121497</v>
      </c>
      <c r="AC62" s="18">
        <f>INDEX(range2,ageandsexvalue2+1,AK$103)</f>
        <v>0.16309745007415496</v>
      </c>
      <c r="AD62" s="18">
        <f>INDEX(range2,ageandsexvalue2+1,AL$103)</f>
        <v>0.36412370485174139</v>
      </c>
      <c r="AE62" s="18">
        <f t="shared" ref="AE62" si="31">INDEX(range1,ageandsexvalue2+1,AW$103)</f>
        <v>0</v>
      </c>
      <c r="AF62" s="18">
        <f t="shared" ref="AF62" si="32">INDEX(range1,ageandsexvalue2+1,AX$103)</f>
        <v>0</v>
      </c>
    </row>
    <row r="63" spans="2:46" s="58" customFormat="1" ht="11.25" x14ac:dyDescent="0.25">
      <c r="B63" s="59"/>
      <c r="E63" s="2"/>
      <c r="F63" s="9" t="s">
        <v>6</v>
      </c>
      <c r="G63" s="13">
        <f>INDEX(range1,ageandsexvalue2+2,G$103)</f>
        <v>312250</v>
      </c>
      <c r="H63" s="13">
        <f>INDEX(range1,ageandsexvalue2+2,H$103)</f>
        <v>463118</v>
      </c>
      <c r="I63" s="13">
        <f>INDEX(range1,ageandsexvalue2+2,I$103)</f>
        <v>0</v>
      </c>
      <c r="J63" s="13">
        <f>INDEX(range1,ageandsexvalue2+2,J$103)</f>
        <v>450711</v>
      </c>
      <c r="K63" s="13">
        <f>INDEX(range1,ageandsexvalue2+2,K$103)</f>
        <v>324130</v>
      </c>
      <c r="L63" s="13"/>
      <c r="M63" s="13"/>
      <c r="P63" s="9" t="s">
        <v>6</v>
      </c>
      <c r="Q63" s="18">
        <f t="shared" ref="Q63:W63" si="33">INDEX(range1,ageandsexvalue2+2,AI$103)</f>
        <v>0.11037874845876271</v>
      </c>
      <c r="R63" s="18">
        <f t="shared" si="33"/>
        <v>0.28588960312213141</v>
      </c>
      <c r="S63" s="18">
        <f t="shared" si="33"/>
        <v>0</v>
      </c>
      <c r="T63" s="18">
        <f t="shared" si="33"/>
        <v>0.13788313106684735</v>
      </c>
      <c r="U63" s="18">
        <f t="shared" si="33"/>
        <v>0.27480288257736329</v>
      </c>
      <c r="V63" s="18">
        <f t="shared" si="33"/>
        <v>0</v>
      </c>
      <c r="W63" s="18">
        <f t="shared" si="33"/>
        <v>0</v>
      </c>
      <c r="X63" s="6"/>
      <c r="Y63" s="6"/>
      <c r="Z63" s="9" t="s">
        <v>80</v>
      </c>
      <c r="AA63" s="18">
        <f>INDEX(range2,ageandsexvalue2+2,AI$103)</f>
        <v>0.37603029140264821</v>
      </c>
      <c r="AB63" s="18">
        <f>INDEX(range2,ageandsexvalue2+2,AJ$103)</f>
        <v>0.58168191925827362</v>
      </c>
      <c r="AC63" s="18">
        <f>INDEX(range2,ageandsexvalue2+2,AK$103)</f>
        <v>0.88812922100418734</v>
      </c>
      <c r="AD63" s="18">
        <f>INDEX(range2,ageandsexvalue2+2,AL$103)</f>
        <v>0.73484192802177917</v>
      </c>
      <c r="AE63" s="18">
        <f t="shared" ref="AE63" si="34">INDEX(range1,ageandsexvalue2+2,AW$103)</f>
        <v>0</v>
      </c>
      <c r="AF63" s="18">
        <f t="shared" ref="AF63" si="35">INDEX(range1,ageandsexvalue2+2,AX$103)</f>
        <v>0</v>
      </c>
    </row>
    <row r="64" spans="2:46" s="58" customFormat="1" x14ac:dyDescent="0.25">
      <c r="B64" s="59"/>
      <c r="E64" s="60"/>
      <c r="F64" s="9" t="s">
        <v>7</v>
      </c>
      <c r="G64" s="13">
        <f>INDEX(range1,ageandsexvalue2+3,G$103)</f>
        <v>2348023</v>
      </c>
      <c r="H64" s="13">
        <f>INDEX(range1,ageandsexvalue2+3,H$103)</f>
        <v>457588</v>
      </c>
      <c r="I64" s="13">
        <f>INDEX(range1,ageandsexvalue2+3,I$103)</f>
        <v>0</v>
      </c>
      <c r="J64" s="13">
        <f>INDEX(range1,ageandsexvalue2+3,J$103)</f>
        <v>2491746</v>
      </c>
      <c r="K64" s="13">
        <f>INDEX(range1,ageandsexvalue2+3,K$103)</f>
        <v>313866</v>
      </c>
      <c r="L64" s="13"/>
      <c r="M64" s="13"/>
      <c r="P64" s="9" t="s">
        <v>7</v>
      </c>
      <c r="Q64" s="18">
        <f t="shared" ref="Q64:W64" si="36">INDEX(range1,ageandsexvalue2+3,AI$103)</f>
        <v>0.83001389941517822</v>
      </c>
      <c r="R64" s="18">
        <f t="shared" si="36"/>
        <v>0.28247585218767113</v>
      </c>
      <c r="S64" s="18">
        <f t="shared" si="36"/>
        <v>0</v>
      </c>
      <c r="T64" s="18">
        <f t="shared" si="36"/>
        <v>0.76228390321801032</v>
      </c>
      <c r="U64" s="18">
        <f t="shared" si="36"/>
        <v>0.26610089020771516</v>
      </c>
      <c r="V64" s="18">
        <f t="shared" si="36"/>
        <v>0</v>
      </c>
      <c r="W64" s="18">
        <f t="shared" si="36"/>
        <v>0</v>
      </c>
      <c r="X64" s="6"/>
      <c r="Y64" s="6"/>
      <c r="Z64" s="9" t="s">
        <v>79</v>
      </c>
      <c r="AA64" s="18">
        <f>INDEX(range2,ageandsexvalue2+3,AI$103)</f>
        <v>0.62396970859735179</v>
      </c>
      <c r="AB64" s="18">
        <f>INDEX(range2,ageandsexvalue2+3,AJ$103)</f>
        <v>0.41831808074172638</v>
      </c>
      <c r="AC64" s="18">
        <f>INDEX(range2,ageandsexvalue2+3,AK$103)</f>
        <v>0.11187077899581267</v>
      </c>
      <c r="AD64" s="18">
        <f>INDEX(range2,ageandsexvalue2+3,AL$103)</f>
        <v>0.26515807197822083</v>
      </c>
      <c r="AE64" s="18">
        <f t="shared" ref="AE64" si="37">INDEX(range1,ageandsexvalue2+3,AW$103)</f>
        <v>0</v>
      </c>
      <c r="AF64" s="18">
        <f t="shared" ref="AF64" si="38">INDEX(range1,ageandsexvalue2+3,AX$103)</f>
        <v>0</v>
      </c>
    </row>
    <row r="65" spans="2:34" s="58" customFormat="1" x14ac:dyDescent="0.25">
      <c r="B65" s="59"/>
      <c r="E65" s="60"/>
      <c r="F65" s="2"/>
      <c r="G65" s="13"/>
      <c r="H65" s="13"/>
      <c r="I65" s="13"/>
      <c r="J65" s="13"/>
      <c r="K65" s="13"/>
      <c r="L65" s="13"/>
      <c r="M65" s="61"/>
      <c r="P65" s="2"/>
      <c r="Q65" s="18"/>
      <c r="R65" s="18"/>
      <c r="S65" s="18"/>
      <c r="T65" s="18"/>
      <c r="U65" s="18"/>
      <c r="V65" s="18"/>
      <c r="W65" s="18"/>
      <c r="X65" s="6"/>
      <c r="Y65" s="6"/>
      <c r="Z65" s="6"/>
      <c r="AA65" s="6"/>
      <c r="AB65" s="6"/>
      <c r="AC65" s="6"/>
    </row>
    <row r="66" spans="2:34" s="58" customFormat="1" x14ac:dyDescent="0.25">
      <c r="B66" s="59"/>
      <c r="E66" s="60"/>
      <c r="F66" s="6"/>
      <c r="G66" s="13"/>
      <c r="H66" s="13"/>
      <c r="I66" s="13"/>
      <c r="J66" s="13"/>
      <c r="K66" s="13"/>
      <c r="L66" s="13"/>
      <c r="M66" s="61"/>
      <c r="P66" s="6"/>
      <c r="X66" s="6"/>
      <c r="Y66" s="6"/>
      <c r="Z66" s="6"/>
      <c r="AA66" s="6"/>
      <c r="AB66" s="6"/>
      <c r="AC66" s="6"/>
    </row>
    <row r="67" spans="2:34" s="58" customFormat="1" x14ac:dyDescent="0.25">
      <c r="B67" s="59"/>
      <c r="E67" s="60"/>
      <c r="G67" s="96" t="s">
        <v>60</v>
      </c>
      <c r="H67" s="4"/>
      <c r="I67" s="4"/>
      <c r="J67" s="96" t="s">
        <v>61</v>
      </c>
      <c r="K67" s="4"/>
      <c r="L67" s="4"/>
      <c r="M67" s="6"/>
      <c r="N67" s="6"/>
      <c r="O67" s="60"/>
      <c r="Q67" s="96" t="s">
        <v>60</v>
      </c>
      <c r="R67" s="4"/>
      <c r="S67" s="4"/>
      <c r="T67" s="96" t="s">
        <v>61</v>
      </c>
      <c r="U67" s="4"/>
      <c r="V67" s="4"/>
      <c r="W67" s="6"/>
      <c r="X67" s="6"/>
      <c r="Z67" s="2"/>
      <c r="AA67" s="96"/>
      <c r="AB67" s="4"/>
      <c r="AC67" s="4"/>
      <c r="AD67" s="96"/>
      <c r="AE67" s="4"/>
    </row>
    <row r="68" spans="2:34" s="58" customFormat="1" x14ac:dyDescent="0.2">
      <c r="B68" s="59"/>
      <c r="E68" s="60"/>
      <c r="F68" s="56" t="s">
        <v>13</v>
      </c>
      <c r="G68" s="19" t="s">
        <v>51</v>
      </c>
      <c r="H68" s="19" t="s">
        <v>52</v>
      </c>
      <c r="I68" s="19"/>
      <c r="J68" s="19" t="s">
        <v>51</v>
      </c>
      <c r="K68" s="19" t="s">
        <v>52</v>
      </c>
      <c r="L68" s="19"/>
      <c r="M68" s="57"/>
      <c r="N68" s="57"/>
      <c r="O68" s="60"/>
      <c r="P68" s="55" t="s">
        <v>13</v>
      </c>
      <c r="Q68" s="19" t="s">
        <v>51</v>
      </c>
      <c r="R68" s="19" t="s">
        <v>52</v>
      </c>
      <c r="S68" s="19"/>
      <c r="T68" s="19" t="s">
        <v>51</v>
      </c>
      <c r="U68" s="19" t="s">
        <v>52</v>
      </c>
      <c r="V68" s="19"/>
      <c r="W68" s="57"/>
      <c r="X68" s="57"/>
      <c r="Z68" s="55" t="s">
        <v>13</v>
      </c>
      <c r="AA68" s="19" t="s">
        <v>81</v>
      </c>
      <c r="AB68" s="19" t="s">
        <v>82</v>
      </c>
      <c r="AC68" s="19" t="s">
        <v>83</v>
      </c>
      <c r="AD68" s="19" t="s">
        <v>88</v>
      </c>
      <c r="AE68" s="19"/>
    </row>
    <row r="69" spans="2:34" s="58" customFormat="1" x14ac:dyDescent="0.25">
      <c r="B69" s="59"/>
      <c r="E69" s="60"/>
      <c r="F69" s="5" t="s">
        <v>5</v>
      </c>
      <c r="G69" s="15">
        <f>INDEX(range1,ageandsexvalue2,P$103)</f>
        <v>2.5</v>
      </c>
      <c r="H69" s="15">
        <f>INDEX(range1,ageandsexvalue2,Q$103)</f>
        <v>3.3</v>
      </c>
      <c r="I69" s="15">
        <f>INDEX(range1,ageandsexvalue2,R$103)</f>
        <v>0</v>
      </c>
      <c r="J69" s="15">
        <f>INDEX(range1,ageandsexvalue2,S$103)</f>
        <v>1.6</v>
      </c>
      <c r="K69" s="15">
        <f>INDEX(range1,ageandsexvalue2,T$103)</f>
        <v>4.4000000000000004</v>
      </c>
      <c r="L69" s="62"/>
      <c r="M69" s="62"/>
      <c r="O69" s="60"/>
      <c r="P69" s="5" t="s">
        <v>5</v>
      </c>
      <c r="Q69" s="62">
        <f>G69</f>
        <v>2.5</v>
      </c>
      <c r="R69" s="62">
        <f t="shared" ref="R69:R72" si="39">H69</f>
        <v>3.3</v>
      </c>
      <c r="S69" s="62">
        <f t="shared" ref="S69:S72" si="40">I69</f>
        <v>0</v>
      </c>
      <c r="T69" s="62">
        <f t="shared" ref="T69:T72" si="41">J69</f>
        <v>1.6</v>
      </c>
      <c r="U69" s="62">
        <f t="shared" ref="U69:U72" si="42">K69</f>
        <v>4.4000000000000004</v>
      </c>
      <c r="V69" s="62">
        <f t="shared" ref="V69:V72" si="43">L69</f>
        <v>0</v>
      </c>
      <c r="W69" s="61"/>
      <c r="Z69" s="5" t="s">
        <v>78</v>
      </c>
      <c r="AA69" s="117">
        <f>INDEX(range2,ageandsexvalue2,P$103)</f>
        <v>12.7</v>
      </c>
      <c r="AB69" s="117">
        <f>INDEX(range2,ageandsexvalue2,Q$103)</f>
        <v>8.6999999999999993</v>
      </c>
      <c r="AC69" s="117">
        <f>INDEX(range2,ageandsexvalue2,R$103)</f>
        <v>2.5</v>
      </c>
      <c r="AD69" s="117">
        <f>INDEX(range2,ageandsexvalue2,S$103)</f>
        <v>2.5</v>
      </c>
      <c r="AE69" s="18"/>
    </row>
    <row r="70" spans="2:34" s="58" customFormat="1" x14ac:dyDescent="0.25">
      <c r="B70" s="59"/>
      <c r="E70" s="60"/>
      <c r="F70" s="9" t="s">
        <v>0</v>
      </c>
      <c r="G70" s="15">
        <f>INDEX(range1,ageandsexvalue2+1,P$103)</f>
        <v>12.7</v>
      </c>
      <c r="H70" s="15">
        <f>INDEX(range1,ageandsexvalue2+1,Q$103)</f>
        <v>6.6</v>
      </c>
      <c r="I70" s="15">
        <f>INDEX(range1,ageandsexvalue2+1,R$103)</f>
        <v>0</v>
      </c>
      <c r="J70" s="15">
        <f>INDEX(range1,ageandsexvalue2+1,S$103)</f>
        <v>8.6999999999999993</v>
      </c>
      <c r="K70" s="15">
        <f>INDEX(range1,ageandsexvalue2+1,T$103)</f>
        <v>6.6</v>
      </c>
      <c r="L70" s="62"/>
      <c r="M70" s="62"/>
      <c r="O70" s="60"/>
      <c r="P70" s="9" t="s">
        <v>0</v>
      </c>
      <c r="Q70" s="62">
        <f t="shared" ref="Q70:Q72" si="44">G70</f>
        <v>12.7</v>
      </c>
      <c r="R70" s="62">
        <f t="shared" si="39"/>
        <v>6.6</v>
      </c>
      <c r="S70" s="62">
        <f t="shared" si="40"/>
        <v>0</v>
      </c>
      <c r="T70" s="62">
        <f t="shared" si="41"/>
        <v>8.6999999999999993</v>
      </c>
      <c r="U70" s="62">
        <f t="shared" si="42"/>
        <v>6.6</v>
      </c>
      <c r="V70" s="62">
        <f t="shared" si="43"/>
        <v>0</v>
      </c>
      <c r="W70" s="61"/>
      <c r="Z70" s="9" t="s">
        <v>77</v>
      </c>
      <c r="AA70" s="117">
        <f>INDEX(range2,ageandsexvalue2+1,P$103)</f>
        <v>6.6</v>
      </c>
      <c r="AB70" s="117">
        <f>INDEX(range2,ageandsexvalue2+1,Q$103)</f>
        <v>6.9</v>
      </c>
      <c r="AC70" s="117">
        <f>INDEX(range2,ageandsexvalue2+1,R$103)</f>
        <v>6.9</v>
      </c>
      <c r="AD70" s="117">
        <f>INDEX(range2,ageandsexvalue2+1,S$103)</f>
        <v>3.3</v>
      </c>
      <c r="AE70" s="18"/>
    </row>
    <row r="71" spans="2:34" s="58" customFormat="1" x14ac:dyDescent="0.25">
      <c r="B71" s="59"/>
      <c r="E71" s="60"/>
      <c r="F71" s="9" t="s">
        <v>6</v>
      </c>
      <c r="G71" s="15">
        <f>INDEX(range1,ageandsexvalue2+2,P$103)</f>
        <v>8.6999999999999993</v>
      </c>
      <c r="H71" s="15">
        <f>INDEX(range1,ageandsexvalue2+2,Q$103)</f>
        <v>6.9</v>
      </c>
      <c r="I71" s="15">
        <f>INDEX(range1,ageandsexvalue2+2,R$103)</f>
        <v>0</v>
      </c>
      <c r="J71" s="15">
        <f>INDEX(range1,ageandsexvalue2+2,S$103)</f>
        <v>6.9</v>
      </c>
      <c r="K71" s="15">
        <f>INDEX(range1,ageandsexvalue2+2,T$103)</f>
        <v>8.6999999999999993</v>
      </c>
      <c r="L71" s="62"/>
      <c r="M71" s="62"/>
      <c r="O71" s="60"/>
      <c r="P71" s="9" t="s">
        <v>6</v>
      </c>
      <c r="Q71" s="62">
        <f t="shared" si="44"/>
        <v>8.6999999999999993</v>
      </c>
      <c r="R71" s="62">
        <f t="shared" si="39"/>
        <v>6.9</v>
      </c>
      <c r="S71" s="62">
        <f t="shared" si="40"/>
        <v>0</v>
      </c>
      <c r="T71" s="62">
        <f t="shared" si="41"/>
        <v>6.9</v>
      </c>
      <c r="U71" s="62">
        <f t="shared" si="42"/>
        <v>8.6999999999999993</v>
      </c>
      <c r="V71" s="62">
        <f t="shared" si="43"/>
        <v>0</v>
      </c>
      <c r="W71" s="61"/>
      <c r="Z71" s="9" t="s">
        <v>80</v>
      </c>
      <c r="AA71" s="117">
        <f>INDEX(range2,ageandsexvalue2+2,P$103)</f>
        <v>8.6999999999999993</v>
      </c>
      <c r="AB71" s="117">
        <f>INDEX(range2,ageandsexvalue2+2,Q$103)</f>
        <v>6.9</v>
      </c>
      <c r="AC71" s="117">
        <f>INDEX(range2,ageandsexvalue2+2,R$103)</f>
        <v>2.5</v>
      </c>
      <c r="AD71" s="117">
        <f>INDEX(range2,ageandsexvalue2+2,S$103)</f>
        <v>1.6</v>
      </c>
      <c r="AE71" s="18"/>
    </row>
    <row r="72" spans="2:34" s="58" customFormat="1" x14ac:dyDescent="0.25">
      <c r="B72" s="59"/>
      <c r="E72" s="60"/>
      <c r="F72" s="9" t="s">
        <v>7</v>
      </c>
      <c r="G72" s="15">
        <f>INDEX(range1,ageandsexvalue2+3,P$103)</f>
        <v>2.5</v>
      </c>
      <c r="H72" s="15">
        <f>INDEX(range1,ageandsexvalue2+3,Q$103)</f>
        <v>6.9</v>
      </c>
      <c r="I72" s="15">
        <f>INDEX(range1,ageandsexvalue2+3,R$103)</f>
        <v>0</v>
      </c>
      <c r="J72" s="15">
        <f>INDEX(range1,ageandsexvalue2+3,S$103)</f>
        <v>2.5</v>
      </c>
      <c r="K72" s="15">
        <f>INDEX(range1,ageandsexvalue2+3,T$103)</f>
        <v>8.6999999999999993</v>
      </c>
      <c r="L72" s="62"/>
      <c r="M72" s="62"/>
      <c r="O72" s="60"/>
      <c r="P72" s="9" t="s">
        <v>7</v>
      </c>
      <c r="Q72" s="62">
        <f t="shared" si="44"/>
        <v>2.5</v>
      </c>
      <c r="R72" s="62">
        <f t="shared" si="39"/>
        <v>6.9</v>
      </c>
      <c r="S72" s="62">
        <f t="shared" si="40"/>
        <v>0</v>
      </c>
      <c r="T72" s="62">
        <f t="shared" si="41"/>
        <v>2.5</v>
      </c>
      <c r="U72" s="62">
        <f t="shared" si="42"/>
        <v>8.6999999999999993</v>
      </c>
      <c r="V72" s="62">
        <f t="shared" si="43"/>
        <v>0</v>
      </c>
      <c r="W72" s="61"/>
      <c r="Z72" s="9" t="s">
        <v>79</v>
      </c>
      <c r="AA72" s="117">
        <f>INDEX(range2,ageandsexvalue2+3,P$103)</f>
        <v>6.6</v>
      </c>
      <c r="AB72" s="117">
        <f>INDEX(range2,ageandsexvalue2+3,Q$103)</f>
        <v>8.6999999999999993</v>
      </c>
      <c r="AC72" s="117">
        <f>INDEX(range2,ageandsexvalue2+3,R$103)</f>
        <v>8.6999999999999993</v>
      </c>
      <c r="AD72" s="117">
        <f>INDEX(range2,ageandsexvalue2+3,S$103)</f>
        <v>4.4000000000000004</v>
      </c>
      <c r="AE72" s="18"/>
    </row>
    <row r="73" spans="2:34" s="58" customFormat="1" x14ac:dyDescent="0.25">
      <c r="B73" s="59"/>
      <c r="E73" s="5"/>
      <c r="F73" s="2"/>
      <c r="G73" s="13"/>
      <c r="H73" s="13"/>
      <c r="I73" s="13"/>
      <c r="J73" s="13"/>
      <c r="K73" s="13"/>
      <c r="L73" s="13"/>
      <c r="M73" s="61"/>
    </row>
    <row r="74" spans="2:34" s="58" customFormat="1" x14ac:dyDescent="0.25">
      <c r="B74" s="59"/>
      <c r="E74" s="60"/>
      <c r="F74" s="6"/>
      <c r="G74" s="96" t="s">
        <v>60</v>
      </c>
      <c r="H74" s="4"/>
      <c r="I74" s="4"/>
      <c r="J74" s="96" t="s">
        <v>61</v>
      </c>
      <c r="K74" s="4"/>
      <c r="L74" s="4"/>
      <c r="M74" s="6"/>
      <c r="N74" s="6"/>
      <c r="P74" s="2"/>
      <c r="Q74" s="96" t="s">
        <v>60</v>
      </c>
      <c r="R74" s="4"/>
      <c r="S74" s="4"/>
      <c r="T74" s="96" t="s">
        <v>61</v>
      </c>
      <c r="U74" s="4"/>
      <c r="V74" s="4"/>
      <c r="W74" s="6"/>
      <c r="X74" s="6"/>
      <c r="Z74" s="2"/>
      <c r="AA74" s="96" t="s">
        <v>60</v>
      </c>
      <c r="AB74" s="4"/>
      <c r="AC74" s="4"/>
      <c r="AD74" s="96" t="s">
        <v>61</v>
      </c>
      <c r="AE74" s="4"/>
      <c r="AF74" s="4"/>
      <c r="AG74" s="6"/>
      <c r="AH74" s="6"/>
    </row>
    <row r="75" spans="2:34" s="58" customFormat="1" x14ac:dyDescent="0.2">
      <c r="B75" s="59"/>
      <c r="E75" s="60"/>
      <c r="F75" s="56" t="s">
        <v>23</v>
      </c>
      <c r="G75" s="19" t="s">
        <v>51</v>
      </c>
      <c r="H75" s="19" t="s">
        <v>52</v>
      </c>
      <c r="I75" s="19"/>
      <c r="J75" s="19" t="s">
        <v>51</v>
      </c>
      <c r="K75" s="19" t="s">
        <v>52</v>
      </c>
      <c r="L75" s="19"/>
      <c r="M75" s="57"/>
      <c r="N75" s="57"/>
      <c r="P75" s="56" t="s">
        <v>23</v>
      </c>
      <c r="Q75" s="19" t="s">
        <v>51</v>
      </c>
      <c r="R75" s="19" t="s">
        <v>52</v>
      </c>
      <c r="S75" s="19"/>
      <c r="T75" s="19" t="s">
        <v>51</v>
      </c>
      <c r="U75" s="19" t="s">
        <v>52</v>
      </c>
      <c r="V75" s="19"/>
      <c r="W75" s="57"/>
      <c r="X75" s="57"/>
      <c r="Z75" s="56" t="s">
        <v>23</v>
      </c>
      <c r="AA75" s="19" t="s">
        <v>81</v>
      </c>
      <c r="AB75" s="19" t="s">
        <v>82</v>
      </c>
      <c r="AC75" s="19" t="s">
        <v>83</v>
      </c>
      <c r="AD75" s="19" t="s">
        <v>88</v>
      </c>
      <c r="AE75" s="19"/>
      <c r="AF75" s="19"/>
      <c r="AG75" s="57"/>
      <c r="AH75" s="57"/>
    </row>
    <row r="76" spans="2:34" s="58" customFormat="1" x14ac:dyDescent="0.25">
      <c r="B76" s="59"/>
      <c r="E76" s="60"/>
      <c r="F76" s="5" t="s">
        <v>5</v>
      </c>
      <c r="G76" s="13">
        <f t="shared" ref="G76:M76" si="45">INDEX(range1,ageandsexvalue2,Z$103)</f>
        <v>141444.79999999999</v>
      </c>
      <c r="H76" s="13">
        <f t="shared" si="45"/>
        <v>106914.65399999998</v>
      </c>
      <c r="I76" s="13">
        <f t="shared" si="45"/>
        <v>0</v>
      </c>
      <c r="J76" s="13">
        <f t="shared" si="45"/>
        <v>104601.28</v>
      </c>
      <c r="K76" s="13">
        <f t="shared" si="45"/>
        <v>103796</v>
      </c>
      <c r="L76" s="13">
        <f t="shared" si="45"/>
        <v>0</v>
      </c>
      <c r="M76" s="13">
        <f t="shared" si="45"/>
        <v>0</v>
      </c>
      <c r="P76" s="5" t="s">
        <v>5</v>
      </c>
      <c r="Q76" s="18">
        <f t="shared" ref="Q76:W76" si="46">INDEX(range1,ageandsexvalue2,AR$103)</f>
        <v>0.05</v>
      </c>
      <c r="R76" s="18">
        <f t="shared" si="46"/>
        <v>6.6000000000000003E-2</v>
      </c>
      <c r="S76" s="18">
        <f t="shared" si="46"/>
        <v>0</v>
      </c>
      <c r="T76" s="18">
        <f t="shared" si="46"/>
        <v>3.2000000000000001E-2</v>
      </c>
      <c r="U76" s="18">
        <f t="shared" si="46"/>
        <v>8.8000000000000009E-2</v>
      </c>
      <c r="V76" s="18">
        <f t="shared" si="46"/>
        <v>0</v>
      </c>
      <c r="W76" s="18">
        <f t="shared" si="46"/>
        <v>0</v>
      </c>
      <c r="Z76" s="5" t="s">
        <v>5</v>
      </c>
      <c r="AA76" s="18">
        <f>INDEX(range2,ageandsexvalue2,AR$103)</f>
        <v>4.9352921519734139E-2</v>
      </c>
      <c r="AB76" s="18">
        <f>INDEX(range2,ageandsexvalue2,AS$103)</f>
        <v>7.0071888445228575E-2</v>
      </c>
      <c r="AC76" s="18">
        <f>INDEX(range2,ageandsexvalue2,AT$103)</f>
        <v>4.1845127496292253E-2</v>
      </c>
      <c r="AD76" s="18">
        <f>INDEX(range2,ageandsexvalue2,AU$103)</f>
        <v>3.1793814757412928E-2</v>
      </c>
      <c r="AE76" s="18"/>
      <c r="AF76" s="18">
        <f t="shared" ref="AF76" si="47">INDEX(range1,ageandsexvalue2,BG$103)</f>
        <v>0</v>
      </c>
      <c r="AG76" s="18">
        <f t="shared" ref="AG76" si="48">INDEX(range1,ageandsexvalue2,BH$103)</f>
        <v>0</v>
      </c>
    </row>
    <row r="77" spans="2:34" s="58" customFormat="1" x14ac:dyDescent="0.25">
      <c r="B77" s="59"/>
      <c r="E77" s="60"/>
      <c r="F77" s="9" t="s">
        <v>0</v>
      </c>
      <c r="G77" s="13">
        <f t="shared" ref="G77:M77" si="49">INDEX(range1,ageandsexvalue2+1,Z$103)</f>
        <v>42830.241999999998</v>
      </c>
      <c r="H77" s="13">
        <f t="shared" si="49"/>
        <v>92296.115999999995</v>
      </c>
      <c r="I77" s="13">
        <f t="shared" si="49"/>
        <v>0</v>
      </c>
      <c r="J77" s="13">
        <f t="shared" si="49"/>
        <v>56781.941999999995</v>
      </c>
      <c r="K77" s="13">
        <f t="shared" si="49"/>
        <v>71478.527999999991</v>
      </c>
      <c r="L77" s="13">
        <f t="shared" si="49"/>
        <v>0</v>
      </c>
      <c r="M77" s="13">
        <f t="shared" si="49"/>
        <v>0</v>
      </c>
      <c r="P77" s="9" t="s">
        <v>0</v>
      </c>
      <c r="Q77" s="18">
        <f t="shared" ref="Q77:W77" si="50">INDEX(range1,ageandsexvalue2+1,AR$103)</f>
        <v>1.5140267440019001E-2</v>
      </c>
      <c r="R77" s="18">
        <f t="shared" si="50"/>
        <v>5.6975759899106061E-2</v>
      </c>
      <c r="S77" s="18">
        <f t="shared" si="50"/>
        <v>0</v>
      </c>
      <c r="T77" s="18">
        <f t="shared" si="50"/>
        <v>1.7370936034434757E-2</v>
      </c>
      <c r="U77" s="18">
        <f t="shared" si="50"/>
        <v>6.0600701992369652E-2</v>
      </c>
      <c r="V77" s="18">
        <f t="shared" si="50"/>
        <v>0</v>
      </c>
      <c r="W77" s="18">
        <f t="shared" si="50"/>
        <v>0</v>
      </c>
      <c r="Z77" s="9" t="s">
        <v>0</v>
      </c>
      <c r="AA77" s="18">
        <f>INDEX(range2,ageandsexvalue2+1,AR$103)</f>
        <v>0.10635202503698854</v>
      </c>
      <c r="AB77" s="18">
        <f>INDEX(range2,ageandsexvalue2+1,AS$103)</f>
        <v>8.2425743646887678E-2</v>
      </c>
      <c r="AC77" s="18">
        <f>INDEX(range2,ageandsexvalue2+1,AT$103)</f>
        <v>2.2507448110233388E-2</v>
      </c>
      <c r="AD77" s="18">
        <f>INDEX(range2,ageandsexvalue2+1,AU$103)</f>
        <v>2.4032164520214932E-2</v>
      </c>
      <c r="AE77" s="18"/>
      <c r="AF77" s="18">
        <f t="shared" ref="AF77" si="51">INDEX(range1,ageandsexvalue2+1,BG$103)</f>
        <v>0</v>
      </c>
      <c r="AG77" s="18">
        <f t="shared" ref="AG77" si="52">INDEX(range1,ageandsexvalue2+1,BH$103)</f>
        <v>0</v>
      </c>
    </row>
    <row r="78" spans="2:34" s="58" customFormat="1" x14ac:dyDescent="0.25">
      <c r="B78" s="59"/>
      <c r="E78" s="60"/>
      <c r="F78" s="9" t="s">
        <v>6</v>
      </c>
      <c r="G78" s="13">
        <f t="shared" ref="G78:M78" si="53">INDEX(range1,ageandsexvalue2+2,Z$103)</f>
        <v>54331.5</v>
      </c>
      <c r="H78" s="13">
        <f t="shared" si="53"/>
        <v>63910.284000000007</v>
      </c>
      <c r="I78" s="13">
        <f t="shared" si="53"/>
        <v>0</v>
      </c>
      <c r="J78" s="13">
        <f t="shared" si="53"/>
        <v>62198.118000000009</v>
      </c>
      <c r="K78" s="13">
        <f t="shared" si="53"/>
        <v>56398.62</v>
      </c>
      <c r="L78" s="13">
        <f t="shared" si="53"/>
        <v>0</v>
      </c>
      <c r="M78" s="13">
        <f t="shared" si="53"/>
        <v>0</v>
      </c>
      <c r="P78" s="9" t="s">
        <v>6</v>
      </c>
      <c r="Q78" s="18">
        <f t="shared" ref="Q78:W78" si="54">INDEX(range1,ageandsexvalue2+2,AR$103)</f>
        <v>1.9205902231824709E-2</v>
      </c>
      <c r="R78" s="18">
        <f t="shared" si="54"/>
        <v>3.9452765230854135E-2</v>
      </c>
      <c r="S78" s="18">
        <f t="shared" si="54"/>
        <v>0</v>
      </c>
      <c r="T78" s="18">
        <f t="shared" si="54"/>
        <v>1.9027872087224937E-2</v>
      </c>
      <c r="U78" s="18">
        <f t="shared" si="54"/>
        <v>4.7815701568461211E-2</v>
      </c>
      <c r="V78" s="18">
        <f t="shared" si="54"/>
        <v>0</v>
      </c>
      <c r="W78" s="18">
        <f t="shared" si="54"/>
        <v>0</v>
      </c>
      <c r="Z78" s="9" t="s">
        <v>6</v>
      </c>
      <c r="AA78" s="18">
        <f>INDEX(range2,ageandsexvalue2+2,AR$103)</f>
        <v>6.542927070406078E-2</v>
      </c>
      <c r="AB78" s="18">
        <f>INDEX(range2,ageandsexvalue2+2,AS$103)</f>
        <v>8.027210485764176E-2</v>
      </c>
      <c r="AC78" s="18">
        <f>INDEX(range2,ageandsexvalue2+2,AT$103)</f>
        <v>4.4406461050209373E-2</v>
      </c>
      <c r="AD78" s="18">
        <f>INDEX(range2,ageandsexvalue2+2,AU$103)</f>
        <v>2.3514941696696937E-2</v>
      </c>
      <c r="AE78" s="18"/>
      <c r="AF78" s="18">
        <f t="shared" ref="AF78" si="55">INDEX(range1,ageandsexvalue2+2,BG$103)</f>
        <v>0</v>
      </c>
      <c r="AG78" s="18">
        <f t="shared" ref="AG78" si="56">INDEX(range1,ageandsexvalue2+2,BH$103)</f>
        <v>0</v>
      </c>
    </row>
    <row r="79" spans="2:34" s="58" customFormat="1" x14ac:dyDescent="0.25">
      <c r="B79" s="59"/>
      <c r="E79" s="60"/>
      <c r="F79" s="9" t="s">
        <v>7</v>
      </c>
      <c r="G79" s="13">
        <f t="shared" ref="G79:M79" si="57">INDEX(range1,ageandsexvalue2+3,Z$103)</f>
        <v>117401.15</v>
      </c>
      <c r="H79" s="13">
        <f t="shared" si="57"/>
        <v>63147.144</v>
      </c>
      <c r="I79" s="13">
        <f t="shared" si="57"/>
        <v>0</v>
      </c>
      <c r="J79" s="13">
        <f t="shared" si="57"/>
        <v>124587.3</v>
      </c>
      <c r="K79" s="13">
        <f t="shared" si="57"/>
        <v>54612.683999999994</v>
      </c>
      <c r="L79" s="13">
        <f t="shared" si="57"/>
        <v>0</v>
      </c>
      <c r="M79" s="13">
        <f t="shared" si="57"/>
        <v>0</v>
      </c>
      <c r="P79" s="9" t="s">
        <v>7</v>
      </c>
      <c r="Q79" s="18">
        <f t="shared" ref="Q79:W79" si="58">INDEX(range1,ageandsexvalue2+3,AR$103)</f>
        <v>4.1500694970758908E-2</v>
      </c>
      <c r="R79" s="18">
        <f t="shared" si="58"/>
        <v>3.8981667601898619E-2</v>
      </c>
      <c r="S79" s="18">
        <f t="shared" si="58"/>
        <v>0</v>
      </c>
      <c r="T79" s="18">
        <f t="shared" si="58"/>
        <v>3.8114195160900512E-2</v>
      </c>
      <c r="U79" s="18">
        <f t="shared" si="58"/>
        <v>4.6301554896142433E-2</v>
      </c>
      <c r="V79" s="18">
        <f t="shared" si="58"/>
        <v>0</v>
      </c>
      <c r="W79" s="18">
        <f t="shared" si="58"/>
        <v>0</v>
      </c>
      <c r="Z79" s="9" t="s">
        <v>7</v>
      </c>
      <c r="AA79" s="18">
        <f>INDEX(range2,ageandsexvalue2+3,AR$103)</f>
        <v>8.2364001534850434E-2</v>
      </c>
      <c r="AB79" s="18">
        <f>INDEX(range2,ageandsexvalue2+3,AS$103)</f>
        <v>7.2787346049060384E-2</v>
      </c>
      <c r="AC79" s="18">
        <f>INDEX(range2,ageandsexvalue2+3,AT$103)</f>
        <v>1.9465515545271404E-2</v>
      </c>
      <c r="AD79" s="18">
        <f>INDEX(range2,ageandsexvalue2+3,AU$103)</f>
        <v>2.3333910334083434E-2</v>
      </c>
      <c r="AE79" s="18"/>
      <c r="AF79" s="18">
        <f t="shared" ref="AF79" si="59">INDEX(range1,ageandsexvalue2+3,BG$103)</f>
        <v>0</v>
      </c>
      <c r="AG79" s="18">
        <f t="shared" ref="AG79" si="60">INDEX(range1,ageandsexvalue2+3,BH$103)</f>
        <v>0</v>
      </c>
    </row>
    <row r="80" spans="2:34" s="58" customFormat="1" x14ac:dyDescent="0.25">
      <c r="B80" s="59"/>
      <c r="E80" s="60"/>
      <c r="F80" s="2"/>
      <c r="G80" s="13"/>
      <c r="H80" s="13"/>
      <c r="I80" s="13"/>
      <c r="J80" s="13"/>
      <c r="K80" s="13"/>
      <c r="L80" s="13"/>
      <c r="M80" s="61"/>
      <c r="P80" s="2"/>
      <c r="Q80" s="63"/>
      <c r="R80" s="63"/>
      <c r="S80" s="63"/>
      <c r="T80" s="63"/>
      <c r="U80" s="63"/>
      <c r="V80" s="63"/>
      <c r="W80" s="61"/>
    </row>
    <row r="81" spans="2:46" s="58" customFormat="1" x14ac:dyDescent="0.25">
      <c r="B81" s="59"/>
      <c r="E81" s="60"/>
      <c r="F81" s="60"/>
      <c r="M81" s="61"/>
    </row>
    <row r="82" spans="2:46" s="58" customFormat="1" ht="11.25" x14ac:dyDescent="0.25">
      <c r="B82" s="59"/>
      <c r="E82" s="6"/>
      <c r="F82" s="6"/>
      <c r="G82" s="6"/>
      <c r="H82" s="6"/>
      <c r="I82" s="6"/>
      <c r="J82" s="6"/>
      <c r="K82" s="6"/>
      <c r="L82" s="6"/>
      <c r="M82" s="6"/>
    </row>
    <row r="83" spans="2:46" s="58" customFormat="1" ht="11.25" x14ac:dyDescent="0.25">
      <c r="B83" s="59"/>
      <c r="E83" s="6"/>
      <c r="F83" s="6"/>
      <c r="G83" s="6"/>
      <c r="H83" s="6"/>
      <c r="I83" s="6"/>
      <c r="J83" s="6"/>
      <c r="K83" s="6"/>
      <c r="L83" s="6"/>
      <c r="M83" s="6"/>
    </row>
    <row r="84" spans="2:46" s="58" customFormat="1" ht="11.25" x14ac:dyDescent="0.25">
      <c r="B84" s="59"/>
    </row>
    <row r="85" spans="2:46" s="58" customFormat="1" ht="12" thickBot="1" x14ac:dyDescent="0.3">
      <c r="B85" s="59"/>
    </row>
    <row r="86" spans="2:46" s="58" customFormat="1" ht="11.25" x14ac:dyDescent="0.25">
      <c r="B86" s="59"/>
      <c r="I86" s="30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7"/>
    </row>
    <row r="87" spans="2:46" s="58" customFormat="1" ht="15.75" x14ac:dyDescent="0.25">
      <c r="B87" s="59"/>
      <c r="I87" s="33"/>
      <c r="J87" s="68"/>
      <c r="K87" s="68"/>
      <c r="L87" s="68"/>
      <c r="M87" s="68"/>
      <c r="N87" s="68"/>
      <c r="O87" s="69" t="s">
        <v>27</v>
      </c>
      <c r="P87" s="68"/>
      <c r="Q87" s="68"/>
      <c r="R87" s="68"/>
      <c r="S87" s="68"/>
      <c r="T87" s="70"/>
    </row>
    <row r="88" spans="2:46" s="6" customFormat="1" ht="11.25" x14ac:dyDescent="0.25">
      <c r="B88" s="59"/>
      <c r="I88" s="33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70"/>
      <c r="U88" s="58"/>
      <c r="V88" s="58"/>
      <c r="W88" s="58"/>
      <c r="X88" s="58"/>
      <c r="Y88" s="58"/>
      <c r="Z88" s="58"/>
      <c r="AA88" s="58"/>
      <c r="AB88" s="58"/>
      <c r="AC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</row>
    <row r="89" spans="2:46" s="6" customFormat="1" ht="11.25" x14ac:dyDescent="0.25">
      <c r="B89" s="59"/>
      <c r="I89" s="33"/>
      <c r="J89" s="68"/>
      <c r="K89" s="68"/>
      <c r="L89" s="68"/>
      <c r="M89" s="46" t="s">
        <v>28</v>
      </c>
      <c r="N89" s="68"/>
      <c r="O89" s="68"/>
      <c r="P89" s="68"/>
      <c r="Q89" s="68"/>
      <c r="R89" s="68"/>
      <c r="S89" s="68"/>
      <c r="T89" s="70"/>
      <c r="U89" s="58"/>
      <c r="V89" s="58"/>
      <c r="W89" s="58"/>
      <c r="X89" s="58"/>
      <c r="Y89" s="58"/>
      <c r="Z89" s="58"/>
      <c r="AA89" s="58"/>
      <c r="AB89" s="58"/>
      <c r="AC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</row>
    <row r="90" spans="2:46" s="6" customFormat="1" ht="12" x14ac:dyDescent="0.2">
      <c r="B90" s="59"/>
      <c r="I90" s="33"/>
      <c r="J90" s="68"/>
      <c r="K90" s="68"/>
      <c r="L90" s="68"/>
      <c r="M90" s="106" t="s">
        <v>44</v>
      </c>
      <c r="N90" s="106" t="s">
        <v>45</v>
      </c>
      <c r="O90" s="68"/>
      <c r="P90" s="68"/>
      <c r="Q90" s="68"/>
      <c r="R90" s="68"/>
      <c r="S90" s="68"/>
      <c r="T90" s="70"/>
      <c r="U90" s="58"/>
      <c r="V90" s="58"/>
      <c r="W90" s="58"/>
      <c r="X90" s="58"/>
      <c r="Y90" s="58"/>
      <c r="Z90" s="58"/>
      <c r="AA90" s="58"/>
      <c r="AB90" s="58"/>
      <c r="AC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</row>
    <row r="91" spans="2:46" s="6" customFormat="1" ht="11.25" x14ac:dyDescent="0.25">
      <c r="B91" s="59"/>
      <c r="I91" s="33"/>
      <c r="J91" s="68"/>
      <c r="K91" s="68"/>
      <c r="L91" s="68"/>
      <c r="M91" s="71">
        <v>88864</v>
      </c>
      <c r="N91" s="71">
        <v>91891</v>
      </c>
      <c r="O91" s="68"/>
      <c r="P91" s="68"/>
      <c r="Q91" s="68"/>
      <c r="R91" s="68"/>
      <c r="S91" s="68"/>
      <c r="T91" s="70"/>
      <c r="U91" s="58"/>
      <c r="V91" s="58"/>
      <c r="W91" s="58"/>
      <c r="X91" s="58"/>
      <c r="Y91" s="58"/>
      <c r="Z91" s="58"/>
      <c r="AA91" s="58"/>
      <c r="AB91" s="58"/>
      <c r="AC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</row>
    <row r="92" spans="2:46" s="6" customFormat="1" ht="11.25" x14ac:dyDescent="0.25">
      <c r="B92" s="59"/>
      <c r="I92" s="33"/>
      <c r="J92" s="68"/>
      <c r="K92" s="68"/>
      <c r="L92" s="68" t="s">
        <v>72</v>
      </c>
      <c r="M92" s="73">
        <v>40998</v>
      </c>
      <c r="N92" s="73">
        <v>40998</v>
      </c>
      <c r="O92" s="73"/>
      <c r="P92" s="73"/>
      <c r="Q92" s="73"/>
      <c r="R92" s="73"/>
      <c r="S92" s="68"/>
      <c r="T92" s="70"/>
      <c r="U92" s="58"/>
      <c r="V92" s="58"/>
      <c r="W92" s="58"/>
      <c r="X92" s="58"/>
      <c r="Y92" s="58"/>
      <c r="Z92" s="58"/>
      <c r="AA92" s="58"/>
      <c r="AB92" s="58"/>
      <c r="AC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</row>
    <row r="93" spans="2:46" s="6" customFormat="1" ht="11.25" x14ac:dyDescent="0.25">
      <c r="B93" s="59"/>
      <c r="I93" s="33"/>
      <c r="J93" s="68"/>
      <c r="K93" s="68"/>
      <c r="L93" s="46" t="s">
        <v>24</v>
      </c>
      <c r="M93" s="72">
        <f>SUM(M91:M92)</f>
        <v>129862</v>
      </c>
      <c r="N93" s="72">
        <f>SUM(N91:N92)</f>
        <v>132889</v>
      </c>
      <c r="O93" s="72"/>
      <c r="P93" s="72"/>
      <c r="Q93" s="72"/>
      <c r="R93" s="72"/>
      <c r="S93" s="68"/>
      <c r="T93" s="70"/>
      <c r="U93" s="58"/>
      <c r="V93" s="58"/>
      <c r="W93" s="58"/>
      <c r="X93" s="58"/>
      <c r="Y93" s="58"/>
      <c r="Z93" s="58"/>
      <c r="AA93" s="58"/>
      <c r="AB93" s="58"/>
      <c r="AC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</row>
    <row r="94" spans="2:46" s="6" customFormat="1" ht="11.25" x14ac:dyDescent="0.25">
      <c r="B94" s="59"/>
      <c r="I94" s="33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70"/>
      <c r="U94" s="58"/>
      <c r="V94" s="58"/>
      <c r="W94" s="58"/>
      <c r="X94" s="58"/>
      <c r="Y94" s="58"/>
      <c r="Z94" s="58"/>
      <c r="AA94" s="58"/>
      <c r="AB94" s="58"/>
      <c r="AC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</row>
    <row r="95" spans="2:46" s="6" customFormat="1" x14ac:dyDescent="0.25">
      <c r="B95" s="59"/>
      <c r="I95" s="33"/>
      <c r="J95" s="68"/>
      <c r="K95" s="68"/>
      <c r="L95" s="68"/>
      <c r="M95" s="68"/>
      <c r="N95" s="68"/>
      <c r="O95" s="68"/>
      <c r="P95" s="68"/>
      <c r="Q95" s="68"/>
      <c r="R95" s="68"/>
      <c r="S95" s="34"/>
      <c r="T95" s="70"/>
      <c r="U95" s="58"/>
      <c r="V95" s="58"/>
      <c r="W95" s="58"/>
      <c r="X95" s="58"/>
      <c r="Y95" s="58"/>
      <c r="Z95" s="58"/>
      <c r="AA95" s="58"/>
      <c r="AB95" s="58"/>
      <c r="AC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</row>
    <row r="96" spans="2:46" s="6" customFormat="1" ht="12" thickBot="1" x14ac:dyDescent="0.3">
      <c r="B96" s="59"/>
      <c r="I96" s="47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5"/>
      <c r="U96" s="58"/>
      <c r="V96" s="58"/>
      <c r="W96" s="58"/>
      <c r="X96" s="58"/>
      <c r="Y96" s="58"/>
      <c r="Z96" s="58"/>
      <c r="AA96" s="58"/>
      <c r="AB96" s="58"/>
      <c r="AC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</row>
    <row r="97" spans="2:52" s="6" customFormat="1" ht="11.25" x14ac:dyDescent="0.25">
      <c r="B97" s="50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</row>
    <row r="98" spans="2:52" s="6" customFormat="1" ht="11.25" x14ac:dyDescent="0.25">
      <c r="B98" s="50"/>
      <c r="X98" s="1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</row>
    <row r="99" spans="2:52" s="6" customFormat="1" ht="11.25" x14ac:dyDescent="0.25">
      <c r="B99" s="50"/>
    </row>
    <row r="102" spans="2:52" s="21" customFormat="1" ht="26.25" x14ac:dyDescent="0.25">
      <c r="B102" s="22"/>
      <c r="C102" s="23"/>
      <c r="D102" s="24" t="s">
        <v>17</v>
      </c>
      <c r="F102" s="25"/>
    </row>
    <row r="103" spans="2:52" s="26" customFormat="1" x14ac:dyDescent="0.25">
      <c r="C103" s="10"/>
      <c r="D103" s="27"/>
      <c r="F103" s="28"/>
      <c r="G103" s="26">
        <v>1</v>
      </c>
      <c r="H103" s="26">
        <v>2</v>
      </c>
      <c r="I103" s="26">
        <v>3</v>
      </c>
      <c r="J103" s="26">
        <v>4</v>
      </c>
      <c r="K103" s="26">
        <v>5</v>
      </c>
      <c r="L103" s="26">
        <v>6</v>
      </c>
      <c r="M103" s="26">
        <v>7</v>
      </c>
      <c r="N103" s="26">
        <v>8</v>
      </c>
      <c r="O103" s="26">
        <v>9</v>
      </c>
      <c r="P103" s="26">
        <v>10</v>
      </c>
      <c r="Q103" s="26">
        <v>11</v>
      </c>
      <c r="R103" s="26">
        <v>12</v>
      </c>
      <c r="S103" s="26">
        <v>13</v>
      </c>
      <c r="T103" s="26">
        <v>14</v>
      </c>
      <c r="U103" s="26">
        <v>15</v>
      </c>
      <c r="V103" s="26">
        <v>16</v>
      </c>
      <c r="W103" s="26">
        <v>17</v>
      </c>
      <c r="X103" s="26">
        <v>18</v>
      </c>
      <c r="Y103" s="26">
        <v>19</v>
      </c>
      <c r="Z103" s="26">
        <v>20</v>
      </c>
      <c r="AA103" s="26">
        <v>21</v>
      </c>
      <c r="AB103" s="26">
        <v>22</v>
      </c>
      <c r="AC103" s="26">
        <v>23</v>
      </c>
      <c r="AD103" s="26">
        <v>24</v>
      </c>
      <c r="AE103" s="26">
        <v>25</v>
      </c>
      <c r="AF103" s="26">
        <v>26</v>
      </c>
      <c r="AG103" s="26">
        <v>27</v>
      </c>
      <c r="AH103" s="26">
        <v>28</v>
      </c>
      <c r="AI103" s="26">
        <v>29</v>
      </c>
      <c r="AJ103" s="26">
        <v>30</v>
      </c>
      <c r="AK103" s="26">
        <v>31</v>
      </c>
      <c r="AL103" s="26">
        <v>32</v>
      </c>
      <c r="AM103" s="26">
        <v>33</v>
      </c>
      <c r="AN103" s="26">
        <v>34</v>
      </c>
      <c r="AO103" s="26">
        <v>35</v>
      </c>
      <c r="AP103" s="26">
        <v>36</v>
      </c>
      <c r="AQ103" s="26">
        <v>37</v>
      </c>
      <c r="AR103" s="26">
        <v>38</v>
      </c>
      <c r="AS103" s="26">
        <v>39</v>
      </c>
      <c r="AT103" s="26">
        <v>40</v>
      </c>
      <c r="AU103" s="26">
        <v>41</v>
      </c>
      <c r="AV103" s="26">
        <v>42</v>
      </c>
      <c r="AW103" s="26">
        <v>43</v>
      </c>
      <c r="AX103" s="26">
        <v>44</v>
      </c>
      <c r="AY103" s="26">
        <v>45</v>
      </c>
      <c r="AZ103" s="26">
        <v>46</v>
      </c>
    </row>
    <row r="104" spans="2:52" ht="23.25" x14ac:dyDescent="0.25">
      <c r="G104" s="20" t="s">
        <v>29</v>
      </c>
    </row>
    <row r="106" spans="2:52" s="4" customFormat="1" x14ac:dyDescent="0.25">
      <c r="B106" s="1"/>
      <c r="C106" s="2"/>
      <c r="D106" s="3"/>
      <c r="G106" s="96" t="s">
        <v>44</v>
      </c>
      <c r="J106" s="96" t="s">
        <v>45</v>
      </c>
      <c r="O106" s="4" t="s">
        <v>13</v>
      </c>
      <c r="P106" s="96" t="s">
        <v>44</v>
      </c>
      <c r="S106" s="96" t="s">
        <v>45</v>
      </c>
      <c r="Y106" s="4" t="s">
        <v>14</v>
      </c>
      <c r="Z106" s="96" t="s">
        <v>44</v>
      </c>
      <c r="AC106" s="96" t="s">
        <v>45</v>
      </c>
      <c r="AH106" s="4" t="s">
        <v>15</v>
      </c>
      <c r="AI106" s="96" t="s">
        <v>44</v>
      </c>
      <c r="AL106" s="96" t="s">
        <v>45</v>
      </c>
      <c r="AQ106" s="4" t="s">
        <v>16</v>
      </c>
      <c r="AR106" s="96" t="s">
        <v>44</v>
      </c>
      <c r="AU106" s="96" t="s">
        <v>45</v>
      </c>
    </row>
    <row r="107" spans="2:52" x14ac:dyDescent="0.25">
      <c r="F107" s="11" t="s">
        <v>12</v>
      </c>
      <c r="G107" s="19" t="s">
        <v>51</v>
      </c>
      <c r="H107" s="19" t="s">
        <v>52</v>
      </c>
      <c r="I107" s="19"/>
      <c r="J107" s="19" t="s">
        <v>51</v>
      </c>
      <c r="K107" s="19" t="s">
        <v>52</v>
      </c>
      <c r="L107" s="19"/>
      <c r="M107" s="19"/>
      <c r="O107" s="11" t="s">
        <v>12</v>
      </c>
      <c r="P107" s="19" t="s">
        <v>51</v>
      </c>
      <c r="Q107" s="19" t="s">
        <v>52</v>
      </c>
      <c r="R107" s="19"/>
      <c r="S107" s="19" t="s">
        <v>51</v>
      </c>
      <c r="T107" s="19" t="s">
        <v>52</v>
      </c>
      <c r="U107" s="19"/>
      <c r="V107" s="19"/>
      <c r="Y107" s="11" t="s">
        <v>12</v>
      </c>
      <c r="Z107" s="19" t="s">
        <v>51</v>
      </c>
      <c r="AA107" s="19" t="s">
        <v>52</v>
      </c>
      <c r="AB107" s="19"/>
      <c r="AC107" s="19" t="s">
        <v>51</v>
      </c>
      <c r="AD107" s="19" t="s">
        <v>52</v>
      </c>
      <c r="AE107" s="19"/>
      <c r="AF107" s="19"/>
      <c r="AH107" s="11" t="s">
        <v>12</v>
      </c>
      <c r="AI107" s="19" t="s">
        <v>51</v>
      </c>
      <c r="AJ107" s="19" t="s">
        <v>52</v>
      </c>
      <c r="AK107" s="19"/>
      <c r="AL107" s="19" t="s">
        <v>51</v>
      </c>
      <c r="AM107" s="19" t="s">
        <v>52</v>
      </c>
      <c r="AN107" s="19"/>
      <c r="AO107" s="19"/>
      <c r="AQ107" s="11" t="s">
        <v>12</v>
      </c>
      <c r="AR107" s="19" t="s">
        <v>51</v>
      </c>
      <c r="AS107" s="19" t="s">
        <v>52</v>
      </c>
      <c r="AT107" s="19"/>
      <c r="AU107" s="19" t="s">
        <v>51</v>
      </c>
      <c r="AV107" s="19" t="s">
        <v>52</v>
      </c>
      <c r="AW107" s="19"/>
      <c r="AX107" s="19"/>
    </row>
    <row r="108" spans="2:52" x14ac:dyDescent="0.25">
      <c r="C108" s="5" t="s">
        <v>4</v>
      </c>
      <c r="D108" s="3" t="s">
        <v>34</v>
      </c>
      <c r="E108" s="8"/>
      <c r="F108" s="5" t="s">
        <v>5</v>
      </c>
      <c r="G108" s="12">
        <v>2828896</v>
      </c>
      <c r="H108" s="12">
        <v>1619919</v>
      </c>
      <c r="I108" s="13"/>
      <c r="J108" s="12">
        <v>3268790</v>
      </c>
      <c r="K108" s="12">
        <v>1179500</v>
      </c>
      <c r="L108" s="13"/>
      <c r="M108" s="13"/>
      <c r="O108" s="5" t="s">
        <v>5</v>
      </c>
      <c r="P108" s="14">
        <v>2.5</v>
      </c>
      <c r="Q108" s="14">
        <v>3.3</v>
      </c>
      <c r="R108" s="97"/>
      <c r="S108" s="14">
        <v>1.6</v>
      </c>
      <c r="T108" s="14">
        <v>4.4000000000000004</v>
      </c>
      <c r="U108" s="15"/>
      <c r="V108" s="15"/>
      <c r="Y108" s="5" t="s">
        <v>5</v>
      </c>
      <c r="Z108" s="12">
        <v>141444.79999999999</v>
      </c>
      <c r="AA108" s="12">
        <v>106914.65399999998</v>
      </c>
      <c r="AB108" s="13"/>
      <c r="AC108" s="12">
        <v>104601.28</v>
      </c>
      <c r="AD108" s="12">
        <v>103796</v>
      </c>
      <c r="AE108" s="13"/>
      <c r="AF108" s="13"/>
      <c r="AH108" s="5" t="s">
        <v>5</v>
      </c>
      <c r="AI108" s="102">
        <v>1</v>
      </c>
      <c r="AJ108" s="102">
        <v>1</v>
      </c>
      <c r="AK108" s="100"/>
      <c r="AL108" s="102">
        <v>1</v>
      </c>
      <c r="AM108" s="102">
        <v>1</v>
      </c>
      <c r="AN108" s="18"/>
      <c r="AO108" s="17"/>
      <c r="AQ108" s="5" t="s">
        <v>5</v>
      </c>
      <c r="AR108" s="102">
        <v>0.05</v>
      </c>
      <c r="AS108" s="102">
        <v>6.6000000000000003E-2</v>
      </c>
      <c r="AT108" s="18"/>
      <c r="AU108" s="102">
        <v>3.2000000000000001E-2</v>
      </c>
      <c r="AV108" s="102">
        <v>8.8000000000000009E-2</v>
      </c>
      <c r="AW108" s="18"/>
      <c r="AX108" s="18"/>
    </row>
    <row r="109" spans="2:52" x14ac:dyDescent="0.25">
      <c r="C109" s="9" t="s">
        <v>4</v>
      </c>
      <c r="D109" s="7" t="s">
        <v>34</v>
      </c>
      <c r="E109" s="4"/>
      <c r="F109" s="9" t="s">
        <v>0</v>
      </c>
      <c r="G109" s="13">
        <v>168623</v>
      </c>
      <c r="H109" s="13">
        <v>699213</v>
      </c>
      <c r="I109" s="12"/>
      <c r="J109" s="13">
        <v>326333</v>
      </c>
      <c r="K109" s="13">
        <v>541504</v>
      </c>
      <c r="L109" s="12"/>
      <c r="M109" s="12"/>
      <c r="O109" s="9" t="s">
        <v>0</v>
      </c>
      <c r="P109" s="15">
        <v>12.7</v>
      </c>
      <c r="Q109" s="15">
        <v>6.6</v>
      </c>
      <c r="R109" s="98"/>
      <c r="S109" s="15">
        <v>8.6999999999999993</v>
      </c>
      <c r="T109" s="15">
        <v>6.6</v>
      </c>
      <c r="U109" s="14"/>
      <c r="V109" s="14"/>
      <c r="Y109" s="9" t="s">
        <v>0</v>
      </c>
      <c r="Z109" s="13">
        <v>42830.241999999998</v>
      </c>
      <c r="AA109" s="13">
        <v>92296.115999999995</v>
      </c>
      <c r="AB109" s="12"/>
      <c r="AC109" s="13">
        <v>56781.941999999995</v>
      </c>
      <c r="AD109" s="13">
        <v>71478.527999999991</v>
      </c>
      <c r="AE109" s="12"/>
      <c r="AF109" s="12"/>
      <c r="AH109" s="9" t="s">
        <v>0</v>
      </c>
      <c r="AI109" s="99">
        <v>5.9607352126059068E-2</v>
      </c>
      <c r="AJ109" s="99">
        <v>0.43163454469019746</v>
      </c>
      <c r="AK109" s="101"/>
      <c r="AL109" s="99">
        <v>9.9832965715142302E-2</v>
      </c>
      <c r="AM109" s="99">
        <v>0.4590962272149216</v>
      </c>
      <c r="AN109" s="16"/>
      <c r="AO109" s="17"/>
      <c r="AQ109" s="9" t="s">
        <v>0</v>
      </c>
      <c r="AR109" s="99">
        <v>1.5140267440019001E-2</v>
      </c>
      <c r="AS109" s="99">
        <v>5.6975759899106061E-2</v>
      </c>
      <c r="AT109" s="16"/>
      <c r="AU109" s="99">
        <v>1.7370936034434757E-2</v>
      </c>
      <c r="AV109" s="99">
        <v>6.0600701992369652E-2</v>
      </c>
      <c r="AW109" s="16"/>
      <c r="AX109" s="16"/>
    </row>
    <row r="110" spans="2:52" x14ac:dyDescent="0.25">
      <c r="C110" s="9" t="s">
        <v>4</v>
      </c>
      <c r="D110" s="7" t="s">
        <v>34</v>
      </c>
      <c r="E110" s="8"/>
      <c r="F110" s="9" t="s">
        <v>6</v>
      </c>
      <c r="G110" s="13">
        <v>312250</v>
      </c>
      <c r="H110" s="13">
        <v>463118</v>
      </c>
      <c r="I110" s="13"/>
      <c r="J110" s="13">
        <v>450711</v>
      </c>
      <c r="K110" s="13">
        <v>324130</v>
      </c>
      <c r="L110" s="13"/>
      <c r="M110" s="13"/>
      <c r="O110" s="9" t="s">
        <v>6</v>
      </c>
      <c r="P110" s="15">
        <v>8.6999999999999993</v>
      </c>
      <c r="Q110" s="15">
        <v>6.9</v>
      </c>
      <c r="R110" s="97"/>
      <c r="S110" s="15">
        <v>6.9</v>
      </c>
      <c r="T110" s="15">
        <v>8.6999999999999993</v>
      </c>
      <c r="U110" s="15"/>
      <c r="V110" s="15"/>
      <c r="Y110" s="9" t="s">
        <v>6</v>
      </c>
      <c r="Z110" s="13">
        <v>54331.5</v>
      </c>
      <c r="AA110" s="13">
        <v>63910.284000000007</v>
      </c>
      <c r="AB110" s="13"/>
      <c r="AC110" s="13">
        <v>62198.118000000009</v>
      </c>
      <c r="AD110" s="13">
        <v>56398.62</v>
      </c>
      <c r="AE110" s="13"/>
      <c r="AF110" s="13"/>
      <c r="AH110" s="9" t="s">
        <v>6</v>
      </c>
      <c r="AI110" s="99">
        <v>0.11037874845876271</v>
      </c>
      <c r="AJ110" s="99">
        <v>0.28588960312213141</v>
      </c>
      <c r="AK110" s="100"/>
      <c r="AL110" s="99">
        <v>0.13788313106684735</v>
      </c>
      <c r="AM110" s="99">
        <v>0.27480288257736329</v>
      </c>
      <c r="AN110" s="18"/>
      <c r="AO110" s="17"/>
      <c r="AQ110" s="9" t="s">
        <v>6</v>
      </c>
      <c r="AR110" s="99">
        <v>1.9205902231824709E-2</v>
      </c>
      <c r="AS110" s="99">
        <v>3.9452765230854135E-2</v>
      </c>
      <c r="AT110" s="18"/>
      <c r="AU110" s="99">
        <v>1.9027872087224937E-2</v>
      </c>
      <c r="AV110" s="99">
        <v>4.7815701568461211E-2</v>
      </c>
      <c r="AW110" s="18"/>
      <c r="AX110" s="18"/>
    </row>
    <row r="111" spans="2:52" x14ac:dyDescent="0.25">
      <c r="C111" s="9" t="s">
        <v>4</v>
      </c>
      <c r="D111" s="7" t="s">
        <v>34</v>
      </c>
      <c r="E111" s="8"/>
      <c r="F111" s="9" t="s">
        <v>7</v>
      </c>
      <c r="G111" s="13">
        <v>2348023</v>
      </c>
      <c r="H111" s="13">
        <v>457588</v>
      </c>
      <c r="I111" s="13"/>
      <c r="J111" s="13">
        <v>2491746</v>
      </c>
      <c r="K111" s="13">
        <v>313866</v>
      </c>
      <c r="L111" s="13"/>
      <c r="M111" s="13"/>
      <c r="O111" s="9" t="s">
        <v>7</v>
      </c>
      <c r="P111" s="15">
        <v>2.5</v>
      </c>
      <c r="Q111" s="15">
        <v>6.9</v>
      </c>
      <c r="R111" s="97"/>
      <c r="S111" s="15">
        <v>2.5</v>
      </c>
      <c r="T111" s="15">
        <v>8.6999999999999993</v>
      </c>
      <c r="U111" s="15"/>
      <c r="V111" s="15"/>
      <c r="Y111" s="9" t="s">
        <v>7</v>
      </c>
      <c r="Z111" s="13">
        <v>117401.15</v>
      </c>
      <c r="AA111" s="13">
        <v>63147.144</v>
      </c>
      <c r="AB111" s="13"/>
      <c r="AC111" s="13">
        <v>124587.3</v>
      </c>
      <c r="AD111" s="13">
        <v>54612.683999999994</v>
      </c>
      <c r="AE111" s="13"/>
      <c r="AF111" s="13"/>
      <c r="AH111" s="9" t="s">
        <v>7</v>
      </c>
      <c r="AI111" s="99">
        <v>0.83001389941517822</v>
      </c>
      <c r="AJ111" s="99">
        <v>0.28247585218767113</v>
      </c>
      <c r="AK111" s="100"/>
      <c r="AL111" s="99">
        <v>0.76228390321801032</v>
      </c>
      <c r="AM111" s="99">
        <v>0.26610089020771516</v>
      </c>
      <c r="AN111" s="18"/>
      <c r="AO111" s="17"/>
      <c r="AQ111" s="9" t="s">
        <v>7</v>
      </c>
      <c r="AR111" s="99">
        <v>4.1500694970758908E-2</v>
      </c>
      <c r="AS111" s="99">
        <v>3.8981667601898619E-2</v>
      </c>
      <c r="AT111" s="18"/>
      <c r="AU111" s="99">
        <v>3.8114195160900512E-2</v>
      </c>
      <c r="AV111" s="99">
        <v>4.6301554896142433E-2</v>
      </c>
      <c r="AW111" s="18"/>
      <c r="AX111" s="18"/>
    </row>
    <row r="112" spans="2:52" x14ac:dyDescent="0.25">
      <c r="C112" s="5" t="s">
        <v>4</v>
      </c>
      <c r="D112" s="3" t="s">
        <v>35</v>
      </c>
      <c r="E112" s="8"/>
      <c r="F112" s="5" t="s">
        <v>5</v>
      </c>
      <c r="G112" s="12">
        <v>5222736</v>
      </c>
      <c r="H112" s="12">
        <v>4023544</v>
      </c>
      <c r="I112" s="13"/>
      <c r="J112" s="12">
        <v>7850786</v>
      </c>
      <c r="K112" s="12">
        <v>1394906</v>
      </c>
      <c r="L112" s="13"/>
      <c r="M112" s="13"/>
      <c r="O112" s="5" t="s">
        <v>5</v>
      </c>
      <c r="P112" s="14">
        <v>1.6</v>
      </c>
      <c r="Q112" s="14">
        <v>2.2000000000000002</v>
      </c>
      <c r="R112" s="97"/>
      <c r="S112" s="14">
        <v>0.8</v>
      </c>
      <c r="T112" s="14">
        <v>5.8</v>
      </c>
      <c r="U112" s="15"/>
      <c r="V112" s="15"/>
      <c r="Y112" s="5" t="s">
        <v>5</v>
      </c>
      <c r="Z112" s="12">
        <v>167127.55200000003</v>
      </c>
      <c r="AA112" s="12">
        <v>177035.93600000002</v>
      </c>
      <c r="AB112" s="13"/>
      <c r="AC112" s="12">
        <v>125612.57600000002</v>
      </c>
      <c r="AD112" s="12">
        <v>161809.09599999999</v>
      </c>
      <c r="AE112" s="13"/>
      <c r="AF112" s="13"/>
      <c r="AH112" s="5" t="s">
        <v>5</v>
      </c>
      <c r="AI112" s="102">
        <v>1</v>
      </c>
      <c r="AJ112" s="102">
        <v>1</v>
      </c>
      <c r="AK112" s="100"/>
      <c r="AL112" s="102">
        <v>1</v>
      </c>
      <c r="AM112" s="102">
        <v>1</v>
      </c>
      <c r="AN112" s="18"/>
      <c r="AO112" s="17"/>
      <c r="AQ112" s="5" t="s">
        <v>5</v>
      </c>
      <c r="AR112" s="102">
        <v>3.2000000000000001E-2</v>
      </c>
      <c r="AS112" s="102">
        <v>4.4000000000000004E-2</v>
      </c>
      <c r="AT112" s="18"/>
      <c r="AU112" s="102">
        <v>1.6E-2</v>
      </c>
      <c r="AV112" s="102">
        <v>0.11599999999999999</v>
      </c>
      <c r="AW112" s="18"/>
      <c r="AX112" s="18"/>
    </row>
    <row r="113" spans="3:50" x14ac:dyDescent="0.25">
      <c r="C113" s="9" t="s">
        <v>4</v>
      </c>
      <c r="D113" s="7" t="s">
        <v>35</v>
      </c>
      <c r="E113" s="8"/>
      <c r="F113" s="9" t="s">
        <v>0</v>
      </c>
      <c r="G113" s="13">
        <v>765619</v>
      </c>
      <c r="H113" s="13">
        <v>1578225</v>
      </c>
      <c r="I113" s="12"/>
      <c r="J113" s="13">
        <v>1667613</v>
      </c>
      <c r="K113" s="13">
        <v>675643</v>
      </c>
      <c r="L113" s="12"/>
      <c r="M113" s="12"/>
      <c r="O113" s="9" t="s">
        <v>0</v>
      </c>
      <c r="P113" s="15">
        <v>6.9</v>
      </c>
      <c r="Q113" s="15">
        <v>4.5999999999999996</v>
      </c>
      <c r="R113" s="98"/>
      <c r="S113" s="15">
        <v>4.5999999999999996</v>
      </c>
      <c r="T113" s="15">
        <v>8.5</v>
      </c>
      <c r="U113" s="14"/>
      <c r="V113" s="14"/>
      <c r="Y113" s="9" t="s">
        <v>0</v>
      </c>
      <c r="Z113" s="13">
        <v>105655.42200000001</v>
      </c>
      <c r="AA113" s="13">
        <v>145196.69999999998</v>
      </c>
      <c r="AB113" s="12"/>
      <c r="AC113" s="13">
        <v>153420.39600000001</v>
      </c>
      <c r="AD113" s="13">
        <v>114859.31</v>
      </c>
      <c r="AE113" s="12"/>
      <c r="AF113" s="12"/>
      <c r="AH113" s="9" t="s">
        <v>0</v>
      </c>
      <c r="AI113" s="99">
        <v>0.14659347131465195</v>
      </c>
      <c r="AJ113" s="99">
        <v>0.39224748132492149</v>
      </c>
      <c r="AK113" s="101"/>
      <c r="AL113" s="99">
        <v>0.21241350866015199</v>
      </c>
      <c r="AM113" s="99">
        <v>0.48436453782548788</v>
      </c>
      <c r="AN113" s="16"/>
      <c r="AO113" s="17"/>
      <c r="AQ113" s="9" t="s">
        <v>0</v>
      </c>
      <c r="AR113" s="99">
        <v>2.0229899041421969E-2</v>
      </c>
      <c r="AS113" s="99">
        <v>3.6086768281892778E-2</v>
      </c>
      <c r="AT113" s="16"/>
      <c r="AU113" s="99">
        <v>1.954204279673398E-2</v>
      </c>
      <c r="AV113" s="99">
        <v>8.2341971430332936E-2</v>
      </c>
      <c r="AW113" s="16"/>
      <c r="AX113" s="16"/>
    </row>
    <row r="114" spans="3:50" x14ac:dyDescent="0.25">
      <c r="C114" s="9" t="s">
        <v>4</v>
      </c>
      <c r="D114" s="7" t="s">
        <v>35</v>
      </c>
      <c r="E114" s="4"/>
      <c r="F114" s="9" t="s">
        <v>6</v>
      </c>
      <c r="G114" s="13">
        <v>1339886</v>
      </c>
      <c r="H114" s="13">
        <v>1783353</v>
      </c>
      <c r="I114" s="13"/>
      <c r="J114" s="13">
        <v>2595143</v>
      </c>
      <c r="K114" s="13">
        <v>528096</v>
      </c>
      <c r="L114" s="13"/>
      <c r="M114" s="13"/>
      <c r="O114" s="9" t="s">
        <v>6</v>
      </c>
      <c r="P114" s="15">
        <v>5.8</v>
      </c>
      <c r="Q114" s="15">
        <v>4.5999999999999996</v>
      </c>
      <c r="R114" s="97"/>
      <c r="S114" s="15">
        <v>3.9</v>
      </c>
      <c r="T114" s="15">
        <v>8.5</v>
      </c>
      <c r="U114" s="15"/>
      <c r="V114" s="15"/>
      <c r="Y114" s="9" t="s">
        <v>6</v>
      </c>
      <c r="Z114" s="13">
        <v>155426.77599999998</v>
      </c>
      <c r="AA114" s="13">
        <v>164068.476</v>
      </c>
      <c r="AB114" s="13"/>
      <c r="AC114" s="13">
        <v>202421.15399999998</v>
      </c>
      <c r="AD114" s="13">
        <v>89776.320000000007</v>
      </c>
      <c r="AE114" s="13"/>
      <c r="AF114" s="13"/>
      <c r="AH114" s="9" t="s">
        <v>6</v>
      </c>
      <c r="AI114" s="99">
        <v>0.25654867487079569</v>
      </c>
      <c r="AJ114" s="99">
        <v>0.44322940174135039</v>
      </c>
      <c r="AK114" s="100"/>
      <c r="AL114" s="99">
        <v>0.33055836702210456</v>
      </c>
      <c r="AM114" s="99">
        <v>0.37858895151357869</v>
      </c>
      <c r="AN114" s="18"/>
      <c r="AO114" s="17"/>
      <c r="AQ114" s="9" t="s">
        <v>6</v>
      </c>
      <c r="AR114" s="99">
        <v>2.9759646285012299E-2</v>
      </c>
      <c r="AS114" s="99">
        <v>4.0777104960204237E-2</v>
      </c>
      <c r="AT114" s="18"/>
      <c r="AU114" s="99">
        <v>2.5783552627724155E-2</v>
      </c>
      <c r="AV114" s="99">
        <v>6.4360121757308375E-2</v>
      </c>
      <c r="AW114" s="18"/>
      <c r="AX114" s="18"/>
    </row>
    <row r="115" spans="3:50" x14ac:dyDescent="0.25">
      <c r="C115" s="9" t="s">
        <v>4</v>
      </c>
      <c r="D115" s="7" t="s">
        <v>35</v>
      </c>
      <c r="E115" s="8"/>
      <c r="F115" s="9" t="s">
        <v>7</v>
      </c>
      <c r="G115" s="13">
        <v>3117231</v>
      </c>
      <c r="H115" s="13">
        <v>661966</v>
      </c>
      <c r="I115" s="13"/>
      <c r="J115" s="13">
        <v>3588030</v>
      </c>
      <c r="K115" s="13">
        <v>191167</v>
      </c>
      <c r="L115" s="13"/>
      <c r="M115" s="13"/>
      <c r="O115" s="9" t="s">
        <v>7</v>
      </c>
      <c r="P115" s="15">
        <v>2.9</v>
      </c>
      <c r="Q115" s="15">
        <v>8.5</v>
      </c>
      <c r="R115" s="97"/>
      <c r="S115" s="15">
        <v>2.9</v>
      </c>
      <c r="T115" s="15">
        <v>16.2</v>
      </c>
      <c r="U115" s="15"/>
      <c r="V115" s="15"/>
      <c r="Y115" s="9" t="s">
        <v>7</v>
      </c>
      <c r="Z115" s="13">
        <v>180799.39800000002</v>
      </c>
      <c r="AA115" s="13">
        <v>112534.22</v>
      </c>
      <c r="AB115" s="13"/>
      <c r="AC115" s="13">
        <v>208105.74</v>
      </c>
      <c r="AD115" s="13">
        <v>61938.108</v>
      </c>
      <c r="AE115" s="13"/>
      <c r="AF115" s="13"/>
      <c r="AH115" s="9" t="s">
        <v>7</v>
      </c>
      <c r="AI115" s="99">
        <v>0.59685785381455236</v>
      </c>
      <c r="AJ115" s="99">
        <v>0.16452311693372806</v>
      </c>
      <c r="AK115" s="100"/>
      <c r="AL115" s="99">
        <v>0.45702812431774348</v>
      </c>
      <c r="AM115" s="99">
        <v>0.13704651066093343</v>
      </c>
      <c r="AN115" s="18"/>
      <c r="AO115" s="17"/>
      <c r="AQ115" s="9" t="s">
        <v>7</v>
      </c>
      <c r="AR115" s="99">
        <v>3.4617755521244041E-2</v>
      </c>
      <c r="AS115" s="99">
        <v>2.796892987873377E-2</v>
      </c>
      <c r="AT115" s="18"/>
      <c r="AU115" s="99">
        <v>2.6507631210429122E-2</v>
      </c>
      <c r="AV115" s="99">
        <v>4.4403069454142428E-2</v>
      </c>
      <c r="AW115" s="18"/>
      <c r="AX115" s="18"/>
    </row>
    <row r="116" spans="3:50" x14ac:dyDescent="0.25">
      <c r="C116" s="5" t="s">
        <v>4</v>
      </c>
      <c r="D116" s="3" t="s">
        <v>1</v>
      </c>
      <c r="E116" s="8"/>
      <c r="F116" s="5" t="s">
        <v>5</v>
      </c>
      <c r="G116" s="12">
        <v>6166921</v>
      </c>
      <c r="H116" s="12">
        <v>3491381</v>
      </c>
      <c r="I116" s="13"/>
      <c r="J116" s="12">
        <v>9030275</v>
      </c>
      <c r="K116" s="12">
        <v>626114</v>
      </c>
      <c r="L116" s="13"/>
      <c r="M116" s="13"/>
      <c r="O116" s="5" t="s">
        <v>5</v>
      </c>
      <c r="P116" s="14">
        <v>1.4</v>
      </c>
      <c r="Q116" s="14">
        <v>3</v>
      </c>
      <c r="R116" s="97"/>
      <c r="S116" s="14">
        <v>0.7</v>
      </c>
      <c r="T116" s="14">
        <v>8.6999999999999993</v>
      </c>
      <c r="U116" s="15"/>
      <c r="V116" s="15"/>
      <c r="Y116" s="5" t="s">
        <v>5</v>
      </c>
      <c r="Z116" s="12">
        <v>172673.788</v>
      </c>
      <c r="AA116" s="12">
        <v>209482.86</v>
      </c>
      <c r="AB116" s="13"/>
      <c r="AC116" s="12">
        <v>126423.85</v>
      </c>
      <c r="AD116" s="12">
        <v>108943.836</v>
      </c>
      <c r="AE116" s="13"/>
      <c r="AF116" s="13"/>
      <c r="AH116" s="5" t="s">
        <v>5</v>
      </c>
      <c r="AI116" s="102">
        <v>1</v>
      </c>
      <c r="AJ116" s="102">
        <v>1</v>
      </c>
      <c r="AK116" s="100"/>
      <c r="AL116" s="102">
        <v>1</v>
      </c>
      <c r="AM116" s="102">
        <v>1</v>
      </c>
      <c r="AN116" s="18"/>
      <c r="AO116" s="17"/>
      <c r="AQ116" s="5" t="s">
        <v>5</v>
      </c>
      <c r="AR116" s="102">
        <v>2.7999999999999997E-2</v>
      </c>
      <c r="AS116" s="102">
        <v>0.06</v>
      </c>
      <c r="AT116" s="18"/>
      <c r="AU116" s="102">
        <v>1.3999999999999999E-2</v>
      </c>
      <c r="AV116" s="102">
        <v>0.17399999999999999</v>
      </c>
      <c r="AW116" s="18"/>
      <c r="AX116" s="18"/>
    </row>
    <row r="117" spans="3:50" x14ac:dyDescent="0.25">
      <c r="C117" s="9" t="s">
        <v>4</v>
      </c>
      <c r="D117" s="7" t="s">
        <v>1</v>
      </c>
      <c r="E117" s="8"/>
      <c r="F117" s="9" t="s">
        <v>0</v>
      </c>
      <c r="G117" s="13">
        <v>1104939</v>
      </c>
      <c r="H117" s="13">
        <v>1139195</v>
      </c>
      <c r="I117" s="12"/>
      <c r="J117" s="13">
        <v>1897500</v>
      </c>
      <c r="K117" s="13">
        <v>346634</v>
      </c>
      <c r="L117" s="12"/>
      <c r="M117" s="12"/>
      <c r="O117" s="9" t="s">
        <v>0</v>
      </c>
      <c r="P117" s="15">
        <v>6</v>
      </c>
      <c r="Q117" s="15">
        <v>6</v>
      </c>
      <c r="R117" s="98"/>
      <c r="S117" s="15">
        <v>4.7</v>
      </c>
      <c r="T117" s="15">
        <v>11.5</v>
      </c>
      <c r="U117" s="14"/>
      <c r="V117" s="14"/>
      <c r="Y117" s="9" t="s">
        <v>0</v>
      </c>
      <c r="Z117" s="13">
        <v>132592.68</v>
      </c>
      <c r="AA117" s="13">
        <v>136703.4</v>
      </c>
      <c r="AB117" s="12"/>
      <c r="AC117" s="13">
        <v>178365</v>
      </c>
      <c r="AD117" s="13">
        <v>79725.820000000007</v>
      </c>
      <c r="AE117" s="12"/>
      <c r="AF117" s="12"/>
      <c r="AH117" s="9" t="s">
        <v>0</v>
      </c>
      <c r="AI117" s="99">
        <v>0.17917190766672705</v>
      </c>
      <c r="AJ117" s="99">
        <v>0.32628779271010527</v>
      </c>
      <c r="AK117" s="101"/>
      <c r="AL117" s="99">
        <v>0.21012649116444404</v>
      </c>
      <c r="AM117" s="99">
        <v>0.55362761414055583</v>
      </c>
      <c r="AN117" s="16"/>
      <c r="AO117" s="17"/>
      <c r="AQ117" s="9" t="s">
        <v>0</v>
      </c>
      <c r="AR117" s="99">
        <v>2.1500628920007245E-2</v>
      </c>
      <c r="AS117" s="99">
        <v>3.9154535125212629E-2</v>
      </c>
      <c r="AT117" s="16"/>
      <c r="AU117" s="99">
        <v>1.9751890169457741E-2</v>
      </c>
      <c r="AV117" s="99">
        <v>0.12733435125232784</v>
      </c>
      <c r="AW117" s="16"/>
      <c r="AX117" s="16"/>
    </row>
    <row r="118" spans="3:50" x14ac:dyDescent="0.25">
      <c r="C118" s="9" t="s">
        <v>4</v>
      </c>
      <c r="D118" s="7" t="s">
        <v>1</v>
      </c>
      <c r="E118" s="8"/>
      <c r="F118" s="9" t="s">
        <v>6</v>
      </c>
      <c r="G118" s="13">
        <v>2405542</v>
      </c>
      <c r="H118" s="13">
        <v>1952365</v>
      </c>
      <c r="I118" s="13"/>
      <c r="J118" s="13">
        <v>4143138</v>
      </c>
      <c r="K118" s="13">
        <v>212857</v>
      </c>
      <c r="L118" s="13"/>
      <c r="M118" s="13"/>
      <c r="O118" s="9" t="s">
        <v>6</v>
      </c>
      <c r="P118" s="15">
        <v>4</v>
      </c>
      <c r="Q118" s="15">
        <v>4.7</v>
      </c>
      <c r="R118" s="97"/>
      <c r="S118" s="15">
        <v>2.2999999999999998</v>
      </c>
      <c r="T118" s="15">
        <v>14.1</v>
      </c>
      <c r="U118" s="15"/>
      <c r="V118" s="15"/>
      <c r="Y118" s="9" t="s">
        <v>6</v>
      </c>
      <c r="Z118" s="13">
        <v>192443.36</v>
      </c>
      <c r="AA118" s="13">
        <v>183522.31</v>
      </c>
      <c r="AB118" s="13"/>
      <c r="AC118" s="13">
        <v>190584.34799999997</v>
      </c>
      <c r="AD118" s="13">
        <v>60025.673999999992</v>
      </c>
      <c r="AE118" s="13"/>
      <c r="AF118" s="13"/>
      <c r="AH118" s="9" t="s">
        <v>6</v>
      </c>
      <c r="AI118" s="99">
        <v>0.3900718040655945</v>
      </c>
      <c r="AJ118" s="99">
        <v>0.55919563061149724</v>
      </c>
      <c r="AK118" s="100"/>
      <c r="AL118" s="99">
        <v>0.45880529662717912</v>
      </c>
      <c r="AM118" s="99">
        <v>0.33996524594562649</v>
      </c>
      <c r="AN118" s="18"/>
      <c r="AO118" s="17"/>
      <c r="AQ118" s="9" t="s">
        <v>6</v>
      </c>
      <c r="AR118" s="99">
        <v>3.1205744325247559E-2</v>
      </c>
      <c r="AS118" s="99">
        <v>5.2564389277480743E-2</v>
      </c>
      <c r="AT118" s="18"/>
      <c r="AU118" s="99">
        <v>2.1105043644850236E-2</v>
      </c>
      <c r="AV118" s="99">
        <v>9.5870199356666672E-2</v>
      </c>
      <c r="AW118" s="18"/>
      <c r="AX118" s="18"/>
    </row>
    <row r="119" spans="3:50" x14ac:dyDescent="0.25">
      <c r="C119" s="9" t="s">
        <v>4</v>
      </c>
      <c r="D119" s="7" t="s">
        <v>1</v>
      </c>
      <c r="E119" s="4"/>
      <c r="F119" s="9" t="s">
        <v>7</v>
      </c>
      <c r="G119" s="13">
        <v>2656440</v>
      </c>
      <c r="H119" s="13">
        <v>399821</v>
      </c>
      <c r="I119" s="13"/>
      <c r="J119" s="13">
        <v>2989637</v>
      </c>
      <c r="K119" s="13">
        <v>66623</v>
      </c>
      <c r="L119" s="13"/>
      <c r="M119" s="13"/>
      <c r="O119" s="9" t="s">
        <v>7</v>
      </c>
      <c r="P119" s="15">
        <v>4</v>
      </c>
      <c r="Q119" s="15">
        <v>10.6</v>
      </c>
      <c r="R119" s="97"/>
      <c r="S119" s="15">
        <v>4</v>
      </c>
      <c r="T119" s="15">
        <v>25.2</v>
      </c>
      <c r="U119" s="15"/>
      <c r="V119" s="15"/>
      <c r="Y119" s="9" t="s">
        <v>7</v>
      </c>
      <c r="Z119" s="13">
        <v>212515.20000000001</v>
      </c>
      <c r="AA119" s="13">
        <v>84762.051999999996</v>
      </c>
      <c r="AB119" s="13"/>
      <c r="AC119" s="13">
        <v>239170.96</v>
      </c>
      <c r="AD119" s="13">
        <v>33577.991999999998</v>
      </c>
      <c r="AE119" s="13"/>
      <c r="AF119" s="13"/>
      <c r="AH119" s="9" t="s">
        <v>7</v>
      </c>
      <c r="AI119" s="99">
        <v>0.43075628826767848</v>
      </c>
      <c r="AJ119" s="99">
        <v>0.11451657667839746</v>
      </c>
      <c r="AK119" s="100"/>
      <c r="AL119" s="99">
        <v>0.33106821220837684</v>
      </c>
      <c r="AM119" s="99">
        <v>0.10640713991381762</v>
      </c>
      <c r="AN119" s="18"/>
      <c r="AO119" s="17"/>
      <c r="AQ119" s="9" t="s">
        <v>7</v>
      </c>
      <c r="AR119" s="99">
        <v>3.446050306141428E-2</v>
      </c>
      <c r="AS119" s="99">
        <v>2.4277514255820257E-2</v>
      </c>
      <c r="AT119" s="18"/>
      <c r="AU119" s="99">
        <v>2.6485456976670149E-2</v>
      </c>
      <c r="AV119" s="99">
        <v>5.3629198516564072E-2</v>
      </c>
      <c r="AW119" s="18"/>
      <c r="AX119" s="18"/>
    </row>
    <row r="120" spans="3:50" x14ac:dyDescent="0.25">
      <c r="C120" s="5" t="s">
        <v>4</v>
      </c>
      <c r="D120" s="3" t="s">
        <v>3</v>
      </c>
      <c r="E120" s="8"/>
      <c r="F120" s="5" t="s">
        <v>5</v>
      </c>
      <c r="G120" s="12">
        <v>4514915</v>
      </c>
      <c r="H120" s="12">
        <v>331134</v>
      </c>
      <c r="I120" s="13"/>
      <c r="J120" s="12">
        <v>4809760</v>
      </c>
      <c r="K120" s="12">
        <v>36288</v>
      </c>
      <c r="L120" s="13"/>
      <c r="M120" s="13"/>
      <c r="O120" s="5" t="s">
        <v>5</v>
      </c>
      <c r="P120" s="14">
        <v>0.7</v>
      </c>
      <c r="Q120" s="14">
        <v>7.5</v>
      </c>
      <c r="R120" s="97"/>
      <c r="S120" s="14">
        <v>0.7</v>
      </c>
      <c r="T120" s="14">
        <v>23.2</v>
      </c>
      <c r="U120" s="15"/>
      <c r="V120" s="15"/>
      <c r="Y120" s="5" t="s">
        <v>5</v>
      </c>
      <c r="Z120" s="12">
        <v>63208.81</v>
      </c>
      <c r="AA120" s="12">
        <v>49670.1</v>
      </c>
      <c r="AB120" s="13"/>
      <c r="AC120" s="12">
        <v>67336.639999999999</v>
      </c>
      <c r="AD120" s="12">
        <v>16837.631999999998</v>
      </c>
      <c r="AE120" s="13"/>
      <c r="AF120" s="13"/>
      <c r="AH120" s="5" t="s">
        <v>5</v>
      </c>
      <c r="AI120" s="102">
        <v>1</v>
      </c>
      <c r="AJ120" s="102">
        <v>1</v>
      </c>
      <c r="AK120" s="100"/>
      <c r="AL120" s="102">
        <v>1</v>
      </c>
      <c r="AM120" s="102">
        <v>1</v>
      </c>
      <c r="AN120" s="18"/>
      <c r="AO120" s="17"/>
      <c r="AQ120" s="5" t="s">
        <v>5</v>
      </c>
      <c r="AR120" s="102">
        <v>1.3999999999999999E-2</v>
      </c>
      <c r="AS120" s="102">
        <v>0.15</v>
      </c>
      <c r="AT120" s="18"/>
      <c r="AU120" s="102">
        <v>1.3999999999999999E-2</v>
      </c>
      <c r="AV120" s="102">
        <v>0.46399999999999997</v>
      </c>
      <c r="AW120" s="18"/>
      <c r="AX120" s="18"/>
    </row>
    <row r="121" spans="3:50" x14ac:dyDescent="0.25">
      <c r="C121" s="9" t="s">
        <v>4</v>
      </c>
      <c r="D121" s="7" t="s">
        <v>3</v>
      </c>
      <c r="E121" s="8"/>
      <c r="F121" s="9" t="s">
        <v>0</v>
      </c>
      <c r="G121" s="13">
        <v>411938</v>
      </c>
      <c r="H121" s="13">
        <v>56838</v>
      </c>
      <c r="I121" s="12"/>
      <c r="J121" s="13">
        <v>457280</v>
      </c>
      <c r="K121" s="13" t="s">
        <v>36</v>
      </c>
      <c r="L121" s="12"/>
      <c r="M121" s="12"/>
      <c r="O121" s="9" t="s">
        <v>0</v>
      </c>
      <c r="P121" s="15">
        <v>6.5</v>
      </c>
      <c r="Q121" s="15">
        <v>18.399999999999999</v>
      </c>
      <c r="R121" s="98"/>
      <c r="S121" s="15">
        <v>6.2</v>
      </c>
      <c r="T121" s="15" t="s">
        <v>36</v>
      </c>
      <c r="U121" s="14"/>
      <c r="V121" s="14"/>
      <c r="Y121" s="9" t="s">
        <v>0</v>
      </c>
      <c r="Z121" s="13">
        <v>53551.94</v>
      </c>
      <c r="AA121" s="13">
        <v>20916.383999999998</v>
      </c>
      <c r="AB121" s="12"/>
      <c r="AC121" s="13">
        <v>56702.720000000001</v>
      </c>
      <c r="AD121" s="13" t="s">
        <v>36</v>
      </c>
      <c r="AE121" s="12"/>
      <c r="AF121" s="12"/>
      <c r="AH121" s="9" t="s">
        <v>0</v>
      </c>
      <c r="AI121" s="99">
        <v>9.1239369954916091E-2</v>
      </c>
      <c r="AJ121" s="99">
        <v>0.1716465237637935</v>
      </c>
      <c r="AK121" s="101"/>
      <c r="AL121" s="99">
        <v>9.5073350853265029E-2</v>
      </c>
      <c r="AM121" s="103" t="s">
        <v>36</v>
      </c>
      <c r="AN121" s="16"/>
      <c r="AO121" s="104"/>
      <c r="AP121" s="105"/>
      <c r="AQ121" s="9" t="s">
        <v>0</v>
      </c>
      <c r="AR121" s="103">
        <v>1.1861118094139091E-2</v>
      </c>
      <c r="AS121" s="103">
        <v>6.3165920745076001E-2</v>
      </c>
      <c r="AT121" s="16"/>
      <c r="AU121" s="103">
        <v>1.1789095505804863E-2</v>
      </c>
      <c r="AV121" s="103" t="s">
        <v>36</v>
      </c>
      <c r="AW121" s="16"/>
      <c r="AX121" s="16"/>
    </row>
    <row r="122" spans="3:50" x14ac:dyDescent="0.25">
      <c r="C122" s="9" t="s">
        <v>4</v>
      </c>
      <c r="D122" s="7" t="s">
        <v>3</v>
      </c>
      <c r="E122" s="8"/>
      <c r="F122" s="9" t="s">
        <v>6</v>
      </c>
      <c r="G122" s="13">
        <v>2478649</v>
      </c>
      <c r="H122" s="13">
        <v>242336</v>
      </c>
      <c r="I122" s="13"/>
      <c r="J122" s="13">
        <v>2701336</v>
      </c>
      <c r="K122" s="13" t="s">
        <v>36</v>
      </c>
      <c r="L122" s="13"/>
      <c r="M122" s="13"/>
      <c r="O122" s="9" t="s">
        <v>6</v>
      </c>
      <c r="P122" s="15">
        <v>2.2000000000000002</v>
      </c>
      <c r="Q122" s="15">
        <v>9.5</v>
      </c>
      <c r="R122" s="97"/>
      <c r="S122" s="15">
        <v>2.2000000000000002</v>
      </c>
      <c r="T122" s="15" t="s">
        <v>36</v>
      </c>
      <c r="U122" s="15"/>
      <c r="V122" s="15"/>
      <c r="Y122" s="9" t="s">
        <v>6</v>
      </c>
      <c r="Z122" s="13">
        <v>109060.55600000001</v>
      </c>
      <c r="AA122" s="13">
        <v>46043.839999999997</v>
      </c>
      <c r="AB122" s="13"/>
      <c r="AC122" s="13">
        <v>118858.784</v>
      </c>
      <c r="AD122" s="13" t="s">
        <v>36</v>
      </c>
      <c r="AE122" s="13"/>
      <c r="AF122" s="13"/>
      <c r="AH122" s="9" t="s">
        <v>6</v>
      </c>
      <c r="AI122" s="99">
        <v>0.54899128776510742</v>
      </c>
      <c r="AJ122" s="99">
        <v>0.73183665827127387</v>
      </c>
      <c r="AK122" s="100"/>
      <c r="AL122" s="99">
        <v>0.56163633944313229</v>
      </c>
      <c r="AM122" s="103" t="s">
        <v>36</v>
      </c>
      <c r="AN122" s="18"/>
      <c r="AO122" s="104"/>
      <c r="AP122" s="105"/>
      <c r="AQ122" s="9" t="s">
        <v>6</v>
      </c>
      <c r="AR122" s="103">
        <v>2.4155616661664728E-2</v>
      </c>
      <c r="AS122" s="103">
        <v>0.13904896507154205</v>
      </c>
      <c r="AT122" s="18"/>
      <c r="AU122" s="103">
        <v>2.471199893549782E-2</v>
      </c>
      <c r="AV122" s="103" t="s">
        <v>36</v>
      </c>
      <c r="AW122" s="18"/>
      <c r="AX122" s="18"/>
    </row>
    <row r="123" spans="3:50" x14ac:dyDescent="0.25">
      <c r="C123" s="9" t="s">
        <v>4</v>
      </c>
      <c r="D123" s="7" t="s">
        <v>3</v>
      </c>
      <c r="E123" s="8"/>
      <c r="F123" s="9" t="s">
        <v>7</v>
      </c>
      <c r="G123" s="13">
        <v>1624328</v>
      </c>
      <c r="H123" s="13">
        <v>31960</v>
      </c>
      <c r="I123" s="13"/>
      <c r="J123" s="13">
        <v>1651144</v>
      </c>
      <c r="K123" s="13" t="s">
        <v>36</v>
      </c>
      <c r="L123" s="13"/>
      <c r="M123" s="13"/>
      <c r="O123" s="9" t="s">
        <v>7</v>
      </c>
      <c r="P123" s="15">
        <v>2.9</v>
      </c>
      <c r="Q123" s="15">
        <v>25</v>
      </c>
      <c r="R123" s="97"/>
      <c r="S123" s="15">
        <v>2.9</v>
      </c>
      <c r="T123" s="15" t="s">
        <v>36</v>
      </c>
      <c r="U123" s="15"/>
      <c r="V123" s="15"/>
      <c r="Y123" s="9" t="s">
        <v>7</v>
      </c>
      <c r="Z123" s="13">
        <v>94211.024000000005</v>
      </c>
      <c r="AA123" s="13">
        <v>15980</v>
      </c>
      <c r="AB123" s="13"/>
      <c r="AC123" s="13">
        <v>95766.351999999999</v>
      </c>
      <c r="AD123" s="13" t="s">
        <v>36</v>
      </c>
      <c r="AE123" s="13"/>
      <c r="AF123" s="13"/>
      <c r="AH123" s="9" t="s">
        <v>7</v>
      </c>
      <c r="AI123" s="99">
        <v>0.35976934227997648</v>
      </c>
      <c r="AJ123" s="99">
        <v>9.6516817964932625E-2</v>
      </c>
      <c r="AK123" s="100"/>
      <c r="AL123" s="99">
        <v>0.34329030970360269</v>
      </c>
      <c r="AM123" s="103" t="s">
        <v>36</v>
      </c>
      <c r="AN123" s="18"/>
      <c r="AO123" s="104"/>
      <c r="AP123" s="105"/>
      <c r="AQ123" s="9" t="s">
        <v>7</v>
      </c>
      <c r="AR123" s="103">
        <v>2.0866621852238632E-2</v>
      </c>
      <c r="AS123" s="103">
        <v>4.8258408982466312E-2</v>
      </c>
      <c r="AT123" s="18"/>
      <c r="AU123" s="103">
        <v>1.9910837962808955E-2</v>
      </c>
      <c r="AV123" s="103" t="s">
        <v>36</v>
      </c>
      <c r="AW123" s="18"/>
      <c r="AX123" s="18"/>
    </row>
    <row r="124" spans="3:50" x14ac:dyDescent="0.25">
      <c r="C124" s="5" t="s">
        <v>4</v>
      </c>
      <c r="D124" s="3" t="s">
        <v>10</v>
      </c>
      <c r="E124" s="8"/>
      <c r="F124" s="5" t="s">
        <v>5</v>
      </c>
      <c r="G124" s="12">
        <v>18733468</v>
      </c>
      <c r="H124" s="12">
        <v>9465978</v>
      </c>
      <c r="I124" s="13"/>
      <c r="J124" s="12">
        <v>24959611</v>
      </c>
      <c r="K124" s="12">
        <v>3236808</v>
      </c>
      <c r="L124" s="13"/>
      <c r="M124" s="13"/>
      <c r="O124" s="5" t="s">
        <v>5</v>
      </c>
      <c r="P124" s="14">
        <v>0.8</v>
      </c>
      <c r="Q124" s="14">
        <v>1.6</v>
      </c>
      <c r="R124" s="97"/>
      <c r="S124" s="14">
        <v>0.8</v>
      </c>
      <c r="T124" s="14">
        <v>3.1</v>
      </c>
      <c r="U124" s="15"/>
      <c r="V124" s="15"/>
      <c r="Y124" s="5" t="s">
        <v>5</v>
      </c>
      <c r="Z124" s="12">
        <v>299735.48800000001</v>
      </c>
      <c r="AA124" s="12">
        <v>302911.29600000003</v>
      </c>
      <c r="AB124" s="13"/>
      <c r="AC124" s="12">
        <v>399353.77600000001</v>
      </c>
      <c r="AD124" s="12">
        <v>200682.09600000002</v>
      </c>
      <c r="AE124" s="13"/>
      <c r="AF124" s="13"/>
      <c r="AH124" s="5" t="s">
        <v>5</v>
      </c>
      <c r="AI124" s="102">
        <v>1</v>
      </c>
      <c r="AJ124" s="102">
        <v>1</v>
      </c>
      <c r="AK124" s="100"/>
      <c r="AL124" s="102">
        <v>1</v>
      </c>
      <c r="AM124" s="102">
        <v>1</v>
      </c>
      <c r="AN124" s="18"/>
      <c r="AO124" s="17"/>
      <c r="AQ124" s="5" t="s">
        <v>5</v>
      </c>
      <c r="AR124" s="102">
        <v>1.6E-2</v>
      </c>
      <c r="AS124" s="102">
        <v>3.2000000000000001E-2</v>
      </c>
      <c r="AT124" s="18"/>
      <c r="AU124" s="102">
        <v>1.6E-2</v>
      </c>
      <c r="AV124" s="102">
        <v>6.2E-2</v>
      </c>
      <c r="AW124" s="18"/>
      <c r="AX124" s="18"/>
    </row>
    <row r="125" spans="3:50" x14ac:dyDescent="0.25">
      <c r="C125" s="9" t="s">
        <v>4</v>
      </c>
      <c r="D125" s="7" t="s">
        <v>10</v>
      </c>
      <c r="E125" s="4"/>
      <c r="F125" s="9" t="s">
        <v>0</v>
      </c>
      <c r="G125" s="13">
        <v>2451119</v>
      </c>
      <c r="H125" s="13">
        <v>3473471</v>
      </c>
      <c r="I125" s="12"/>
      <c r="J125" s="13">
        <v>4348726</v>
      </c>
      <c r="K125" s="13">
        <v>1575276</v>
      </c>
      <c r="L125" s="12"/>
      <c r="M125" s="12"/>
      <c r="O125" s="9" t="s">
        <v>0</v>
      </c>
      <c r="P125" s="15">
        <v>3.9</v>
      </c>
      <c r="Q125" s="15">
        <v>3.1</v>
      </c>
      <c r="R125" s="98"/>
      <c r="S125" s="15">
        <v>2.7</v>
      </c>
      <c r="T125" s="15">
        <v>4.5</v>
      </c>
      <c r="U125" s="14"/>
      <c r="V125" s="14"/>
      <c r="Y125" s="9" t="s">
        <v>0</v>
      </c>
      <c r="Z125" s="13">
        <v>191187.28200000001</v>
      </c>
      <c r="AA125" s="13">
        <v>215355.20199999999</v>
      </c>
      <c r="AB125" s="12"/>
      <c r="AC125" s="13">
        <v>234831.20400000003</v>
      </c>
      <c r="AD125" s="13">
        <v>141774.84</v>
      </c>
      <c r="AE125" s="12"/>
      <c r="AF125" s="12"/>
      <c r="AH125" s="9" t="s">
        <v>0</v>
      </c>
      <c r="AI125" s="99">
        <v>0.13084171067524711</v>
      </c>
      <c r="AJ125" s="99">
        <v>0.36694264448956038</v>
      </c>
      <c r="AK125" s="101"/>
      <c r="AL125" s="99">
        <v>0.17423051985866286</v>
      </c>
      <c r="AM125" s="99">
        <v>0.48667576204705376</v>
      </c>
      <c r="AN125" s="16"/>
      <c r="AO125" s="17"/>
      <c r="AQ125" s="9" t="s">
        <v>0</v>
      </c>
      <c r="AR125" s="99">
        <v>1.0205653432669276E-2</v>
      </c>
      <c r="AS125" s="99">
        <v>2.2750443958352743E-2</v>
      </c>
      <c r="AT125" s="16"/>
      <c r="AU125" s="99">
        <v>9.4084480723677956E-3</v>
      </c>
      <c r="AV125" s="99">
        <v>4.3800818584234839E-2</v>
      </c>
      <c r="AW125" s="16"/>
      <c r="AX125" s="16"/>
    </row>
    <row r="126" spans="3:50" x14ac:dyDescent="0.25">
      <c r="C126" s="9" t="s">
        <v>4</v>
      </c>
      <c r="D126" s="7" t="s">
        <v>10</v>
      </c>
      <c r="E126" s="8"/>
      <c r="F126" s="9" t="s">
        <v>6</v>
      </c>
      <c r="G126" s="13">
        <v>6536327</v>
      </c>
      <c r="H126" s="13">
        <v>4441172</v>
      </c>
      <c r="I126" s="13"/>
      <c r="J126" s="13">
        <v>9890328</v>
      </c>
      <c r="K126" s="13">
        <v>1084732</v>
      </c>
      <c r="L126" s="13"/>
      <c r="M126" s="13"/>
      <c r="O126" s="9" t="s">
        <v>6</v>
      </c>
      <c r="P126" s="15">
        <v>2.1</v>
      </c>
      <c r="Q126" s="15">
        <v>2.7</v>
      </c>
      <c r="R126" s="97"/>
      <c r="S126" s="15">
        <v>1.6</v>
      </c>
      <c r="T126" s="15">
        <v>5.7</v>
      </c>
      <c r="U126" s="15"/>
      <c r="V126" s="15"/>
      <c r="Y126" s="9" t="s">
        <v>6</v>
      </c>
      <c r="Z126" s="13">
        <v>274525.734</v>
      </c>
      <c r="AA126" s="13">
        <v>239823.288</v>
      </c>
      <c r="AB126" s="13"/>
      <c r="AC126" s="13">
        <v>316490.49600000004</v>
      </c>
      <c r="AD126" s="13">
        <v>123659.448</v>
      </c>
      <c r="AE126" s="13"/>
      <c r="AF126" s="13"/>
      <c r="AH126" s="9" t="s">
        <v>6</v>
      </c>
      <c r="AI126" s="99">
        <v>0.34891174447785106</v>
      </c>
      <c r="AJ126" s="99">
        <v>0.46917201793623436</v>
      </c>
      <c r="AK126" s="100"/>
      <c r="AL126" s="99">
        <v>0.39625329096675427</v>
      </c>
      <c r="AM126" s="99">
        <v>0.33512398634704316</v>
      </c>
      <c r="AN126" s="18"/>
      <c r="AO126" s="17"/>
      <c r="AQ126" s="9" t="s">
        <v>6</v>
      </c>
      <c r="AR126" s="99">
        <v>1.4654293268069744E-2</v>
      </c>
      <c r="AS126" s="99">
        <v>2.5335288968556656E-2</v>
      </c>
      <c r="AT126" s="18"/>
      <c r="AU126" s="99">
        <v>1.2680105310936138E-2</v>
      </c>
      <c r="AV126" s="99">
        <v>3.8204134443562923E-2</v>
      </c>
      <c r="AW126" s="18"/>
      <c r="AX126" s="18"/>
    </row>
    <row r="127" spans="3:50" x14ac:dyDescent="0.25">
      <c r="C127" s="9" t="s">
        <v>4</v>
      </c>
      <c r="D127" s="7" t="s">
        <v>10</v>
      </c>
      <c r="E127" s="8"/>
      <c r="F127" s="9" t="s">
        <v>7</v>
      </c>
      <c r="G127" s="13">
        <v>9746022</v>
      </c>
      <c r="H127" s="13">
        <v>1551335</v>
      </c>
      <c r="I127" s="13"/>
      <c r="J127" s="13">
        <v>10720557</v>
      </c>
      <c r="K127" s="13">
        <v>576800</v>
      </c>
      <c r="L127" s="13"/>
      <c r="M127" s="13"/>
      <c r="O127" s="9" t="s">
        <v>7</v>
      </c>
      <c r="P127" s="15">
        <v>1.6</v>
      </c>
      <c r="Q127" s="15">
        <v>4.5</v>
      </c>
      <c r="R127" s="97"/>
      <c r="S127" s="15">
        <v>1.4</v>
      </c>
      <c r="T127" s="15">
        <v>8.1999999999999993</v>
      </c>
      <c r="U127" s="15"/>
      <c r="V127" s="15"/>
      <c r="Y127" s="9" t="s">
        <v>7</v>
      </c>
      <c r="Z127" s="13">
        <v>311872.70400000003</v>
      </c>
      <c r="AA127" s="13">
        <v>139620.15</v>
      </c>
      <c r="AB127" s="13"/>
      <c r="AC127" s="13">
        <v>300175.59599999996</v>
      </c>
      <c r="AD127" s="13">
        <v>94595.199999999997</v>
      </c>
      <c r="AE127" s="13"/>
      <c r="AF127" s="13"/>
      <c r="AH127" s="9" t="s">
        <v>7</v>
      </c>
      <c r="AI127" s="99">
        <v>0.5202465448469018</v>
      </c>
      <c r="AJ127" s="99">
        <v>0.16388533757420523</v>
      </c>
      <c r="AK127" s="100"/>
      <c r="AL127" s="99">
        <v>0.4295161891745829</v>
      </c>
      <c r="AM127" s="99">
        <v>0.17820025160590311</v>
      </c>
      <c r="AN127" s="18"/>
      <c r="AO127" s="17"/>
      <c r="AQ127" s="9" t="s">
        <v>7</v>
      </c>
      <c r="AR127" s="99">
        <v>1.6647889435100857E-2</v>
      </c>
      <c r="AS127" s="99">
        <v>1.4749680381678471E-2</v>
      </c>
      <c r="AT127" s="18"/>
      <c r="AU127" s="99">
        <v>1.2026453296888319E-2</v>
      </c>
      <c r="AV127" s="99">
        <v>2.9224841263368107E-2</v>
      </c>
      <c r="AW127" s="18"/>
      <c r="AX127" s="18"/>
    </row>
    <row r="128" spans="3:50" x14ac:dyDescent="0.25">
      <c r="C128" s="5" t="s">
        <v>8</v>
      </c>
      <c r="D128" s="3" t="s">
        <v>10</v>
      </c>
      <c r="E128" s="8"/>
      <c r="F128" s="5" t="s">
        <v>5</v>
      </c>
      <c r="G128" s="12">
        <v>8313238</v>
      </c>
      <c r="H128" s="12">
        <v>5580434</v>
      </c>
      <c r="I128" s="13"/>
      <c r="J128" s="12">
        <v>11768215</v>
      </c>
      <c r="K128" s="12">
        <v>2123921</v>
      </c>
      <c r="L128" s="13"/>
      <c r="M128" s="13"/>
      <c r="O128" s="5" t="s">
        <v>5</v>
      </c>
      <c r="P128" s="14">
        <v>1.7</v>
      </c>
      <c r="Q128" s="14">
        <v>2.2999999999999998</v>
      </c>
      <c r="R128" s="97"/>
      <c r="S128" s="14">
        <v>1.4</v>
      </c>
      <c r="T128" s="14">
        <v>3.9</v>
      </c>
      <c r="U128" s="15"/>
      <c r="V128" s="15"/>
      <c r="Y128" s="5" t="s">
        <v>5</v>
      </c>
      <c r="Z128" s="12">
        <v>282650.092</v>
      </c>
      <c r="AA128" s="12">
        <v>256699.96399999998</v>
      </c>
      <c r="AB128" s="13"/>
      <c r="AC128" s="12">
        <v>329510.01999999996</v>
      </c>
      <c r="AD128" s="12">
        <v>165665.83799999999</v>
      </c>
      <c r="AE128" s="13"/>
      <c r="AF128" s="13"/>
      <c r="AH128" s="5" t="s">
        <v>5</v>
      </c>
      <c r="AI128" s="102">
        <v>1</v>
      </c>
      <c r="AJ128" s="102">
        <v>1</v>
      </c>
      <c r="AK128" s="100"/>
      <c r="AL128" s="102">
        <v>1</v>
      </c>
      <c r="AM128" s="102">
        <v>1</v>
      </c>
      <c r="AN128" s="18"/>
      <c r="AO128" s="17"/>
      <c r="AQ128" s="5" t="s">
        <v>5</v>
      </c>
      <c r="AR128" s="102">
        <v>3.4000000000000002E-2</v>
      </c>
      <c r="AS128" s="102">
        <v>4.5999999999999999E-2</v>
      </c>
      <c r="AT128" s="18"/>
      <c r="AU128" s="102">
        <v>2.7999999999999997E-2</v>
      </c>
      <c r="AV128" s="102">
        <v>7.8E-2</v>
      </c>
      <c r="AW128" s="18"/>
      <c r="AX128" s="18"/>
    </row>
    <row r="129" spans="2:50" x14ac:dyDescent="0.25">
      <c r="C129" s="9" t="s">
        <v>8</v>
      </c>
      <c r="D129" s="7" t="s">
        <v>10</v>
      </c>
      <c r="E129" s="8"/>
      <c r="F129" s="9" t="s">
        <v>0</v>
      </c>
      <c r="G129" s="13">
        <v>1266118</v>
      </c>
      <c r="H129" s="13">
        <v>2107124</v>
      </c>
      <c r="I129" s="12"/>
      <c r="J129" s="13">
        <v>2322901</v>
      </c>
      <c r="K129" s="13">
        <v>1049754</v>
      </c>
      <c r="L129" s="12"/>
      <c r="M129" s="12"/>
      <c r="O129" s="9" t="s">
        <v>0</v>
      </c>
      <c r="P129" s="15">
        <v>5.7</v>
      </c>
      <c r="Q129" s="15">
        <v>3.9</v>
      </c>
      <c r="R129" s="98"/>
      <c r="S129" s="15">
        <v>3.9</v>
      </c>
      <c r="T129" s="15">
        <v>5.7</v>
      </c>
      <c r="U129" s="14"/>
      <c r="V129" s="14"/>
      <c r="Y129" s="9" t="s">
        <v>0</v>
      </c>
      <c r="Z129" s="13">
        <v>144337.45200000002</v>
      </c>
      <c r="AA129" s="13">
        <v>164355.67199999999</v>
      </c>
      <c r="AB129" s="12"/>
      <c r="AC129" s="13">
        <v>181186.27800000002</v>
      </c>
      <c r="AD129" s="13">
        <v>119671.95599999999</v>
      </c>
      <c r="AE129" s="12"/>
      <c r="AF129" s="12"/>
      <c r="AH129" s="9" t="s">
        <v>0</v>
      </c>
      <c r="AI129" s="99">
        <v>0.15230142575011085</v>
      </c>
      <c r="AJ129" s="99">
        <v>0.37759142030888637</v>
      </c>
      <c r="AK129" s="101"/>
      <c r="AL129" s="99">
        <v>0.19738770918104404</v>
      </c>
      <c r="AM129" s="99">
        <v>0.49425284650417789</v>
      </c>
      <c r="AN129" s="16"/>
      <c r="AO129" s="17"/>
      <c r="AQ129" s="9" t="s">
        <v>0</v>
      </c>
      <c r="AR129" s="99">
        <v>1.736236253551264E-2</v>
      </c>
      <c r="AS129" s="99">
        <v>2.9452130784093134E-2</v>
      </c>
      <c r="AT129" s="16"/>
      <c r="AU129" s="99">
        <v>1.5396241316121434E-2</v>
      </c>
      <c r="AV129" s="99">
        <v>5.6344824501476279E-2</v>
      </c>
      <c r="AW129" s="16"/>
      <c r="AX129" s="16"/>
    </row>
    <row r="130" spans="2:50" x14ac:dyDescent="0.25">
      <c r="C130" s="9" t="s">
        <v>8</v>
      </c>
      <c r="D130" s="7" t="s">
        <v>10</v>
      </c>
      <c r="E130" s="4"/>
      <c r="F130" s="9" t="s">
        <v>6</v>
      </c>
      <c r="G130" s="13">
        <v>3351785</v>
      </c>
      <c r="H130" s="13">
        <v>2643261</v>
      </c>
      <c r="I130" s="13"/>
      <c r="J130" s="13">
        <v>5248829</v>
      </c>
      <c r="K130" s="13">
        <v>745268</v>
      </c>
      <c r="L130" s="13"/>
      <c r="M130" s="13"/>
      <c r="O130" s="9" t="s">
        <v>6</v>
      </c>
      <c r="P130" s="15">
        <v>3.1</v>
      </c>
      <c r="Q130" s="15">
        <v>3.9</v>
      </c>
      <c r="R130" s="97"/>
      <c r="S130" s="15">
        <v>2.2999999999999998</v>
      </c>
      <c r="T130" s="15">
        <v>8.1999999999999993</v>
      </c>
      <c r="U130" s="15"/>
      <c r="V130" s="15"/>
      <c r="Y130" s="9" t="s">
        <v>6</v>
      </c>
      <c r="Z130" s="13">
        <v>207810.67</v>
      </c>
      <c r="AA130" s="13">
        <v>206174.35800000001</v>
      </c>
      <c r="AB130" s="13"/>
      <c r="AC130" s="13">
        <v>241446.13399999999</v>
      </c>
      <c r="AD130" s="13">
        <v>122223.95199999999</v>
      </c>
      <c r="AE130" s="13"/>
      <c r="AF130" s="13"/>
      <c r="AH130" s="9" t="s">
        <v>6</v>
      </c>
      <c r="AI130" s="99">
        <v>0.4031864599569987</v>
      </c>
      <c r="AJ130" s="99">
        <v>0.47366584749501561</v>
      </c>
      <c r="AK130" s="100"/>
      <c r="AL130" s="99">
        <v>0.44601742915131987</v>
      </c>
      <c r="AM130" s="99">
        <v>0.35089252378031011</v>
      </c>
      <c r="AN130" s="18"/>
      <c r="AO130" s="17"/>
      <c r="AQ130" s="9" t="s">
        <v>6</v>
      </c>
      <c r="AR130" s="99">
        <v>2.4997560517333917E-2</v>
      </c>
      <c r="AS130" s="99">
        <v>3.6945936104611221E-2</v>
      </c>
      <c r="AT130" s="18"/>
      <c r="AU130" s="99">
        <v>2.0516801740960711E-2</v>
      </c>
      <c r="AV130" s="99">
        <v>5.7546373899970853E-2</v>
      </c>
      <c r="AW130" s="18"/>
      <c r="AX130" s="18"/>
    </row>
    <row r="131" spans="2:50" x14ac:dyDescent="0.25">
      <c r="C131" s="9" t="s">
        <v>8</v>
      </c>
      <c r="D131" s="7" t="s">
        <v>10</v>
      </c>
      <c r="E131" s="8"/>
      <c r="F131" s="9" t="s">
        <v>7</v>
      </c>
      <c r="G131" s="13">
        <v>3695335</v>
      </c>
      <c r="H131" s="13">
        <v>830049</v>
      </c>
      <c r="I131" s="13"/>
      <c r="J131" s="13">
        <v>4196485</v>
      </c>
      <c r="K131" s="13">
        <v>328899</v>
      </c>
      <c r="L131" s="13"/>
      <c r="M131" s="13"/>
      <c r="O131" s="9" t="s">
        <v>7</v>
      </c>
      <c r="P131" s="15">
        <v>3.1</v>
      </c>
      <c r="Q131" s="15">
        <v>6.6</v>
      </c>
      <c r="R131" s="97"/>
      <c r="S131" s="15">
        <v>2.7</v>
      </c>
      <c r="T131" s="15">
        <v>10.6</v>
      </c>
      <c r="U131" s="15"/>
      <c r="V131" s="15"/>
      <c r="Y131" s="9" t="s">
        <v>7</v>
      </c>
      <c r="Z131" s="13">
        <v>229110.77</v>
      </c>
      <c r="AA131" s="13">
        <v>109566.46799999999</v>
      </c>
      <c r="AB131" s="13"/>
      <c r="AC131" s="13">
        <v>226610.19</v>
      </c>
      <c r="AD131" s="13">
        <v>69726.588000000003</v>
      </c>
      <c r="AE131" s="13"/>
      <c r="AF131" s="13"/>
      <c r="AH131" s="9" t="s">
        <v>7</v>
      </c>
      <c r="AI131" s="99">
        <v>0.44451211429289045</v>
      </c>
      <c r="AJ131" s="99">
        <v>0.14874273219609802</v>
      </c>
      <c r="AK131" s="100"/>
      <c r="AL131" s="99">
        <v>0.3565948616676361</v>
      </c>
      <c r="AM131" s="99">
        <v>0.154854629715512</v>
      </c>
      <c r="AN131" s="18"/>
      <c r="AO131" s="17"/>
      <c r="AQ131" s="9" t="s">
        <v>7</v>
      </c>
      <c r="AR131" s="99">
        <v>2.7559751086159209E-2</v>
      </c>
      <c r="AS131" s="99">
        <v>1.9634040649884936E-2</v>
      </c>
      <c r="AT131" s="18"/>
      <c r="AU131" s="99">
        <v>1.925612253005235E-2</v>
      </c>
      <c r="AV131" s="99">
        <v>3.2829181499688539E-2</v>
      </c>
      <c r="AW131" s="18"/>
      <c r="AX131" s="18"/>
    </row>
    <row r="132" spans="2:50" x14ac:dyDescent="0.25">
      <c r="C132" s="5" t="s">
        <v>9</v>
      </c>
      <c r="D132" s="3" t="s">
        <v>10</v>
      </c>
      <c r="E132" s="8"/>
      <c r="F132" s="5" t="s">
        <v>5</v>
      </c>
      <c r="G132" s="12">
        <v>10420231</v>
      </c>
      <c r="H132" s="12">
        <v>3885546</v>
      </c>
      <c r="I132" s="13"/>
      <c r="J132" s="12">
        <v>13191396</v>
      </c>
      <c r="K132" s="12">
        <v>1112889</v>
      </c>
      <c r="L132" s="13"/>
      <c r="M132" s="13"/>
      <c r="O132" s="5" t="s">
        <v>5</v>
      </c>
      <c r="P132" s="14">
        <v>1.4</v>
      </c>
      <c r="Q132" s="14">
        <v>3.1</v>
      </c>
      <c r="R132" s="97"/>
      <c r="S132" s="14">
        <v>1.2</v>
      </c>
      <c r="T132" s="14">
        <v>5.7</v>
      </c>
      <c r="U132" s="15"/>
      <c r="V132" s="15"/>
      <c r="Y132" s="5" t="s">
        <v>5</v>
      </c>
      <c r="Z132" s="12">
        <v>291766.46799999999</v>
      </c>
      <c r="AA132" s="12">
        <v>240903.85199999998</v>
      </c>
      <c r="AB132" s="13"/>
      <c r="AC132" s="12">
        <v>316593.50399999996</v>
      </c>
      <c r="AD132" s="12">
        <v>126869.34599999999</v>
      </c>
      <c r="AE132" s="13"/>
      <c r="AF132" s="13"/>
      <c r="AH132" s="5" t="s">
        <v>5</v>
      </c>
      <c r="AI132" s="102">
        <v>1</v>
      </c>
      <c r="AJ132" s="102">
        <v>1</v>
      </c>
      <c r="AK132" s="100"/>
      <c r="AL132" s="102">
        <v>1</v>
      </c>
      <c r="AM132" s="102">
        <v>1</v>
      </c>
      <c r="AN132" s="18"/>
      <c r="AO132" s="17"/>
      <c r="AQ132" s="5" t="s">
        <v>5</v>
      </c>
      <c r="AR132" s="102">
        <v>2.7999999999999997E-2</v>
      </c>
      <c r="AS132" s="102">
        <v>6.2E-2</v>
      </c>
      <c r="AT132" s="18"/>
      <c r="AU132" s="102">
        <v>2.4E-2</v>
      </c>
      <c r="AV132" s="102">
        <v>0.114</v>
      </c>
      <c r="AW132" s="18"/>
      <c r="AX132" s="18"/>
    </row>
    <row r="133" spans="2:50" x14ac:dyDescent="0.25">
      <c r="C133" s="9" t="s">
        <v>9</v>
      </c>
      <c r="D133" s="7" t="s">
        <v>10</v>
      </c>
      <c r="E133" s="8"/>
      <c r="F133" s="9" t="s">
        <v>0</v>
      </c>
      <c r="G133" s="13">
        <v>1185001</v>
      </c>
      <c r="H133" s="13">
        <v>1366347</v>
      </c>
      <c r="I133" s="12"/>
      <c r="J133" s="13">
        <v>2025825</v>
      </c>
      <c r="K133" s="13">
        <v>525523</v>
      </c>
      <c r="L133" s="12"/>
      <c r="M133" s="12"/>
      <c r="O133" s="9" t="s">
        <v>0</v>
      </c>
      <c r="P133" s="15">
        <v>5.7</v>
      </c>
      <c r="Q133" s="15">
        <v>5.7</v>
      </c>
      <c r="R133" s="98"/>
      <c r="S133" s="15">
        <v>3.9</v>
      </c>
      <c r="T133" s="15">
        <v>8.1999999999999993</v>
      </c>
      <c r="U133" s="14"/>
      <c r="V133" s="14"/>
      <c r="Y133" s="9" t="s">
        <v>0</v>
      </c>
      <c r="Z133" s="13">
        <v>135090.114</v>
      </c>
      <c r="AA133" s="13">
        <v>155763.55800000002</v>
      </c>
      <c r="AB133" s="12"/>
      <c r="AC133" s="13">
        <v>158014.35</v>
      </c>
      <c r="AD133" s="13">
        <v>86185.771999999997</v>
      </c>
      <c r="AE133" s="12"/>
      <c r="AF133" s="12"/>
      <c r="AH133" s="9" t="s">
        <v>0</v>
      </c>
      <c r="AI133" s="99">
        <v>0.11372118334036932</v>
      </c>
      <c r="AJ133" s="99">
        <v>0.35164864860691392</v>
      </c>
      <c r="AK133" s="101"/>
      <c r="AL133" s="99">
        <v>0.15357169172997309</v>
      </c>
      <c r="AM133" s="99">
        <v>0.4722151086047216</v>
      </c>
      <c r="AN133" s="16"/>
      <c r="AO133" s="17"/>
      <c r="AQ133" s="9" t="s">
        <v>0</v>
      </c>
      <c r="AR133" s="99">
        <v>1.2964214900802103E-2</v>
      </c>
      <c r="AS133" s="99">
        <v>4.008794594118819E-2</v>
      </c>
      <c r="AT133" s="16"/>
      <c r="AU133" s="99">
        <v>1.19785919549379E-2</v>
      </c>
      <c r="AV133" s="99">
        <v>7.7443277811174327E-2</v>
      </c>
      <c r="AW133" s="16"/>
      <c r="AX133" s="16"/>
    </row>
    <row r="134" spans="2:50" x14ac:dyDescent="0.25">
      <c r="C134" s="9" t="s">
        <v>9</v>
      </c>
      <c r="D134" s="7" t="s">
        <v>10</v>
      </c>
      <c r="E134" s="8"/>
      <c r="F134" s="9" t="s">
        <v>6</v>
      </c>
      <c r="G134" s="13">
        <v>3184543</v>
      </c>
      <c r="H134" s="13">
        <v>1797912</v>
      </c>
      <c r="I134" s="13"/>
      <c r="J134" s="13">
        <v>4641499</v>
      </c>
      <c r="K134" s="13">
        <v>339464</v>
      </c>
      <c r="L134" s="13"/>
      <c r="M134" s="13"/>
      <c r="O134" s="9" t="s">
        <v>6</v>
      </c>
      <c r="P134" s="15">
        <v>3.1</v>
      </c>
      <c r="Q134" s="15">
        <v>4.5</v>
      </c>
      <c r="R134" s="97"/>
      <c r="S134" s="15">
        <v>2.7</v>
      </c>
      <c r="T134" s="15">
        <v>10.6</v>
      </c>
      <c r="U134" s="15"/>
      <c r="V134" s="15"/>
      <c r="Y134" s="9" t="s">
        <v>6</v>
      </c>
      <c r="Z134" s="13">
        <v>197441.66600000003</v>
      </c>
      <c r="AA134" s="13">
        <v>161812.07999999999</v>
      </c>
      <c r="AB134" s="13"/>
      <c r="AC134" s="13">
        <v>250640.94600000003</v>
      </c>
      <c r="AD134" s="13">
        <v>71966.368000000002</v>
      </c>
      <c r="AE134" s="13"/>
      <c r="AF134" s="13"/>
      <c r="AH134" s="9" t="s">
        <v>6</v>
      </c>
      <c r="AI134" s="99">
        <v>0.30561155506053561</v>
      </c>
      <c r="AJ134" s="99">
        <v>0.46271798094785133</v>
      </c>
      <c r="AK134" s="100"/>
      <c r="AL134" s="99">
        <v>0.35185805960187988</v>
      </c>
      <c r="AM134" s="99">
        <v>0.30502952226142949</v>
      </c>
      <c r="AN134" s="18"/>
      <c r="AO134" s="17"/>
      <c r="AQ134" s="9" t="s">
        <v>6</v>
      </c>
      <c r="AR134" s="99">
        <v>1.8947916413753207E-2</v>
      </c>
      <c r="AS134" s="99">
        <v>4.164461828530662E-2</v>
      </c>
      <c r="AT134" s="18"/>
      <c r="AU134" s="99">
        <v>1.9000335218501516E-2</v>
      </c>
      <c r="AV134" s="99">
        <v>6.4666258719423053E-2</v>
      </c>
      <c r="AW134" s="18"/>
      <c r="AX134" s="18"/>
    </row>
    <row r="135" spans="2:50" x14ac:dyDescent="0.25">
      <c r="C135" s="9" t="s">
        <v>9</v>
      </c>
      <c r="D135" s="7" t="s">
        <v>10</v>
      </c>
      <c r="E135" s="4"/>
      <c r="F135" s="9" t="s">
        <v>7</v>
      </c>
      <c r="G135" s="13">
        <v>6050687</v>
      </c>
      <c r="H135" s="13">
        <v>721287</v>
      </c>
      <c r="I135" s="13"/>
      <c r="J135" s="13">
        <v>6524072</v>
      </c>
      <c r="K135" s="13">
        <v>247902</v>
      </c>
      <c r="L135" s="13"/>
      <c r="M135" s="13"/>
      <c r="O135" s="9" t="s">
        <v>7</v>
      </c>
      <c r="P135" s="15">
        <v>2.1</v>
      </c>
      <c r="Q135" s="15">
        <v>8.1999999999999993</v>
      </c>
      <c r="R135" s="97"/>
      <c r="S135" s="15">
        <v>2.1</v>
      </c>
      <c r="T135" s="15">
        <v>13</v>
      </c>
      <c r="U135" s="15"/>
      <c r="V135" s="15"/>
      <c r="Y135" s="9" t="s">
        <v>7</v>
      </c>
      <c r="Z135" s="13">
        <v>254128.85400000002</v>
      </c>
      <c r="AA135" s="13">
        <v>118291.06799999998</v>
      </c>
      <c r="AB135" s="13"/>
      <c r="AC135" s="13">
        <v>274011.02400000003</v>
      </c>
      <c r="AD135" s="13">
        <v>64454.52</v>
      </c>
      <c r="AE135" s="13"/>
      <c r="AF135" s="13"/>
      <c r="AH135" s="9" t="s">
        <v>7</v>
      </c>
      <c r="AI135" s="99">
        <v>0.5806672615990951</v>
      </c>
      <c r="AJ135" s="99">
        <v>0.18563337044523473</v>
      </c>
      <c r="AK135" s="100"/>
      <c r="AL135" s="99">
        <v>0.49457024866814703</v>
      </c>
      <c r="AM135" s="99">
        <v>0.22275536913384894</v>
      </c>
      <c r="AN135" s="18"/>
      <c r="AO135" s="17"/>
      <c r="AQ135" s="9" t="s">
        <v>7</v>
      </c>
      <c r="AR135" s="99">
        <v>2.4388024987161992E-2</v>
      </c>
      <c r="AS135" s="99">
        <v>3.0443872753018492E-2</v>
      </c>
      <c r="AT135" s="18"/>
      <c r="AU135" s="99">
        <v>2.0771950444062173E-2</v>
      </c>
      <c r="AV135" s="99">
        <v>5.7916395974800722E-2</v>
      </c>
      <c r="AW135" s="18"/>
      <c r="AX135" s="18"/>
    </row>
    <row r="136" spans="2:50" x14ac:dyDescent="0.25">
      <c r="B136" s="110"/>
      <c r="C136" s="2"/>
      <c r="D136" s="109" t="s">
        <v>70</v>
      </c>
      <c r="E136" s="4"/>
      <c r="F136" s="5" t="s">
        <v>5</v>
      </c>
      <c r="G136" s="12">
        <v>1248693</v>
      </c>
      <c r="H136" s="12">
        <v>695121</v>
      </c>
      <c r="I136" s="12"/>
      <c r="J136" s="12">
        <v>1708078</v>
      </c>
      <c r="K136" s="12">
        <v>235320</v>
      </c>
      <c r="L136" s="12"/>
      <c r="M136" s="12"/>
      <c r="N136" s="5" t="s">
        <v>70</v>
      </c>
      <c r="O136" s="5" t="s">
        <v>5</v>
      </c>
      <c r="P136" s="14">
        <v>5.7</v>
      </c>
      <c r="Q136" s="14">
        <v>8.1999999999999993</v>
      </c>
      <c r="R136" s="97"/>
      <c r="S136" s="14">
        <v>4.5</v>
      </c>
      <c r="T136" s="14">
        <v>13</v>
      </c>
      <c r="U136" s="14"/>
      <c r="V136" s="14"/>
      <c r="X136" s="5" t="s">
        <v>70</v>
      </c>
      <c r="Y136" s="5" t="s">
        <v>5</v>
      </c>
      <c r="Z136" s="12">
        <f>2*(P136*G136/100)</f>
        <v>142351.00200000001</v>
      </c>
      <c r="AA136" s="12">
        <f>2*(Q136*H136/100)</f>
        <v>113999.84399999998</v>
      </c>
      <c r="AB136" s="12"/>
      <c r="AC136" s="12">
        <f>2*(S136*J136/100)</f>
        <v>153727.01999999999</v>
      </c>
      <c r="AD136" s="12">
        <f>2*(T136*K136/100)</f>
        <v>61183.199999999997</v>
      </c>
      <c r="AE136" s="12"/>
      <c r="AF136" s="12"/>
      <c r="AG136" s="5" t="s">
        <v>70</v>
      </c>
      <c r="AH136" s="5" t="s">
        <v>5</v>
      </c>
      <c r="AI136" s="16">
        <v>1</v>
      </c>
      <c r="AJ136" s="16">
        <v>1</v>
      </c>
      <c r="AK136" s="16"/>
      <c r="AL136" s="16">
        <v>1</v>
      </c>
      <c r="AM136" s="16">
        <v>1</v>
      </c>
      <c r="AN136" s="16"/>
      <c r="AO136" s="17"/>
      <c r="AP136" s="5" t="s">
        <v>70</v>
      </c>
      <c r="AQ136" s="5" t="s">
        <v>5</v>
      </c>
      <c r="AR136" s="16"/>
      <c r="AS136" s="16"/>
      <c r="AT136" s="16"/>
      <c r="AU136" s="16"/>
      <c r="AV136" s="16"/>
      <c r="AW136" s="16"/>
      <c r="AX136" s="16"/>
    </row>
    <row r="137" spans="2:50" x14ac:dyDescent="0.25">
      <c r="B137" s="110"/>
      <c r="C137" s="6"/>
      <c r="D137" s="44" t="s">
        <v>70</v>
      </c>
      <c r="E137" s="8"/>
      <c r="F137" s="9" t="s">
        <v>0</v>
      </c>
      <c r="G137" s="13">
        <v>175471</v>
      </c>
      <c r="H137" s="13">
        <v>261422</v>
      </c>
      <c r="I137" s="13"/>
      <c r="J137" s="13">
        <v>314902</v>
      </c>
      <c r="K137" s="13">
        <v>121993</v>
      </c>
      <c r="L137" s="13"/>
      <c r="M137" s="13"/>
      <c r="N137" s="9" t="s">
        <v>70</v>
      </c>
      <c r="O137" s="9" t="s">
        <v>0</v>
      </c>
      <c r="P137" s="15">
        <v>15.1</v>
      </c>
      <c r="Q137" s="15">
        <v>11.7</v>
      </c>
      <c r="R137" s="98"/>
      <c r="S137" s="15">
        <v>10.6</v>
      </c>
      <c r="T137" s="15">
        <v>18.5</v>
      </c>
      <c r="U137" s="15"/>
      <c r="V137" s="15"/>
      <c r="X137" s="9" t="s">
        <v>70</v>
      </c>
      <c r="Y137" s="9" t="s">
        <v>0</v>
      </c>
      <c r="Z137" s="13">
        <v>38603.620000000003</v>
      </c>
      <c r="AA137" s="13">
        <v>43396.052000000003</v>
      </c>
      <c r="AB137" s="13"/>
      <c r="AC137" s="13">
        <v>47235.3</v>
      </c>
      <c r="AD137" s="13">
        <v>32694.124</v>
      </c>
      <c r="AE137" s="13"/>
      <c r="AF137" s="13"/>
      <c r="AG137" s="9" t="s">
        <v>70</v>
      </c>
      <c r="AH137" s="9" t="s">
        <v>0</v>
      </c>
      <c r="AI137" s="18">
        <f>G137/G136</f>
        <v>0.14052373161377538</v>
      </c>
      <c r="AJ137" s="18">
        <f>H137/H136</f>
        <v>0.37608128656737461</v>
      </c>
      <c r="AK137" s="18"/>
      <c r="AL137" s="18">
        <f>J137/J136</f>
        <v>0.18436043318864828</v>
      </c>
      <c r="AM137" s="18">
        <f>K137/K136</f>
        <v>0.51841322454530003</v>
      </c>
      <c r="AN137" s="18"/>
      <c r="AO137" s="17"/>
      <c r="AP137" s="9" t="s">
        <v>70</v>
      </c>
      <c r="AQ137" s="9" t="s">
        <v>0</v>
      </c>
      <c r="AR137" s="18">
        <v>3.0915220955030583E-2</v>
      </c>
      <c r="AS137" s="18">
        <v>6.2429493570184187E-2</v>
      </c>
      <c r="AT137" s="18"/>
      <c r="AU137" s="18">
        <v>2.7654064978297241E-2</v>
      </c>
      <c r="AV137" s="18">
        <v>0.13893474417814042</v>
      </c>
      <c r="AW137" s="18"/>
      <c r="AX137" s="18"/>
    </row>
    <row r="138" spans="2:50" x14ac:dyDescent="0.25">
      <c r="B138" s="110"/>
      <c r="C138" s="6"/>
      <c r="D138" s="44" t="s">
        <v>70</v>
      </c>
      <c r="E138" s="8"/>
      <c r="F138" s="9" t="s">
        <v>6</v>
      </c>
      <c r="G138" s="13">
        <v>523789</v>
      </c>
      <c r="H138" s="13">
        <v>339891</v>
      </c>
      <c r="I138" s="13"/>
      <c r="J138" s="13">
        <v>787022</v>
      </c>
      <c r="K138" s="13">
        <v>76239</v>
      </c>
      <c r="L138" s="13"/>
      <c r="M138" s="13"/>
      <c r="N138" s="9" t="s">
        <v>70</v>
      </c>
      <c r="O138" s="9" t="s">
        <v>6</v>
      </c>
      <c r="P138" s="15">
        <v>8.1999999999999993</v>
      </c>
      <c r="Q138" s="15">
        <v>10.6</v>
      </c>
      <c r="R138" s="97"/>
      <c r="S138" s="15">
        <v>6.6</v>
      </c>
      <c r="T138" s="15">
        <v>21.3</v>
      </c>
      <c r="U138" s="15"/>
      <c r="V138" s="15"/>
      <c r="X138" s="9" t="s">
        <v>70</v>
      </c>
      <c r="Y138" s="9" t="s">
        <v>6</v>
      </c>
      <c r="Z138" s="13">
        <v>59711.946000000004</v>
      </c>
      <c r="AA138" s="13">
        <v>50983.65</v>
      </c>
      <c r="AB138" s="13"/>
      <c r="AC138" s="13">
        <v>70831.98</v>
      </c>
      <c r="AD138" s="13">
        <v>23939.046000000002</v>
      </c>
      <c r="AE138" s="13"/>
      <c r="AF138" s="13"/>
      <c r="AG138" s="9" t="s">
        <v>70</v>
      </c>
      <c r="AH138" s="9" t="s">
        <v>6</v>
      </c>
      <c r="AI138" s="18">
        <f>G138/G136</f>
        <v>0.41946979762039188</v>
      </c>
      <c r="AJ138" s="18">
        <f>H138/H136</f>
        <v>0.48896666911228404</v>
      </c>
      <c r="AK138" s="18"/>
      <c r="AL138" s="18">
        <f>J138/J136</f>
        <v>0.46076467233931939</v>
      </c>
      <c r="AM138" s="18">
        <f>K138/K136</f>
        <v>0.32398011218765937</v>
      </c>
      <c r="AN138" s="18"/>
      <c r="AO138" s="17"/>
      <c r="AP138" s="9" t="s">
        <v>70</v>
      </c>
      <c r="AQ138" s="9" t="s">
        <v>6</v>
      </c>
      <c r="AR138" s="18">
        <v>4.781955692872468E-2</v>
      </c>
      <c r="AS138" s="18">
        <v>7.3345000366842605E-2</v>
      </c>
      <c r="AT138" s="18"/>
      <c r="AU138" s="18">
        <v>4.1468820510538747E-2</v>
      </c>
      <c r="AV138" s="18">
        <v>0.10172975522692504</v>
      </c>
      <c r="AW138" s="18"/>
      <c r="AX138" s="18"/>
    </row>
    <row r="139" spans="2:50" x14ac:dyDescent="0.25">
      <c r="B139" s="110"/>
      <c r="C139" s="6"/>
      <c r="D139" s="44" t="s">
        <v>70</v>
      </c>
      <c r="E139" s="8"/>
      <c r="F139" s="9" t="s">
        <v>7</v>
      </c>
      <c r="G139" s="13">
        <v>549433</v>
      </c>
      <c r="H139" s="13">
        <v>93808</v>
      </c>
      <c r="I139" s="13"/>
      <c r="J139" s="13">
        <v>606154</v>
      </c>
      <c r="K139" s="13">
        <v>37088</v>
      </c>
      <c r="L139" s="13"/>
      <c r="M139" s="13"/>
      <c r="N139" s="9" t="s">
        <v>70</v>
      </c>
      <c r="O139" s="9" t="s">
        <v>7</v>
      </c>
      <c r="P139" s="15">
        <v>8.1999999999999993</v>
      </c>
      <c r="Q139" s="15">
        <v>19.399999999999999</v>
      </c>
      <c r="R139" s="97"/>
      <c r="S139" s="15">
        <v>8.1999999999999993</v>
      </c>
      <c r="T139" s="15">
        <v>31.2</v>
      </c>
      <c r="U139" s="15"/>
      <c r="V139" s="15"/>
      <c r="X139" s="9" t="s">
        <v>70</v>
      </c>
      <c r="Y139" s="9" t="s">
        <v>7</v>
      </c>
      <c r="Z139" s="13">
        <v>62635.362000000001</v>
      </c>
      <c r="AA139" s="13">
        <v>27016.703999999998</v>
      </c>
      <c r="AB139" s="13"/>
      <c r="AC139" s="13">
        <v>69101.556000000011</v>
      </c>
      <c r="AD139" s="13">
        <v>17208.831999999999</v>
      </c>
      <c r="AE139" s="13"/>
      <c r="AF139" s="13"/>
      <c r="AG139" s="9" t="s">
        <v>70</v>
      </c>
      <c r="AH139" s="9" t="s">
        <v>7</v>
      </c>
      <c r="AI139" s="18">
        <f>G139/G136</f>
        <v>0.44000647076583277</v>
      </c>
      <c r="AJ139" s="18">
        <f>H139/H136</f>
        <v>0.13495204432034136</v>
      </c>
      <c r="AK139" s="18"/>
      <c r="AL139" s="18">
        <f>J139/J136</f>
        <v>0.3548748944720323</v>
      </c>
      <c r="AM139" s="18">
        <f>K139/K136</f>
        <v>0.15760666326704062</v>
      </c>
      <c r="AN139" s="18"/>
      <c r="AO139" s="17"/>
      <c r="AP139" s="9" t="s">
        <v>70</v>
      </c>
      <c r="AQ139" s="9" t="s">
        <v>7</v>
      </c>
      <c r="AR139" s="18">
        <v>5.0160737667304937E-2</v>
      </c>
      <c r="AS139" s="18">
        <v>3.8866188764258312E-2</v>
      </c>
      <c r="AT139" s="18"/>
      <c r="AU139" s="18">
        <v>4.0455737969811681E-2</v>
      </c>
      <c r="AV139" s="18">
        <v>7.3129491755906842E-2</v>
      </c>
      <c r="AW139" s="18"/>
      <c r="AX139" s="18"/>
    </row>
    <row r="140" spans="2:50" x14ac:dyDescent="0.25">
      <c r="B140" s="110"/>
      <c r="C140" s="2"/>
      <c r="D140" s="109" t="s">
        <v>65</v>
      </c>
      <c r="E140" s="4"/>
      <c r="F140" s="5" t="s">
        <v>5</v>
      </c>
      <c r="G140" s="12">
        <v>4429347</v>
      </c>
      <c r="H140" s="12">
        <v>2190057</v>
      </c>
      <c r="I140" s="12"/>
      <c r="J140" s="12">
        <v>5893604</v>
      </c>
      <c r="K140" s="12">
        <v>725213</v>
      </c>
      <c r="L140" s="12"/>
      <c r="M140" s="12"/>
      <c r="N140" s="5" t="s">
        <v>65</v>
      </c>
      <c r="O140" s="5" t="s">
        <v>5</v>
      </c>
      <c r="P140" s="14">
        <v>1.7</v>
      </c>
      <c r="Q140" s="14">
        <v>3.6</v>
      </c>
      <c r="R140" s="14"/>
      <c r="S140" s="14">
        <v>0.9</v>
      </c>
      <c r="T140" s="14">
        <v>8.5</v>
      </c>
      <c r="U140" s="14"/>
      <c r="V140" s="14"/>
      <c r="X140" s="5" t="s">
        <v>65</v>
      </c>
      <c r="Y140" s="5" t="s">
        <v>5</v>
      </c>
      <c r="Z140" s="12">
        <f>2*(P140*G140/100)</f>
        <v>150597.79799999998</v>
      </c>
      <c r="AA140" s="12">
        <f>2*(Q140*H140/100)</f>
        <v>157684.10399999999</v>
      </c>
      <c r="AB140" s="12"/>
      <c r="AC140" s="12">
        <f>2*(S140*J140/100)</f>
        <v>106084.87200000002</v>
      </c>
      <c r="AD140" s="12">
        <f>2*(T140*K140/100)</f>
        <v>123286.21</v>
      </c>
      <c r="AE140" s="12"/>
      <c r="AF140" s="12"/>
      <c r="AG140" s="5" t="s">
        <v>65</v>
      </c>
      <c r="AH140" s="5" t="s">
        <v>5</v>
      </c>
      <c r="AI140" s="16">
        <v>1</v>
      </c>
      <c r="AJ140" s="16">
        <v>1</v>
      </c>
      <c r="AK140" s="16"/>
      <c r="AL140" s="16">
        <v>1</v>
      </c>
      <c r="AM140" s="16">
        <v>1</v>
      </c>
      <c r="AN140" s="16"/>
      <c r="AO140" s="17"/>
      <c r="AP140" s="5" t="s">
        <v>65</v>
      </c>
      <c r="AQ140" s="5" t="s">
        <v>5</v>
      </c>
      <c r="AR140" s="16"/>
      <c r="AS140" s="16"/>
      <c r="AT140" s="16"/>
      <c r="AU140" s="16"/>
      <c r="AV140" s="16"/>
      <c r="AW140" s="16"/>
      <c r="AX140" s="16"/>
    </row>
    <row r="141" spans="2:50" x14ac:dyDescent="0.25">
      <c r="B141" s="110"/>
      <c r="C141" s="6"/>
      <c r="D141" s="44" t="s">
        <v>65</v>
      </c>
      <c r="E141" s="8"/>
      <c r="F141" s="9" t="s">
        <v>0</v>
      </c>
      <c r="G141" s="13">
        <v>669147</v>
      </c>
      <c r="H141" s="13">
        <v>812130</v>
      </c>
      <c r="I141" s="13"/>
      <c r="J141" s="13">
        <v>1086032</v>
      </c>
      <c r="K141" s="13">
        <v>394657</v>
      </c>
      <c r="L141" s="13"/>
      <c r="M141" s="13"/>
      <c r="N141" s="9" t="s">
        <v>65</v>
      </c>
      <c r="O141" s="9" t="s">
        <v>0</v>
      </c>
      <c r="P141" s="15">
        <v>8.5</v>
      </c>
      <c r="Q141" s="15">
        <v>6.7</v>
      </c>
      <c r="R141" s="15"/>
      <c r="S141" s="15">
        <v>5.6</v>
      </c>
      <c r="T141" s="15">
        <v>10.1</v>
      </c>
      <c r="U141" s="15"/>
      <c r="V141" s="15"/>
      <c r="X141" s="9" t="s">
        <v>65</v>
      </c>
      <c r="Y141" s="9" t="s">
        <v>0</v>
      </c>
      <c r="Z141" s="13">
        <v>113754.99</v>
      </c>
      <c r="AA141" s="13">
        <v>108825.42</v>
      </c>
      <c r="AB141" s="13"/>
      <c r="AC141" s="13">
        <v>121635.58399999999</v>
      </c>
      <c r="AD141" s="13">
        <v>79720.713999999993</v>
      </c>
      <c r="AE141" s="13"/>
      <c r="AF141" s="13"/>
      <c r="AG141" s="9" t="s">
        <v>65</v>
      </c>
      <c r="AH141" s="9" t="s">
        <v>0</v>
      </c>
      <c r="AI141" s="18">
        <f>G141/G140</f>
        <v>0.15107125271512933</v>
      </c>
      <c r="AJ141" s="18">
        <f>H141/H140</f>
        <v>0.37082596480365582</v>
      </c>
      <c r="AK141" s="18"/>
      <c r="AL141" s="18">
        <f>J141/J140</f>
        <v>0.18427298474753309</v>
      </c>
      <c r="AM141" s="18">
        <f>K141/K140</f>
        <v>0.54419460213757886</v>
      </c>
      <c r="AN141" s="18"/>
      <c r="AO141" s="17"/>
      <c r="AP141" s="9" t="s">
        <v>65</v>
      </c>
      <c r="AQ141" s="9" t="s">
        <v>0</v>
      </c>
      <c r="AR141" s="18">
        <v>0.102477330871524</v>
      </c>
      <c r="AS141" s="18">
        <v>0.12315797810761006</v>
      </c>
      <c r="AT141" s="18"/>
      <c r="AU141" s="18">
        <v>0.10278653649040283</v>
      </c>
      <c r="AV141" s="18">
        <v>0.1637675920948875</v>
      </c>
      <c r="AW141" s="18"/>
      <c r="AX141" s="18"/>
    </row>
    <row r="142" spans="2:50" x14ac:dyDescent="0.25">
      <c r="B142" s="110"/>
      <c r="C142" s="6"/>
      <c r="D142" s="44" t="s">
        <v>65</v>
      </c>
      <c r="E142" s="8"/>
      <c r="F142" s="9" t="s">
        <v>6</v>
      </c>
      <c r="G142" s="13">
        <v>1763366</v>
      </c>
      <c r="H142" s="13">
        <v>1083430</v>
      </c>
      <c r="I142" s="13"/>
      <c r="J142" s="13">
        <v>2623687</v>
      </c>
      <c r="K142" s="13">
        <v>223109</v>
      </c>
      <c r="L142" s="13"/>
      <c r="M142" s="13"/>
      <c r="N142" s="9" t="s">
        <v>65</v>
      </c>
      <c r="O142" s="9" t="s">
        <v>6</v>
      </c>
      <c r="P142" s="15">
        <v>4.5</v>
      </c>
      <c r="Q142" s="15">
        <v>5.6</v>
      </c>
      <c r="R142" s="15"/>
      <c r="S142" s="15">
        <v>3.6</v>
      </c>
      <c r="T142" s="15">
        <v>13.7</v>
      </c>
      <c r="U142" s="15"/>
      <c r="V142" s="15"/>
      <c r="X142" s="9" t="s">
        <v>65</v>
      </c>
      <c r="Y142" s="9" t="s">
        <v>6</v>
      </c>
      <c r="Z142" s="13">
        <v>158702.94</v>
      </c>
      <c r="AA142" s="13">
        <v>121344.16</v>
      </c>
      <c r="AB142" s="13"/>
      <c r="AC142" s="13">
        <v>188905.46400000004</v>
      </c>
      <c r="AD142" s="13">
        <v>61131.865999999995</v>
      </c>
      <c r="AE142" s="13"/>
      <c r="AF142" s="13"/>
      <c r="AG142" s="9" t="s">
        <v>65</v>
      </c>
      <c r="AH142" s="9" t="s">
        <v>6</v>
      </c>
      <c r="AI142" s="18">
        <f>G142/G140</f>
        <v>0.39810969878855734</v>
      </c>
      <c r="AJ142" s="18">
        <f>H142/H140</f>
        <v>0.49470401911913708</v>
      </c>
      <c r="AK142" s="18"/>
      <c r="AL142" s="18">
        <f>J142/J140</f>
        <v>0.44517531208408301</v>
      </c>
      <c r="AM142" s="18">
        <f>K142/K140</f>
        <v>0.30764616740185297</v>
      </c>
      <c r="AN142" s="18"/>
      <c r="AO142" s="17"/>
      <c r="AP142" s="9" t="s">
        <v>65</v>
      </c>
      <c r="AQ142" s="9" t="s">
        <v>6</v>
      </c>
      <c r="AR142" s="18">
        <v>9.1577787388531645E-2</v>
      </c>
      <c r="AS142" s="18">
        <v>9.8031667655489083E-2</v>
      </c>
      <c r="AT142" s="18"/>
      <c r="AU142" s="18">
        <v>9.840984090087937E-2</v>
      </c>
      <c r="AV142" s="18">
        <v>0.10576896861746664</v>
      </c>
      <c r="AW142" s="18"/>
      <c r="AX142" s="18"/>
    </row>
    <row r="143" spans="2:50" x14ac:dyDescent="0.25">
      <c r="B143" s="110"/>
      <c r="C143" s="6"/>
      <c r="D143" s="44" t="s">
        <v>65</v>
      </c>
      <c r="E143" s="8"/>
      <c r="F143" s="9" t="s">
        <v>7</v>
      </c>
      <c r="G143" s="13">
        <v>1996834</v>
      </c>
      <c r="H143" s="13">
        <v>294497</v>
      </c>
      <c r="I143" s="13"/>
      <c r="J143" s="13">
        <v>2183885</v>
      </c>
      <c r="K143" s="13">
        <v>107447</v>
      </c>
      <c r="L143" s="13"/>
      <c r="M143" s="13"/>
      <c r="N143" s="9" t="s">
        <v>65</v>
      </c>
      <c r="O143" s="9" t="s">
        <v>7</v>
      </c>
      <c r="P143" s="15">
        <v>4.5</v>
      </c>
      <c r="Q143" s="15">
        <v>12.3</v>
      </c>
      <c r="R143" s="15"/>
      <c r="S143" s="15">
        <v>3.6</v>
      </c>
      <c r="T143" s="15">
        <v>19.5</v>
      </c>
      <c r="U143" s="15"/>
      <c r="V143" s="15"/>
      <c r="X143" s="9" t="s">
        <v>65</v>
      </c>
      <c r="Y143" s="9" t="s">
        <v>7</v>
      </c>
      <c r="Z143" s="13">
        <v>179715.06</v>
      </c>
      <c r="AA143" s="13">
        <v>72446.262000000002</v>
      </c>
      <c r="AB143" s="13"/>
      <c r="AC143" s="13">
        <v>157239.72</v>
      </c>
      <c r="AD143" s="13">
        <v>41904.33</v>
      </c>
      <c r="AE143" s="13"/>
      <c r="AF143" s="13"/>
      <c r="AG143" s="9" t="s">
        <v>65</v>
      </c>
      <c r="AH143" s="9" t="s">
        <v>7</v>
      </c>
      <c r="AI143" s="18">
        <f>G143/G140</f>
        <v>0.45081904849631332</v>
      </c>
      <c r="AJ143" s="18">
        <f>H143/H140</f>
        <v>0.13447001607720713</v>
      </c>
      <c r="AK143" s="18"/>
      <c r="AL143" s="18">
        <f>J143/J140</f>
        <v>0.37055170316838387</v>
      </c>
      <c r="AM143" s="18">
        <f>K143/K140</f>
        <v>0.14815923046056814</v>
      </c>
      <c r="AN143" s="18"/>
      <c r="AO143" s="17"/>
      <c r="AP143" s="9" t="s">
        <v>65</v>
      </c>
      <c r="AQ143" s="9" t="s">
        <v>7</v>
      </c>
      <c r="AR143" s="18">
        <v>0.11900631969318685</v>
      </c>
      <c r="AS143" s="18">
        <v>6.4697169390375273E-2</v>
      </c>
      <c r="AT143" s="18"/>
      <c r="AU143" s="18">
        <v>9.5303440186295052E-2</v>
      </c>
      <c r="AV143" s="18">
        <v>7.607029643952648E-2</v>
      </c>
      <c r="AW143" s="18"/>
      <c r="AX143" s="18"/>
    </row>
    <row r="144" spans="2:50" x14ac:dyDescent="0.25">
      <c r="B144" s="110"/>
      <c r="C144" s="2"/>
      <c r="D144" s="109" t="s">
        <v>66</v>
      </c>
      <c r="E144" s="8"/>
      <c r="F144" s="5" t="s">
        <v>5</v>
      </c>
      <c r="G144" s="12">
        <v>7593724</v>
      </c>
      <c r="H144" s="12">
        <v>3423900</v>
      </c>
      <c r="I144" s="12"/>
      <c r="J144" s="12">
        <v>9783846</v>
      </c>
      <c r="K144" s="12">
        <v>1233778</v>
      </c>
      <c r="L144" s="12"/>
      <c r="M144" s="12"/>
      <c r="N144" s="5" t="s">
        <v>66</v>
      </c>
      <c r="O144" s="5" t="s">
        <v>5</v>
      </c>
      <c r="P144" s="14">
        <v>1.4</v>
      </c>
      <c r="Q144" s="14">
        <v>3.3</v>
      </c>
      <c r="R144" s="14"/>
      <c r="S144" s="14">
        <v>0.7</v>
      </c>
      <c r="T144" s="14">
        <v>6.4</v>
      </c>
      <c r="U144" s="14"/>
      <c r="V144" s="14"/>
      <c r="X144" s="5" t="s">
        <v>66</v>
      </c>
      <c r="Y144" s="5" t="s">
        <v>5</v>
      </c>
      <c r="Z144" s="12">
        <f>2*(P144*G144/100)</f>
        <v>212624.272</v>
      </c>
      <c r="AA144" s="12">
        <f>2*(Q144*H144/100)</f>
        <v>225977.4</v>
      </c>
      <c r="AB144" s="12"/>
      <c r="AC144" s="12">
        <f>2*(S144*J144/100)</f>
        <v>136973.84399999998</v>
      </c>
      <c r="AD144" s="12">
        <f>2*(T144*K144/100)</f>
        <v>157923.584</v>
      </c>
      <c r="AE144" s="12"/>
      <c r="AF144" s="12"/>
      <c r="AG144" s="5" t="s">
        <v>66</v>
      </c>
      <c r="AH144" s="5" t="s">
        <v>5</v>
      </c>
      <c r="AI144" s="16">
        <v>1</v>
      </c>
      <c r="AJ144" s="16">
        <v>1</v>
      </c>
      <c r="AK144" s="16"/>
      <c r="AL144" s="16">
        <v>1</v>
      </c>
      <c r="AM144" s="16">
        <v>1</v>
      </c>
      <c r="AN144" s="16"/>
      <c r="AO144" s="17"/>
      <c r="AP144" s="5" t="s">
        <v>66</v>
      </c>
      <c r="AQ144" s="5" t="s">
        <v>5</v>
      </c>
      <c r="AR144" s="16"/>
      <c r="AS144" s="16"/>
      <c r="AT144" s="16"/>
      <c r="AU144" s="16"/>
      <c r="AV144" s="16"/>
      <c r="AW144" s="16"/>
      <c r="AX144" s="16"/>
    </row>
    <row r="145" spans="2:50" x14ac:dyDescent="0.25">
      <c r="B145" s="110"/>
      <c r="C145" s="6"/>
      <c r="D145" s="44" t="s">
        <v>66</v>
      </c>
      <c r="E145" s="8"/>
      <c r="F145" s="9" t="s">
        <v>0</v>
      </c>
      <c r="G145" s="13">
        <v>956730</v>
      </c>
      <c r="H145" s="13">
        <v>1316828</v>
      </c>
      <c r="I145" s="13"/>
      <c r="J145" s="13">
        <v>1671707</v>
      </c>
      <c r="K145" s="13">
        <v>601851</v>
      </c>
      <c r="L145" s="13"/>
      <c r="M145" s="13"/>
      <c r="N145" s="9" t="s">
        <v>66</v>
      </c>
      <c r="O145" s="9" t="s">
        <v>0</v>
      </c>
      <c r="P145" s="15">
        <v>7.4</v>
      </c>
      <c r="Q145" s="15">
        <v>6.4</v>
      </c>
      <c r="R145" s="15"/>
      <c r="S145" s="15">
        <v>5.0999999999999996</v>
      </c>
      <c r="T145" s="15">
        <v>9.3000000000000007</v>
      </c>
      <c r="U145" s="15"/>
      <c r="V145" s="15"/>
      <c r="X145" s="9" t="s">
        <v>66</v>
      </c>
      <c r="Y145" s="9" t="s">
        <v>0</v>
      </c>
      <c r="Z145" s="13">
        <v>141596.04</v>
      </c>
      <c r="AA145" s="13">
        <v>168553.98400000003</v>
      </c>
      <c r="AB145" s="13"/>
      <c r="AC145" s="13">
        <v>170514.11399999997</v>
      </c>
      <c r="AD145" s="13">
        <v>111944.28600000002</v>
      </c>
      <c r="AE145" s="13"/>
      <c r="AF145" s="13"/>
      <c r="AG145" s="9" t="s">
        <v>66</v>
      </c>
      <c r="AH145" s="9" t="s">
        <v>0</v>
      </c>
      <c r="AI145" s="18">
        <f>G145/G144</f>
        <v>0.12598956717415591</v>
      </c>
      <c r="AJ145" s="18">
        <f>H145/H144</f>
        <v>0.38459884926545751</v>
      </c>
      <c r="AK145" s="18"/>
      <c r="AL145" s="18">
        <f>J145/J144</f>
        <v>0.17086399356653814</v>
      </c>
      <c r="AM145" s="18">
        <f>K145/K144</f>
        <v>0.48781142150370649</v>
      </c>
      <c r="AN145" s="18"/>
      <c r="AO145" s="17"/>
      <c r="AP145" s="9" t="s">
        <v>66</v>
      </c>
      <c r="AQ145" s="9" t="s">
        <v>0</v>
      </c>
      <c r="AR145" s="18">
        <v>8.0925949141420733E-2</v>
      </c>
      <c r="AS145" s="18">
        <v>0.12336530723601476</v>
      </c>
      <c r="AT145" s="18"/>
      <c r="AU145" s="18">
        <v>9.2426923943653705E-2</v>
      </c>
      <c r="AV145" s="18">
        <v>0.13997041295287346</v>
      </c>
      <c r="AW145" s="18"/>
      <c r="AX145" s="18"/>
    </row>
    <row r="146" spans="2:50" x14ac:dyDescent="0.25">
      <c r="B146" s="110"/>
      <c r="C146" s="6"/>
      <c r="D146" s="44" t="s">
        <v>66</v>
      </c>
      <c r="E146" s="4"/>
      <c r="F146" s="9" t="s">
        <v>6</v>
      </c>
      <c r="G146" s="13">
        <v>2456651</v>
      </c>
      <c r="H146" s="13">
        <v>1548289</v>
      </c>
      <c r="I146" s="13"/>
      <c r="J146" s="13">
        <v>3600357</v>
      </c>
      <c r="K146" s="13">
        <v>404583</v>
      </c>
      <c r="L146" s="13"/>
      <c r="M146" s="13"/>
      <c r="N146" s="9" t="s">
        <v>66</v>
      </c>
      <c r="O146" s="9" t="s">
        <v>6</v>
      </c>
      <c r="P146" s="15">
        <v>4.3</v>
      </c>
      <c r="Q146" s="15">
        <v>5.0999999999999996</v>
      </c>
      <c r="R146" s="15"/>
      <c r="S146" s="15">
        <v>3.3</v>
      </c>
      <c r="T146" s="15">
        <v>10.4</v>
      </c>
      <c r="U146" s="15"/>
      <c r="V146" s="15"/>
      <c r="X146" s="9" t="s">
        <v>66</v>
      </c>
      <c r="Y146" s="9" t="s">
        <v>6</v>
      </c>
      <c r="Z146" s="13">
        <v>211271.98599999998</v>
      </c>
      <c r="AA146" s="13">
        <v>157925.478</v>
      </c>
      <c r="AB146" s="13"/>
      <c r="AC146" s="13">
        <v>237623.56200000001</v>
      </c>
      <c r="AD146" s="13">
        <v>84153.26400000001</v>
      </c>
      <c r="AE146" s="13"/>
      <c r="AF146" s="13"/>
      <c r="AG146" s="9" t="s">
        <v>66</v>
      </c>
      <c r="AH146" s="9" t="s">
        <v>6</v>
      </c>
      <c r="AI146" s="18">
        <f>G146/G144</f>
        <v>0.32351070436586843</v>
      </c>
      <c r="AJ146" s="18">
        <f>H146/H144</f>
        <v>0.45220041473173866</v>
      </c>
      <c r="AK146" s="18"/>
      <c r="AL146" s="18">
        <f>J146/J144</f>
        <v>0.36798994996446183</v>
      </c>
      <c r="AM146" s="18">
        <f>K146/K144</f>
        <v>0.32792204108032402</v>
      </c>
      <c r="AN146" s="18"/>
      <c r="AO146" s="17"/>
      <c r="AP146" s="9" t="s">
        <v>66</v>
      </c>
      <c r="AQ146" s="9" t="s">
        <v>6</v>
      </c>
      <c r="AR146" s="18">
        <v>8.0574767309747844E-2</v>
      </c>
      <c r="AS146" s="18">
        <v>8.5557112454999168E-2</v>
      </c>
      <c r="AT146" s="18"/>
      <c r="AU146" s="18">
        <v>8.3619951418474253E-2</v>
      </c>
      <c r="AV146" s="18">
        <v>8.9220150273032914E-2</v>
      </c>
      <c r="AW146" s="18"/>
      <c r="AX146" s="18"/>
    </row>
    <row r="147" spans="2:50" x14ac:dyDescent="0.25">
      <c r="B147" s="110"/>
      <c r="C147" s="6"/>
      <c r="D147" s="44" t="s">
        <v>66</v>
      </c>
      <c r="E147" s="8"/>
      <c r="F147" s="9" t="s">
        <v>7</v>
      </c>
      <c r="G147" s="13">
        <v>4180343</v>
      </c>
      <c r="H147" s="13">
        <v>558783</v>
      </c>
      <c r="I147" s="13"/>
      <c r="J147" s="13">
        <v>4511782</v>
      </c>
      <c r="K147" s="13">
        <v>227344</v>
      </c>
      <c r="L147" s="13"/>
      <c r="M147" s="13"/>
      <c r="N147" s="9" t="s">
        <v>66</v>
      </c>
      <c r="O147" s="9" t="s">
        <v>7</v>
      </c>
      <c r="P147" s="15">
        <v>2.6</v>
      </c>
      <c r="Q147" s="15">
        <v>9.3000000000000007</v>
      </c>
      <c r="R147" s="15"/>
      <c r="S147" s="15">
        <v>2.6</v>
      </c>
      <c r="T147" s="15">
        <v>14.9</v>
      </c>
      <c r="U147" s="15"/>
      <c r="V147" s="15"/>
      <c r="X147" s="9" t="s">
        <v>66</v>
      </c>
      <c r="Y147" s="9" t="s">
        <v>7</v>
      </c>
      <c r="Z147" s="13">
        <v>217377.83600000001</v>
      </c>
      <c r="AA147" s="13">
        <v>103933.63800000001</v>
      </c>
      <c r="AB147" s="13"/>
      <c r="AC147" s="13">
        <v>234612.66400000002</v>
      </c>
      <c r="AD147" s="13">
        <v>67748.512000000002</v>
      </c>
      <c r="AE147" s="13"/>
      <c r="AF147" s="13"/>
      <c r="AG147" s="9" t="s">
        <v>66</v>
      </c>
      <c r="AH147" s="9" t="s">
        <v>7</v>
      </c>
      <c r="AI147" s="18">
        <f>G147/G144</f>
        <v>0.55049972845997563</v>
      </c>
      <c r="AJ147" s="18">
        <f>H147/H144</f>
        <v>0.16320073600280383</v>
      </c>
      <c r="AK147" s="18"/>
      <c r="AL147" s="18">
        <f>J147/J144</f>
        <v>0.46114605646900003</v>
      </c>
      <c r="AM147" s="18">
        <f>K147/K144</f>
        <v>0.18426653741596949</v>
      </c>
      <c r="AN147" s="18"/>
      <c r="AO147" s="17"/>
      <c r="AP147" s="9" t="s">
        <v>66</v>
      </c>
      <c r="AQ147" s="9" t="s">
        <v>7</v>
      </c>
      <c r="AR147" s="18">
        <v>7.4494746491052519E-2</v>
      </c>
      <c r="AS147" s="18">
        <v>5.2286308556696831E-2</v>
      </c>
      <c r="AT147" s="18"/>
      <c r="AU147" s="18">
        <v>7.3485065776369901E-2</v>
      </c>
      <c r="AV147" s="18">
        <v>6.9206999105447323E-2</v>
      </c>
      <c r="AW147" s="18"/>
      <c r="AX147" s="18"/>
    </row>
    <row r="148" spans="2:50" x14ac:dyDescent="0.25">
      <c r="B148" s="110"/>
      <c r="C148" s="2"/>
      <c r="D148" s="109" t="s">
        <v>67</v>
      </c>
      <c r="E148" s="8"/>
      <c r="F148" s="5" t="s">
        <v>5</v>
      </c>
      <c r="G148" s="12">
        <v>3136556</v>
      </c>
      <c r="H148" s="12">
        <v>1692324</v>
      </c>
      <c r="I148" s="12"/>
      <c r="J148" s="12">
        <v>4297255</v>
      </c>
      <c r="K148" s="12">
        <v>531628</v>
      </c>
      <c r="L148" s="12"/>
      <c r="M148" s="12"/>
      <c r="N148" s="5" t="s">
        <v>67</v>
      </c>
      <c r="O148" s="5" t="s">
        <v>5</v>
      </c>
      <c r="P148" s="14">
        <v>3.1</v>
      </c>
      <c r="Q148" s="14">
        <v>4.5</v>
      </c>
      <c r="R148" s="14"/>
      <c r="S148" s="14">
        <v>2.7</v>
      </c>
      <c r="T148" s="14">
        <v>8.1999999999999993</v>
      </c>
      <c r="U148" s="14"/>
      <c r="V148" s="14"/>
      <c r="X148" s="5" t="s">
        <v>67</v>
      </c>
      <c r="Y148" s="5" t="s">
        <v>5</v>
      </c>
      <c r="Z148" s="12">
        <f>2*(P148*G148/100)</f>
        <v>194466.47199999998</v>
      </c>
      <c r="AA148" s="12">
        <f>2*(Q148*H148/100)</f>
        <v>152309.16</v>
      </c>
      <c r="AB148" s="12"/>
      <c r="AC148" s="12">
        <f>2*(S148*J148/100)</f>
        <v>232051.77</v>
      </c>
      <c r="AD148" s="12">
        <f>2*(T148*K148/100)</f>
        <v>87186.991999999998</v>
      </c>
      <c r="AE148" s="12"/>
      <c r="AF148" s="12"/>
      <c r="AG148" s="5" t="s">
        <v>67</v>
      </c>
      <c r="AH148" s="5" t="s">
        <v>5</v>
      </c>
      <c r="AI148" s="16">
        <v>1</v>
      </c>
      <c r="AJ148" s="16">
        <v>1</v>
      </c>
      <c r="AK148" s="16"/>
      <c r="AL148" s="16">
        <v>1</v>
      </c>
      <c r="AM148" s="16">
        <v>1</v>
      </c>
      <c r="AN148" s="16"/>
      <c r="AO148" s="17"/>
      <c r="AP148" s="5" t="s">
        <v>67</v>
      </c>
      <c r="AQ148" s="5" t="s">
        <v>5</v>
      </c>
      <c r="AR148" s="16"/>
      <c r="AS148" s="16"/>
      <c r="AT148" s="16"/>
      <c r="AU148" s="16"/>
      <c r="AV148" s="16"/>
      <c r="AW148" s="16"/>
      <c r="AX148" s="16"/>
    </row>
    <row r="149" spans="2:50" x14ac:dyDescent="0.25">
      <c r="B149" s="110"/>
      <c r="C149" s="6"/>
      <c r="D149" s="44" t="s">
        <v>67</v>
      </c>
      <c r="E149" s="8"/>
      <c r="F149" s="9" t="s">
        <v>0</v>
      </c>
      <c r="G149" s="13">
        <v>408722</v>
      </c>
      <c r="H149" s="13">
        <v>647647</v>
      </c>
      <c r="I149" s="13"/>
      <c r="J149" s="13">
        <v>789337</v>
      </c>
      <c r="K149" s="13">
        <v>267034</v>
      </c>
      <c r="L149" s="13"/>
      <c r="M149" s="13"/>
      <c r="N149" s="9" t="s">
        <v>67</v>
      </c>
      <c r="O149" s="9" t="s">
        <v>0</v>
      </c>
      <c r="P149" s="15">
        <v>9.1999999999999993</v>
      </c>
      <c r="Q149" s="15">
        <v>8.1999999999999993</v>
      </c>
      <c r="R149" s="15"/>
      <c r="S149" s="15">
        <v>6.6</v>
      </c>
      <c r="T149" s="15">
        <v>11.7</v>
      </c>
      <c r="U149" s="15"/>
      <c r="V149" s="15"/>
      <c r="X149" s="9" t="s">
        <v>67</v>
      </c>
      <c r="Y149" s="9" t="s">
        <v>0</v>
      </c>
      <c r="Z149" s="13">
        <v>53133.86</v>
      </c>
      <c r="AA149" s="13">
        <v>73831.758000000002</v>
      </c>
      <c r="AB149" s="13"/>
      <c r="AC149" s="13">
        <v>71040.33</v>
      </c>
      <c r="AD149" s="13">
        <v>44327.644</v>
      </c>
      <c r="AE149" s="13"/>
      <c r="AF149" s="13"/>
      <c r="AG149" s="9" t="s">
        <v>67</v>
      </c>
      <c r="AH149" s="9" t="s">
        <v>0</v>
      </c>
      <c r="AI149" s="18">
        <f>G149/G148</f>
        <v>0.13030916712470619</v>
      </c>
      <c r="AJ149" s="18">
        <f>H149/H148</f>
        <v>0.3826968121943552</v>
      </c>
      <c r="AK149" s="18"/>
      <c r="AL149" s="18">
        <f>J149/J148</f>
        <v>0.18368400292745019</v>
      </c>
      <c r="AM149" s="18">
        <f>K149/K148</f>
        <v>0.50229483774368544</v>
      </c>
      <c r="AN149" s="18"/>
      <c r="AO149" s="17"/>
      <c r="AP149" s="9" t="s">
        <v>67</v>
      </c>
      <c r="AQ149" s="9" t="s">
        <v>0</v>
      </c>
      <c r="AR149" s="18">
        <v>6.7238771105197742E-2</v>
      </c>
      <c r="AS149" s="18">
        <v>0.11351945159627652</v>
      </c>
      <c r="AT149" s="18"/>
      <c r="AU149" s="18">
        <v>8.3780973585116048E-2</v>
      </c>
      <c r="AV149" s="18">
        <v>0.12534313627219451</v>
      </c>
      <c r="AW149" s="18"/>
      <c r="AX149" s="18"/>
    </row>
    <row r="150" spans="2:50" x14ac:dyDescent="0.25">
      <c r="B150" s="110"/>
      <c r="C150" s="6"/>
      <c r="D150" s="44" t="s">
        <v>67</v>
      </c>
      <c r="E150" s="8"/>
      <c r="F150" s="9" t="s">
        <v>6</v>
      </c>
      <c r="G150" s="13">
        <v>1072968</v>
      </c>
      <c r="H150" s="13">
        <v>772626</v>
      </c>
      <c r="I150" s="13"/>
      <c r="J150" s="13">
        <v>1659426</v>
      </c>
      <c r="K150" s="13">
        <v>186168</v>
      </c>
      <c r="L150" s="13"/>
      <c r="M150" s="13"/>
      <c r="N150" s="9" t="s">
        <v>67</v>
      </c>
      <c r="O150" s="9" t="s">
        <v>6</v>
      </c>
      <c r="P150" s="15">
        <v>5.7</v>
      </c>
      <c r="Q150" s="15">
        <v>6.6</v>
      </c>
      <c r="R150" s="15"/>
      <c r="S150" s="15">
        <v>4.5</v>
      </c>
      <c r="T150" s="15">
        <v>15.1</v>
      </c>
      <c r="U150" s="15"/>
      <c r="V150" s="15"/>
      <c r="X150" s="9" t="s">
        <v>67</v>
      </c>
      <c r="Y150" s="9" t="s">
        <v>6</v>
      </c>
      <c r="Z150" s="13">
        <v>81545.567999999999</v>
      </c>
      <c r="AA150" s="13">
        <v>69536.34</v>
      </c>
      <c r="AB150" s="13"/>
      <c r="AC150" s="13">
        <v>96246.707999999984</v>
      </c>
      <c r="AD150" s="13">
        <v>40956.959999999999</v>
      </c>
      <c r="AE150" s="13"/>
      <c r="AF150" s="13"/>
      <c r="AG150" s="9" t="s">
        <v>67</v>
      </c>
      <c r="AH150" s="9" t="s">
        <v>6</v>
      </c>
      <c r="AI150" s="18">
        <f>G150/G148</f>
        <v>0.34208475793194831</v>
      </c>
      <c r="AJ150" s="18">
        <f>H150/H148</f>
        <v>0.45654732781665924</v>
      </c>
      <c r="AK150" s="18"/>
      <c r="AL150" s="18">
        <f>J150/J148</f>
        <v>0.38615953672751557</v>
      </c>
      <c r="AM150" s="18">
        <f>K150/K148</f>
        <v>0.35018471562822123</v>
      </c>
      <c r="AN150" s="18"/>
      <c r="AO150" s="17"/>
      <c r="AP150" s="9" t="s">
        <v>67</v>
      </c>
      <c r="AQ150" s="9" t="s">
        <v>6</v>
      </c>
      <c r="AR150" s="18">
        <v>7.0182356374982713E-2</v>
      </c>
      <c r="AS150" s="18">
        <v>7.8766202536474067E-2</v>
      </c>
      <c r="AT150" s="18"/>
      <c r="AU150" s="18">
        <v>7.4546700950247333E-2</v>
      </c>
      <c r="AV150" s="18">
        <v>9.9232387086289453E-2</v>
      </c>
      <c r="AW150" s="18"/>
      <c r="AX150" s="18"/>
    </row>
    <row r="151" spans="2:50" x14ac:dyDescent="0.25">
      <c r="B151" s="110"/>
      <c r="C151" s="6"/>
      <c r="D151" s="44" t="s">
        <v>67</v>
      </c>
      <c r="E151" s="8"/>
      <c r="F151" s="9" t="s">
        <v>7</v>
      </c>
      <c r="G151" s="13">
        <v>1654866</v>
      </c>
      <c r="H151" s="13">
        <v>272051</v>
      </c>
      <c r="I151" s="13"/>
      <c r="J151" s="13">
        <v>1848492</v>
      </c>
      <c r="K151" s="13">
        <v>78426</v>
      </c>
      <c r="L151" s="13"/>
      <c r="M151" s="13"/>
      <c r="N151" s="9" t="s">
        <v>67</v>
      </c>
      <c r="O151" s="9" t="s">
        <v>7</v>
      </c>
      <c r="P151" s="15">
        <v>4.5</v>
      </c>
      <c r="Q151" s="15">
        <v>11.7</v>
      </c>
      <c r="R151" s="15"/>
      <c r="S151" s="15">
        <v>4.5</v>
      </c>
      <c r="T151" s="15">
        <v>21.3</v>
      </c>
      <c r="U151" s="15"/>
      <c r="V151" s="15"/>
      <c r="X151" s="9" t="s">
        <v>67</v>
      </c>
      <c r="Y151" s="9" t="s">
        <v>7</v>
      </c>
      <c r="Z151" s="13">
        <v>95982.227999999988</v>
      </c>
      <c r="AA151" s="13">
        <v>45160.466000000008</v>
      </c>
      <c r="AB151" s="13"/>
      <c r="AC151" s="13">
        <v>107212.53599999999</v>
      </c>
      <c r="AD151" s="13">
        <v>24625.763999999999</v>
      </c>
      <c r="AE151" s="13"/>
      <c r="AF151" s="13"/>
      <c r="AG151" s="9" t="s">
        <v>67</v>
      </c>
      <c r="AH151" s="9" t="s">
        <v>7</v>
      </c>
      <c r="AI151" s="18">
        <f>G151/G148</f>
        <v>0.52760607494334555</v>
      </c>
      <c r="AJ151" s="18">
        <f>H151/H148</f>
        <v>0.16075585998898556</v>
      </c>
      <c r="AK151" s="18"/>
      <c r="AL151" s="18">
        <f>J151/J148</f>
        <v>0.43015646034503419</v>
      </c>
      <c r="AM151" s="18">
        <f>K151/K148</f>
        <v>0.14752044662809333</v>
      </c>
      <c r="AN151" s="18"/>
      <c r="AO151" s="17"/>
      <c r="AP151" s="9" t="s">
        <v>67</v>
      </c>
      <c r="AQ151" s="9" t="s">
        <v>7</v>
      </c>
      <c r="AR151" s="18">
        <v>8.0412445723647252E-2</v>
      </c>
      <c r="AS151" s="18">
        <v>5.0122115851776575E-2</v>
      </c>
      <c r="AT151" s="18"/>
      <c r="AU151" s="18">
        <v>8.0588461534324599E-2</v>
      </c>
      <c r="AV151" s="18">
        <v>5.9101291517528853E-2</v>
      </c>
      <c r="AW151" s="18"/>
      <c r="AX151" s="18"/>
    </row>
    <row r="152" spans="2:50" x14ac:dyDescent="0.25">
      <c r="B152" s="110"/>
      <c r="C152" s="2"/>
      <c r="D152" s="109" t="s">
        <v>71</v>
      </c>
      <c r="E152" s="8"/>
      <c r="F152" s="5" t="s">
        <v>5</v>
      </c>
      <c r="G152" s="12">
        <v>2325148</v>
      </c>
      <c r="H152" s="12">
        <v>1464574</v>
      </c>
      <c r="I152" s="12"/>
      <c r="J152" s="12">
        <v>3276830</v>
      </c>
      <c r="K152" s="12">
        <v>510873</v>
      </c>
      <c r="L152" s="12"/>
      <c r="M152" s="12"/>
      <c r="N152" s="5" t="s">
        <v>71</v>
      </c>
      <c r="O152" s="5" t="s">
        <v>5</v>
      </c>
      <c r="P152" s="14">
        <v>2.1</v>
      </c>
      <c r="Q152" s="14">
        <v>4.4000000000000004</v>
      </c>
      <c r="R152" s="14"/>
      <c r="S152" s="14">
        <v>1</v>
      </c>
      <c r="T152" s="14">
        <v>6.9</v>
      </c>
      <c r="U152" s="14"/>
      <c r="V152" s="14"/>
      <c r="X152" s="5" t="s">
        <v>71</v>
      </c>
      <c r="Y152" s="5" t="s">
        <v>5</v>
      </c>
      <c r="Z152" s="12">
        <f>2*(P152*G152/100)</f>
        <v>97656.216</v>
      </c>
      <c r="AA152" s="12">
        <f>2*(Q152*H152/100)</f>
        <v>128882.51200000002</v>
      </c>
      <c r="AB152" s="12"/>
      <c r="AC152" s="12">
        <f>2*(S152*J152/100)</f>
        <v>65536.600000000006</v>
      </c>
      <c r="AD152" s="12">
        <f>2*(T152*K152/100)</f>
        <v>70500.474000000002</v>
      </c>
      <c r="AE152" s="12"/>
      <c r="AF152" s="12"/>
      <c r="AG152" s="5" t="s">
        <v>71</v>
      </c>
      <c r="AH152" s="5" t="s">
        <v>5</v>
      </c>
      <c r="AI152" s="16">
        <v>1</v>
      </c>
      <c r="AJ152" s="16">
        <v>1</v>
      </c>
      <c r="AK152" s="16"/>
      <c r="AL152" s="16">
        <v>1</v>
      </c>
      <c r="AM152" s="16">
        <v>1</v>
      </c>
      <c r="AN152" s="16"/>
      <c r="AO152" s="17"/>
      <c r="AP152" s="5" t="s">
        <v>71</v>
      </c>
      <c r="AQ152" s="5" t="s">
        <v>5</v>
      </c>
      <c r="AR152" s="16"/>
      <c r="AS152" s="16"/>
      <c r="AT152" s="16"/>
      <c r="AU152" s="16"/>
      <c r="AV152" s="16"/>
      <c r="AW152" s="16"/>
      <c r="AX152" s="16"/>
    </row>
    <row r="153" spans="2:50" x14ac:dyDescent="0.25">
      <c r="B153" s="110"/>
      <c r="C153" s="6"/>
      <c r="D153" s="44" t="s">
        <v>71</v>
      </c>
      <c r="E153" s="4"/>
      <c r="F153" s="9" t="s">
        <v>0</v>
      </c>
      <c r="G153" s="13">
        <v>241048</v>
      </c>
      <c r="H153" s="13">
        <v>435443</v>
      </c>
      <c r="I153" s="13"/>
      <c r="J153" s="13">
        <v>486748</v>
      </c>
      <c r="K153" s="13">
        <v>189743</v>
      </c>
      <c r="L153" s="13"/>
      <c r="M153" s="13"/>
      <c r="N153" s="9" t="s">
        <v>71</v>
      </c>
      <c r="O153" s="9" t="s">
        <v>0</v>
      </c>
      <c r="P153" s="15">
        <v>11.3</v>
      </c>
      <c r="Q153" s="15">
        <v>7.7</v>
      </c>
      <c r="R153" s="15"/>
      <c r="S153" s="15">
        <v>7.3</v>
      </c>
      <c r="T153" s="15">
        <v>13.4</v>
      </c>
      <c r="U153" s="15"/>
      <c r="V153" s="15"/>
      <c r="X153" s="9" t="s">
        <v>71</v>
      </c>
      <c r="Y153" s="9" t="s">
        <v>0</v>
      </c>
      <c r="Z153" s="13">
        <v>54476.848000000005</v>
      </c>
      <c r="AA153" s="13">
        <v>67058.222000000009</v>
      </c>
      <c r="AB153" s="13"/>
      <c r="AC153" s="13">
        <v>71065.207999999999</v>
      </c>
      <c r="AD153" s="13">
        <v>50851.124000000003</v>
      </c>
      <c r="AE153" s="13"/>
      <c r="AF153" s="13"/>
      <c r="AG153" s="9" t="s">
        <v>71</v>
      </c>
      <c r="AH153" s="9" t="s">
        <v>0</v>
      </c>
      <c r="AI153" s="18">
        <f>G153/G152</f>
        <v>0.10366995993373325</v>
      </c>
      <c r="AJ153" s="18">
        <f>H153/H152</f>
        <v>0.29731717209236269</v>
      </c>
      <c r="AK153" s="18"/>
      <c r="AL153" s="18">
        <f>J153/J152</f>
        <v>0.14854234122612403</v>
      </c>
      <c r="AM153" s="18">
        <f>K153/K152</f>
        <v>0.37140933265214643</v>
      </c>
      <c r="AN153" s="18"/>
      <c r="AO153" s="17"/>
      <c r="AP153" s="9" t="s">
        <v>71</v>
      </c>
      <c r="AQ153" s="9" t="s">
        <v>0</v>
      </c>
      <c r="AR153" s="18">
        <v>0.10395797377882343</v>
      </c>
      <c r="AS153" s="18">
        <v>0.1449133990314046</v>
      </c>
      <c r="AT153" s="18"/>
      <c r="AU153" s="18">
        <v>0.12673692823101368</v>
      </c>
      <c r="AV153" s="18">
        <v>0.17470665979176234</v>
      </c>
      <c r="AW153" s="18"/>
      <c r="AX153" s="18"/>
    </row>
    <row r="154" spans="2:50" x14ac:dyDescent="0.25">
      <c r="B154" s="110"/>
      <c r="C154" s="6"/>
      <c r="D154" s="44" t="s">
        <v>71</v>
      </c>
      <c r="E154" s="8"/>
      <c r="F154" s="9" t="s">
        <v>6</v>
      </c>
      <c r="G154" s="13">
        <v>719553</v>
      </c>
      <c r="H154" s="13">
        <v>696936</v>
      </c>
      <c r="I154" s="13"/>
      <c r="J154" s="13">
        <v>1219837</v>
      </c>
      <c r="K154" s="13">
        <v>194634</v>
      </c>
      <c r="L154" s="13"/>
      <c r="M154" s="13"/>
      <c r="N154" s="9" t="s">
        <v>71</v>
      </c>
      <c r="O154" s="9" t="s">
        <v>6</v>
      </c>
      <c r="P154" s="15">
        <v>5.5</v>
      </c>
      <c r="Q154" s="15">
        <v>5.5</v>
      </c>
      <c r="R154" s="15"/>
      <c r="S154" s="15">
        <v>4.4000000000000004</v>
      </c>
      <c r="T154" s="15">
        <v>13.4</v>
      </c>
      <c r="U154" s="15"/>
      <c r="V154" s="15"/>
      <c r="X154" s="9" t="s">
        <v>71</v>
      </c>
      <c r="Y154" s="9" t="s">
        <v>6</v>
      </c>
      <c r="Z154" s="13">
        <v>79150.83</v>
      </c>
      <c r="AA154" s="13">
        <v>76662.960000000006</v>
      </c>
      <c r="AB154" s="13"/>
      <c r="AC154" s="13">
        <v>107345.65600000002</v>
      </c>
      <c r="AD154" s="13">
        <v>52161.912000000004</v>
      </c>
      <c r="AE154" s="13"/>
      <c r="AF154" s="13"/>
      <c r="AG154" s="9" t="s">
        <v>71</v>
      </c>
      <c r="AH154" s="9" t="s">
        <v>6</v>
      </c>
      <c r="AI154" s="18">
        <f>G154/G152</f>
        <v>0.30946546198349523</v>
      </c>
      <c r="AJ154" s="18">
        <f>H154/H152</f>
        <v>0.47586260578161294</v>
      </c>
      <c r="AK154" s="18"/>
      <c r="AL154" s="18">
        <f>J154/J152</f>
        <v>0.37226130131865248</v>
      </c>
      <c r="AM154" s="18">
        <f>K154/K152</f>
        <v>0.38098314062399069</v>
      </c>
      <c r="AN154" s="18"/>
      <c r="AO154" s="17"/>
      <c r="AP154" s="9" t="s">
        <v>71</v>
      </c>
      <c r="AQ154" s="9" t="s">
        <v>6</v>
      </c>
      <c r="AR154" s="18">
        <v>8.9919382717232044E-2</v>
      </c>
      <c r="AS154" s="18">
        <v>0.10646670473692985</v>
      </c>
      <c r="AT154" s="18"/>
      <c r="AU154" s="18">
        <v>0.10865002091389617</v>
      </c>
      <c r="AV154" s="18">
        <v>0.13898081038467186</v>
      </c>
      <c r="AW154" s="18"/>
      <c r="AX154" s="18"/>
    </row>
    <row r="155" spans="2:50" x14ac:dyDescent="0.25">
      <c r="B155" s="110"/>
      <c r="C155" s="6"/>
      <c r="D155" s="44" t="s">
        <v>71</v>
      </c>
      <c r="E155" s="8"/>
      <c r="F155" s="9" t="s">
        <v>7</v>
      </c>
      <c r="G155" s="13">
        <v>1364547</v>
      </c>
      <c r="H155" s="13">
        <v>332195</v>
      </c>
      <c r="I155" s="13"/>
      <c r="J155" s="13">
        <v>1570245</v>
      </c>
      <c r="K155" s="13">
        <v>126496</v>
      </c>
      <c r="L155" s="13"/>
      <c r="M155" s="13"/>
      <c r="N155" s="9" t="s">
        <v>71</v>
      </c>
      <c r="O155" s="9" t="s">
        <v>7</v>
      </c>
      <c r="P155" s="15">
        <v>4.4000000000000004</v>
      </c>
      <c r="Q155" s="15">
        <v>9.1999999999999993</v>
      </c>
      <c r="R155" s="15"/>
      <c r="S155" s="15">
        <v>3.4</v>
      </c>
      <c r="T155" s="15">
        <v>14.6</v>
      </c>
      <c r="U155" s="15"/>
      <c r="V155" s="15"/>
      <c r="X155" s="9" t="s">
        <v>71</v>
      </c>
      <c r="Y155" s="9" t="s">
        <v>7</v>
      </c>
      <c r="Z155" s="13">
        <v>120080.13600000001</v>
      </c>
      <c r="AA155" s="13">
        <v>61123.87999999999</v>
      </c>
      <c r="AB155" s="13"/>
      <c r="AC155" s="13">
        <v>106776.66</v>
      </c>
      <c r="AD155" s="13">
        <v>36936.831999999995</v>
      </c>
      <c r="AE155" s="13"/>
      <c r="AF155" s="13"/>
      <c r="AG155" s="9" t="s">
        <v>71</v>
      </c>
      <c r="AH155" s="9" t="s">
        <v>7</v>
      </c>
      <c r="AI155" s="18">
        <f>G155/G152</f>
        <v>0.58686457808277148</v>
      </c>
      <c r="AJ155" s="18">
        <f>H155/H152</f>
        <v>0.22682022212602435</v>
      </c>
      <c r="AK155" s="18"/>
      <c r="AL155" s="18">
        <f>J155/J152</f>
        <v>0.47919635745522349</v>
      </c>
      <c r="AM155" s="18">
        <f>K155/K152</f>
        <v>0.24760752672386288</v>
      </c>
      <c r="AN155" s="18"/>
      <c r="AO155" s="17"/>
      <c r="AP155" s="9" t="s">
        <v>71</v>
      </c>
      <c r="AQ155" s="9" t="s">
        <v>7</v>
      </c>
      <c r="AR155" s="18">
        <v>0.12241508753787433</v>
      </c>
      <c r="AS155" s="18">
        <v>7.7759183841044827E-2</v>
      </c>
      <c r="AT155" s="18"/>
      <c r="AU155" s="18">
        <v>9.5515793664828902E-2</v>
      </c>
      <c r="AV155" s="18">
        <v>9.4070679031322019E-2</v>
      </c>
      <c r="AW155" s="18"/>
      <c r="AX155" s="18"/>
    </row>
    <row r="158" spans="2:50" ht="23.25" x14ac:dyDescent="0.25">
      <c r="G158" s="20" t="s">
        <v>89</v>
      </c>
    </row>
    <row r="159" spans="2:50" s="4" customFormat="1" x14ac:dyDescent="0.25">
      <c r="B159" s="1"/>
      <c r="C159" s="2"/>
      <c r="D159" s="3"/>
      <c r="G159" s="96"/>
      <c r="J159" s="96"/>
      <c r="P159" s="96"/>
      <c r="S159" s="96"/>
      <c r="Z159" s="96"/>
      <c r="AC159" s="96"/>
      <c r="AI159" s="96"/>
      <c r="AL159" s="96"/>
      <c r="AR159" s="96"/>
      <c r="AU159" s="96"/>
    </row>
    <row r="160" spans="2:50" x14ac:dyDescent="0.25">
      <c r="F160" s="11" t="s">
        <v>12</v>
      </c>
      <c r="G160" s="19" t="s">
        <v>81</v>
      </c>
      <c r="H160" s="19" t="s">
        <v>82</v>
      </c>
      <c r="I160" s="19" t="s">
        <v>83</v>
      </c>
      <c r="J160" s="19" t="s">
        <v>30</v>
      </c>
      <c r="K160" s="19"/>
      <c r="L160" s="19"/>
      <c r="M160" s="19"/>
      <c r="O160" s="11" t="s">
        <v>12</v>
      </c>
      <c r="P160" s="19" t="s">
        <v>81</v>
      </c>
      <c r="Q160" s="19" t="s">
        <v>82</v>
      </c>
      <c r="R160" s="19" t="s">
        <v>83</v>
      </c>
      <c r="S160" s="19" t="s">
        <v>30</v>
      </c>
      <c r="T160" s="19"/>
      <c r="U160" s="19"/>
      <c r="V160" s="19"/>
      <c r="Y160" s="11" t="s">
        <v>12</v>
      </c>
      <c r="Z160" s="19" t="s">
        <v>81</v>
      </c>
      <c r="AA160" s="19" t="s">
        <v>82</v>
      </c>
      <c r="AB160" s="19" t="s">
        <v>83</v>
      </c>
      <c r="AC160" s="19" t="s">
        <v>30</v>
      </c>
      <c r="AD160" s="19"/>
      <c r="AE160" s="19"/>
      <c r="AF160" s="19"/>
      <c r="AH160" s="11" t="s">
        <v>12</v>
      </c>
      <c r="AI160" s="19" t="s">
        <v>81</v>
      </c>
      <c r="AJ160" s="19" t="s">
        <v>82</v>
      </c>
      <c r="AK160" s="19" t="s">
        <v>83</v>
      </c>
      <c r="AL160" s="19" t="s">
        <v>30</v>
      </c>
      <c r="AM160" s="19"/>
      <c r="AN160" s="19"/>
      <c r="AO160" s="19"/>
      <c r="AQ160" s="11" t="s">
        <v>12</v>
      </c>
      <c r="AR160" s="19" t="s">
        <v>81</v>
      </c>
      <c r="AS160" s="19" t="s">
        <v>82</v>
      </c>
      <c r="AT160" s="19" t="s">
        <v>83</v>
      </c>
      <c r="AU160" s="19" t="s">
        <v>30</v>
      </c>
      <c r="AV160" s="19"/>
      <c r="AW160" s="19"/>
      <c r="AX160" s="19"/>
    </row>
    <row r="161" spans="3:50" x14ac:dyDescent="0.25">
      <c r="C161" s="5" t="s">
        <v>4</v>
      </c>
      <c r="D161" s="3" t="s">
        <v>34</v>
      </c>
      <c r="E161" s="8"/>
      <c r="F161" s="5" t="s">
        <v>78</v>
      </c>
      <c r="G161" s="12">
        <v>168623</v>
      </c>
      <c r="H161" s="12">
        <v>312250</v>
      </c>
      <c r="I161" s="12">
        <v>2348023</v>
      </c>
      <c r="J161" s="12">
        <v>2828896</v>
      </c>
      <c r="K161" s="12"/>
      <c r="L161" s="13"/>
      <c r="M161" s="13"/>
      <c r="O161" s="5" t="s">
        <v>78</v>
      </c>
      <c r="P161" s="14">
        <v>12.7</v>
      </c>
      <c r="Q161" s="14">
        <v>8.6999999999999993</v>
      </c>
      <c r="R161" s="14">
        <v>2.5</v>
      </c>
      <c r="S161" s="14">
        <v>2.5</v>
      </c>
      <c r="T161" s="14"/>
      <c r="U161" s="15"/>
      <c r="V161" s="15"/>
      <c r="Y161" s="5" t="s">
        <v>78</v>
      </c>
      <c r="Z161" s="12">
        <f>2*(G161*P161/100)</f>
        <v>42830.241999999998</v>
      </c>
      <c r="AA161" s="12">
        <f t="shared" ref="AA161:AC161" si="61">2*(H161*Q161/100)</f>
        <v>54331.5</v>
      </c>
      <c r="AB161" s="12">
        <f t="shared" si="61"/>
        <v>117401.15</v>
      </c>
      <c r="AC161" s="12">
        <f t="shared" si="61"/>
        <v>141444.79999999999</v>
      </c>
      <c r="AD161" s="12"/>
      <c r="AE161" s="13"/>
      <c r="AF161" s="13"/>
      <c r="AH161" s="5" t="s">
        <v>78</v>
      </c>
      <c r="AI161" s="16">
        <f>G161/(G161+G162)</f>
        <v>0.19430284062887457</v>
      </c>
      <c r="AJ161" s="16">
        <f>H161/(H161+H162)</f>
        <v>0.40271200255878498</v>
      </c>
      <c r="AK161" s="16">
        <f>I161/(I161+I162)</f>
        <v>0.83690254992584501</v>
      </c>
      <c r="AL161" s="16">
        <f>J161/(J161+J162)</f>
        <v>0.63587629514825861</v>
      </c>
      <c r="AM161" s="16"/>
      <c r="AN161" s="18"/>
      <c r="AO161" s="17"/>
      <c r="AQ161" s="5" t="s">
        <v>78</v>
      </c>
      <c r="AR161" s="16">
        <f>2*(P161*AI161/100)</f>
        <v>4.9352921519734139E-2</v>
      </c>
      <c r="AS161" s="16">
        <f t="shared" ref="AS161:AU161" si="62">2*(Q161*AJ161/100)</f>
        <v>7.0071888445228575E-2</v>
      </c>
      <c r="AT161" s="16">
        <f t="shared" si="62"/>
        <v>4.1845127496292253E-2</v>
      </c>
      <c r="AU161" s="16">
        <f t="shared" si="62"/>
        <v>3.1793814757412928E-2</v>
      </c>
      <c r="AV161" s="102"/>
      <c r="AW161" s="18"/>
      <c r="AX161" s="18"/>
    </row>
    <row r="162" spans="3:50" x14ac:dyDescent="0.25">
      <c r="C162" s="9" t="s">
        <v>4</v>
      </c>
      <c r="D162" s="7" t="s">
        <v>34</v>
      </c>
      <c r="E162" s="4"/>
      <c r="F162" s="9" t="s">
        <v>77</v>
      </c>
      <c r="G162" s="13">
        <v>699213</v>
      </c>
      <c r="H162" s="13">
        <v>463118</v>
      </c>
      <c r="I162" s="13">
        <v>457588</v>
      </c>
      <c r="J162" s="13">
        <v>1619919</v>
      </c>
      <c r="K162" s="13"/>
      <c r="L162" s="12"/>
      <c r="M162" s="12"/>
      <c r="O162" s="9" t="s">
        <v>77</v>
      </c>
      <c r="P162" s="15">
        <v>6.6</v>
      </c>
      <c r="Q162" s="15">
        <v>6.9</v>
      </c>
      <c r="R162" s="15">
        <v>6.9</v>
      </c>
      <c r="S162" s="15">
        <v>3.3</v>
      </c>
      <c r="T162" s="15"/>
      <c r="U162" s="14"/>
      <c r="V162" s="14"/>
      <c r="Y162" s="9" t="s">
        <v>77</v>
      </c>
      <c r="Z162" s="13">
        <f t="shared" ref="Z162:Z208" si="63">2*(G162*P162/100)</f>
        <v>92296.115999999995</v>
      </c>
      <c r="AA162" s="13">
        <f t="shared" ref="AA162:AA208" si="64">2*(H162*Q162/100)</f>
        <v>63910.284000000007</v>
      </c>
      <c r="AB162" s="13">
        <f t="shared" ref="AB162:AB208" si="65">2*(I162*R162/100)</f>
        <v>63147.144</v>
      </c>
      <c r="AC162" s="13">
        <f t="shared" ref="AC162:AC208" si="66">2*(J162*S162/100)</f>
        <v>106914.65399999998</v>
      </c>
      <c r="AD162" s="13"/>
      <c r="AE162" s="12"/>
      <c r="AF162" s="12"/>
      <c r="AH162" s="9" t="s">
        <v>77</v>
      </c>
      <c r="AI162" s="18">
        <f>G162/(G162+G161)</f>
        <v>0.8056971593711254</v>
      </c>
      <c r="AJ162" s="18">
        <f>H162/(H162+H161)</f>
        <v>0.59728799744121497</v>
      </c>
      <c r="AK162" s="18">
        <f>I162/(I162+I161)</f>
        <v>0.16309745007415496</v>
      </c>
      <c r="AL162" s="18">
        <f>J162/(J162+J161)</f>
        <v>0.36412370485174139</v>
      </c>
      <c r="AM162" s="18"/>
      <c r="AN162" s="16"/>
      <c r="AO162" s="17"/>
      <c r="AQ162" s="9" t="s">
        <v>77</v>
      </c>
      <c r="AR162" s="18">
        <f t="shared" ref="AR162:AR208" si="67">2*(P162*AI162/100)</f>
        <v>0.10635202503698854</v>
      </c>
      <c r="AS162" s="18">
        <f t="shared" ref="AS162:AS208" si="68">2*(Q162*AJ162/100)</f>
        <v>8.2425743646887678E-2</v>
      </c>
      <c r="AT162" s="18">
        <f t="shared" ref="AT162:AT208" si="69">2*(R162*AK162/100)</f>
        <v>2.2507448110233388E-2</v>
      </c>
      <c r="AU162" s="18">
        <f t="shared" ref="AU162:AU208" si="70">2*(S162*AL162/100)</f>
        <v>2.4032164520214932E-2</v>
      </c>
      <c r="AV162" s="99"/>
      <c r="AW162" s="16"/>
      <c r="AX162" s="16"/>
    </row>
    <row r="163" spans="3:50" x14ac:dyDescent="0.25">
      <c r="C163" s="9" t="s">
        <v>4</v>
      </c>
      <c r="D163" s="7" t="s">
        <v>34</v>
      </c>
      <c r="E163" s="8"/>
      <c r="F163" s="9" t="s">
        <v>80</v>
      </c>
      <c r="G163" s="13">
        <v>326333</v>
      </c>
      <c r="H163" s="13">
        <v>450711</v>
      </c>
      <c r="I163" s="13">
        <v>2491746</v>
      </c>
      <c r="J163" s="13">
        <v>3268790</v>
      </c>
      <c r="K163" s="13"/>
      <c r="L163" s="13"/>
      <c r="M163" s="13"/>
      <c r="O163" s="9" t="s">
        <v>80</v>
      </c>
      <c r="P163" s="15">
        <v>8.6999999999999993</v>
      </c>
      <c r="Q163" s="15">
        <v>6.9</v>
      </c>
      <c r="R163" s="15">
        <v>2.5</v>
      </c>
      <c r="S163" s="15">
        <v>1.6</v>
      </c>
      <c r="T163" s="15"/>
      <c r="U163" s="15"/>
      <c r="V163" s="15"/>
      <c r="Y163" s="9" t="s">
        <v>80</v>
      </c>
      <c r="Z163" s="13">
        <f t="shared" si="63"/>
        <v>56781.941999999995</v>
      </c>
      <c r="AA163" s="13">
        <f t="shared" si="64"/>
        <v>62198.118000000009</v>
      </c>
      <c r="AB163" s="13">
        <f t="shared" si="65"/>
        <v>124587.3</v>
      </c>
      <c r="AC163" s="13">
        <f t="shared" si="66"/>
        <v>104601.28</v>
      </c>
      <c r="AD163" s="13"/>
      <c r="AE163" s="13"/>
      <c r="AF163" s="13"/>
      <c r="AH163" s="9" t="s">
        <v>80</v>
      </c>
      <c r="AI163" s="18">
        <f>G163/(G163+G164)</f>
        <v>0.37603029140264821</v>
      </c>
      <c r="AJ163" s="18">
        <f>H163/(H163+H164)</f>
        <v>0.58168191925827362</v>
      </c>
      <c r="AK163" s="18">
        <f>I163/(I163+I164)</f>
        <v>0.88812922100418734</v>
      </c>
      <c r="AL163" s="18">
        <f>J163/(J163+J164)</f>
        <v>0.73484192802177917</v>
      </c>
      <c r="AM163" s="18"/>
      <c r="AN163" s="18"/>
      <c r="AO163" s="17"/>
      <c r="AQ163" s="9" t="s">
        <v>80</v>
      </c>
      <c r="AR163" s="18">
        <f t="shared" si="67"/>
        <v>6.542927070406078E-2</v>
      </c>
      <c r="AS163" s="18">
        <f t="shared" si="68"/>
        <v>8.027210485764176E-2</v>
      </c>
      <c r="AT163" s="18">
        <f t="shared" si="69"/>
        <v>4.4406461050209373E-2</v>
      </c>
      <c r="AU163" s="18">
        <f t="shared" si="70"/>
        <v>2.3514941696696937E-2</v>
      </c>
      <c r="AV163" s="99"/>
      <c r="AW163" s="18"/>
      <c r="AX163" s="18"/>
    </row>
    <row r="164" spans="3:50" x14ac:dyDescent="0.25">
      <c r="C164" s="9" t="s">
        <v>4</v>
      </c>
      <c r="D164" s="7" t="s">
        <v>34</v>
      </c>
      <c r="E164" s="8"/>
      <c r="F164" s="9" t="s">
        <v>79</v>
      </c>
      <c r="G164" s="13">
        <v>541504</v>
      </c>
      <c r="H164" s="13">
        <v>324130</v>
      </c>
      <c r="I164" s="13">
        <v>313866</v>
      </c>
      <c r="J164" s="13">
        <v>1179500</v>
      </c>
      <c r="K164" s="13"/>
      <c r="L164" s="13"/>
      <c r="M164" s="13"/>
      <c r="O164" s="9" t="s">
        <v>79</v>
      </c>
      <c r="P164" s="15">
        <v>6.6</v>
      </c>
      <c r="Q164" s="15">
        <v>8.6999999999999993</v>
      </c>
      <c r="R164" s="15">
        <v>8.6999999999999993</v>
      </c>
      <c r="S164" s="15">
        <v>4.4000000000000004</v>
      </c>
      <c r="T164" s="15"/>
      <c r="U164" s="15"/>
      <c r="V164" s="15"/>
      <c r="Y164" s="9" t="s">
        <v>79</v>
      </c>
      <c r="Z164" s="13">
        <f t="shared" si="63"/>
        <v>71478.527999999991</v>
      </c>
      <c r="AA164" s="13">
        <f t="shared" si="64"/>
        <v>56398.62</v>
      </c>
      <c r="AB164" s="13">
        <f t="shared" si="65"/>
        <v>54612.683999999994</v>
      </c>
      <c r="AC164" s="13">
        <f t="shared" si="66"/>
        <v>103796</v>
      </c>
      <c r="AD164" s="13"/>
      <c r="AE164" s="13"/>
      <c r="AF164" s="13"/>
      <c r="AH164" s="9" t="s">
        <v>79</v>
      </c>
      <c r="AI164" s="18">
        <f>G164/(G164+G163)</f>
        <v>0.62396970859735179</v>
      </c>
      <c r="AJ164" s="18">
        <f>H164/(H164+H163)</f>
        <v>0.41831808074172638</v>
      </c>
      <c r="AK164" s="18">
        <f>I164/(I164+I163)</f>
        <v>0.11187077899581267</v>
      </c>
      <c r="AL164" s="18">
        <f>J164/(J164+J163)</f>
        <v>0.26515807197822083</v>
      </c>
      <c r="AM164" s="18"/>
      <c r="AN164" s="18"/>
      <c r="AO164" s="17"/>
      <c r="AQ164" s="9" t="s">
        <v>79</v>
      </c>
      <c r="AR164" s="18">
        <f t="shared" si="67"/>
        <v>8.2364001534850434E-2</v>
      </c>
      <c r="AS164" s="18">
        <f t="shared" si="68"/>
        <v>7.2787346049060384E-2</v>
      </c>
      <c r="AT164" s="18">
        <f t="shared" si="69"/>
        <v>1.9465515545271404E-2</v>
      </c>
      <c r="AU164" s="18">
        <f t="shared" si="70"/>
        <v>2.3333910334083434E-2</v>
      </c>
      <c r="AV164" s="99"/>
      <c r="AW164" s="18"/>
      <c r="AX164" s="18"/>
    </row>
    <row r="165" spans="3:50" x14ac:dyDescent="0.25">
      <c r="C165" s="5" t="s">
        <v>4</v>
      </c>
      <c r="D165" s="3" t="s">
        <v>35</v>
      </c>
      <c r="E165" s="8"/>
      <c r="F165" s="5" t="s">
        <v>78</v>
      </c>
      <c r="G165" s="12">
        <v>765619</v>
      </c>
      <c r="H165" s="12">
        <v>1339886</v>
      </c>
      <c r="I165" s="12">
        <v>3117231</v>
      </c>
      <c r="J165" s="12">
        <v>5222736</v>
      </c>
      <c r="K165" s="12"/>
      <c r="L165" s="13"/>
      <c r="M165" s="13"/>
      <c r="O165" s="5" t="s">
        <v>78</v>
      </c>
      <c r="P165" s="14">
        <v>6.9</v>
      </c>
      <c r="Q165" s="14">
        <v>5.8</v>
      </c>
      <c r="R165" s="14">
        <v>2.9</v>
      </c>
      <c r="S165" s="14">
        <v>1.6</v>
      </c>
      <c r="T165" s="14"/>
      <c r="U165" s="15"/>
      <c r="V165" s="15"/>
      <c r="Y165" s="5" t="s">
        <v>78</v>
      </c>
      <c r="Z165" s="12">
        <f t="shared" si="63"/>
        <v>105655.42200000001</v>
      </c>
      <c r="AA165" s="12">
        <f t="shared" si="64"/>
        <v>155426.77599999998</v>
      </c>
      <c r="AB165" s="12">
        <f t="shared" si="65"/>
        <v>180799.39800000002</v>
      </c>
      <c r="AC165" s="12">
        <f t="shared" si="66"/>
        <v>167127.55200000003</v>
      </c>
      <c r="AD165" s="12"/>
      <c r="AE165" s="13"/>
      <c r="AF165" s="13"/>
      <c r="AH165" s="5" t="s">
        <v>78</v>
      </c>
      <c r="AI165" s="16">
        <f>G165/(G165+G166)</f>
        <v>0.32665100578366135</v>
      </c>
      <c r="AJ165" s="16">
        <f>H165/(H165+H166)</f>
        <v>0.42900527305146996</v>
      </c>
      <c r="AK165" s="16">
        <f>I165/(I165+I166)</f>
        <v>0.82483950955718899</v>
      </c>
      <c r="AL165" s="16">
        <f>J165/(J165+J166)</f>
        <v>0.56484726830682175</v>
      </c>
      <c r="AM165" s="16"/>
      <c r="AN165" s="18"/>
      <c r="AO165" s="17"/>
      <c r="AQ165" s="5" t="s">
        <v>78</v>
      </c>
      <c r="AR165" s="16">
        <f t="shared" si="67"/>
        <v>4.5077838798145267E-2</v>
      </c>
      <c r="AS165" s="16">
        <f t="shared" si="68"/>
        <v>4.9764611673970512E-2</v>
      </c>
      <c r="AT165" s="16">
        <f t="shared" si="69"/>
        <v>4.7840691554316958E-2</v>
      </c>
      <c r="AU165" s="16">
        <f t="shared" si="70"/>
        <v>1.8075112585818297E-2</v>
      </c>
      <c r="AV165" s="102"/>
      <c r="AW165" s="18"/>
      <c r="AX165" s="18"/>
    </row>
    <row r="166" spans="3:50" x14ac:dyDescent="0.25">
      <c r="C166" s="9" t="s">
        <v>4</v>
      </c>
      <c r="D166" s="7" t="s">
        <v>35</v>
      </c>
      <c r="E166" s="8"/>
      <c r="F166" s="9" t="s">
        <v>77</v>
      </c>
      <c r="G166" s="13">
        <v>1578225</v>
      </c>
      <c r="H166" s="13">
        <v>1783353</v>
      </c>
      <c r="I166" s="13">
        <v>661966</v>
      </c>
      <c r="J166" s="13">
        <v>4023544</v>
      </c>
      <c r="K166" s="13"/>
      <c r="L166" s="12"/>
      <c r="M166" s="12"/>
      <c r="O166" s="9" t="s">
        <v>77</v>
      </c>
      <c r="P166" s="15">
        <v>4.5999999999999996</v>
      </c>
      <c r="Q166" s="15">
        <v>4.5999999999999996</v>
      </c>
      <c r="R166" s="15">
        <v>8.5</v>
      </c>
      <c r="S166" s="15">
        <v>2.2000000000000002</v>
      </c>
      <c r="T166" s="15"/>
      <c r="U166" s="14"/>
      <c r="V166" s="14"/>
      <c r="Y166" s="9" t="s">
        <v>77</v>
      </c>
      <c r="Z166" s="13">
        <f t="shared" si="63"/>
        <v>145196.69999999998</v>
      </c>
      <c r="AA166" s="13">
        <f t="shared" si="64"/>
        <v>164068.476</v>
      </c>
      <c r="AB166" s="13">
        <f t="shared" si="65"/>
        <v>112534.22</v>
      </c>
      <c r="AC166" s="13">
        <f t="shared" si="66"/>
        <v>177035.93600000002</v>
      </c>
      <c r="AD166" s="13"/>
      <c r="AE166" s="12"/>
      <c r="AF166" s="12"/>
      <c r="AH166" s="9" t="s">
        <v>77</v>
      </c>
      <c r="AI166" s="18">
        <f>G166/(G166+G165)</f>
        <v>0.67334899421633865</v>
      </c>
      <c r="AJ166" s="18">
        <f>H166/(H166+H165)</f>
        <v>0.57099472694853004</v>
      </c>
      <c r="AK166" s="18">
        <f>I166/(I166+I165)</f>
        <v>0.17516049044281101</v>
      </c>
      <c r="AL166" s="18">
        <f>J166/(J166+J165)</f>
        <v>0.43515273169317825</v>
      </c>
      <c r="AM166" s="18"/>
      <c r="AN166" s="16"/>
      <c r="AO166" s="17"/>
      <c r="AQ166" s="9" t="s">
        <v>77</v>
      </c>
      <c r="AR166" s="18">
        <f t="shared" si="67"/>
        <v>6.1948107467903156E-2</v>
      </c>
      <c r="AS166" s="18">
        <f t="shared" si="68"/>
        <v>5.253151487926476E-2</v>
      </c>
      <c r="AT166" s="18">
        <f t="shared" si="69"/>
        <v>2.9777283375277869E-2</v>
      </c>
      <c r="AU166" s="18">
        <f t="shared" si="70"/>
        <v>1.9146720194499846E-2</v>
      </c>
      <c r="AV166" s="99"/>
      <c r="AW166" s="16"/>
      <c r="AX166" s="16"/>
    </row>
    <row r="167" spans="3:50" x14ac:dyDescent="0.25">
      <c r="C167" s="9" t="s">
        <v>4</v>
      </c>
      <c r="D167" s="7" t="s">
        <v>35</v>
      </c>
      <c r="E167" s="4"/>
      <c r="F167" s="9" t="s">
        <v>80</v>
      </c>
      <c r="G167" s="13">
        <v>1667613</v>
      </c>
      <c r="H167" s="13">
        <v>2595143</v>
      </c>
      <c r="I167" s="13">
        <v>3588030</v>
      </c>
      <c r="J167" s="13">
        <v>7850786</v>
      </c>
      <c r="K167" s="13"/>
      <c r="L167" s="13"/>
      <c r="M167" s="13"/>
      <c r="O167" s="9" t="s">
        <v>80</v>
      </c>
      <c r="P167" s="15">
        <v>4.5999999999999996</v>
      </c>
      <c r="Q167" s="15">
        <v>3.9</v>
      </c>
      <c r="R167" s="15">
        <v>2.9</v>
      </c>
      <c r="S167" s="15">
        <v>0.8</v>
      </c>
      <c r="T167" s="15"/>
      <c r="U167" s="15"/>
      <c r="V167" s="15"/>
      <c r="Y167" s="9" t="s">
        <v>80</v>
      </c>
      <c r="Z167" s="13">
        <f t="shared" si="63"/>
        <v>153420.39600000001</v>
      </c>
      <c r="AA167" s="13">
        <f t="shared" si="64"/>
        <v>202421.15399999998</v>
      </c>
      <c r="AB167" s="13">
        <f t="shared" si="65"/>
        <v>208105.74</v>
      </c>
      <c r="AC167" s="13">
        <f t="shared" si="66"/>
        <v>125612.57600000002</v>
      </c>
      <c r="AD167" s="13"/>
      <c r="AE167" s="13"/>
      <c r="AF167" s="13"/>
      <c r="AH167" s="9" t="s">
        <v>80</v>
      </c>
      <c r="AI167" s="18">
        <f>G167/(G167+G168)</f>
        <v>0.71166487997896943</v>
      </c>
      <c r="AJ167" s="18">
        <f>H167/(H167+H168)</f>
        <v>0.83091399665539523</v>
      </c>
      <c r="AK167" s="18">
        <f>I167/(I167+I168)</f>
        <v>0.94941597381665999</v>
      </c>
      <c r="AL167" s="18">
        <f>J167/(J167+J168)</f>
        <v>0.84912908628148109</v>
      </c>
      <c r="AM167" s="18"/>
      <c r="AN167" s="18"/>
      <c r="AO167" s="17"/>
      <c r="AQ167" s="9" t="s">
        <v>80</v>
      </c>
      <c r="AR167" s="18">
        <f t="shared" si="67"/>
        <v>6.5473168958065181E-2</v>
      </c>
      <c r="AS167" s="18">
        <f t="shared" si="68"/>
        <v>6.4811291739120827E-2</v>
      </c>
      <c r="AT167" s="18">
        <f t="shared" si="69"/>
        <v>5.5066126481366273E-2</v>
      </c>
      <c r="AU167" s="18">
        <f t="shared" si="70"/>
        <v>1.3586065380503698E-2</v>
      </c>
      <c r="AV167" s="99"/>
      <c r="AW167" s="18"/>
      <c r="AX167" s="18"/>
    </row>
    <row r="168" spans="3:50" x14ac:dyDescent="0.25">
      <c r="C168" s="9" t="s">
        <v>4</v>
      </c>
      <c r="D168" s="7" t="s">
        <v>35</v>
      </c>
      <c r="E168" s="8"/>
      <c r="F168" s="9" t="s">
        <v>79</v>
      </c>
      <c r="G168" s="13">
        <v>675643</v>
      </c>
      <c r="H168" s="13">
        <v>528096</v>
      </c>
      <c r="I168" s="13">
        <v>191167</v>
      </c>
      <c r="J168" s="13">
        <v>1394906</v>
      </c>
      <c r="K168" s="13"/>
      <c r="L168" s="13"/>
      <c r="M168" s="13"/>
      <c r="O168" s="9" t="s">
        <v>79</v>
      </c>
      <c r="P168" s="15">
        <v>8.5</v>
      </c>
      <c r="Q168" s="15">
        <v>8.5</v>
      </c>
      <c r="R168" s="15">
        <v>16.2</v>
      </c>
      <c r="S168" s="15">
        <v>5.8</v>
      </c>
      <c r="T168" s="15"/>
      <c r="U168" s="15"/>
      <c r="V168" s="15"/>
      <c r="Y168" s="9" t="s">
        <v>79</v>
      </c>
      <c r="Z168" s="13">
        <f t="shared" si="63"/>
        <v>114859.31</v>
      </c>
      <c r="AA168" s="13">
        <f t="shared" si="64"/>
        <v>89776.320000000007</v>
      </c>
      <c r="AB168" s="13">
        <f t="shared" si="65"/>
        <v>61938.108</v>
      </c>
      <c r="AC168" s="13">
        <f t="shared" si="66"/>
        <v>161809.09599999999</v>
      </c>
      <c r="AD168" s="13"/>
      <c r="AE168" s="13"/>
      <c r="AF168" s="13"/>
      <c r="AH168" s="9" t="s">
        <v>79</v>
      </c>
      <c r="AI168" s="18">
        <f>G168/(G168+G167)</f>
        <v>0.28833512002103057</v>
      </c>
      <c r="AJ168" s="18">
        <f>H168/(H168+H167)</f>
        <v>0.16908600334460475</v>
      </c>
      <c r="AK168" s="18">
        <f>I168/(I168+I167)</f>
        <v>5.0584026183340007E-2</v>
      </c>
      <c r="AL168" s="18">
        <f>J168/(J168+J167)</f>
        <v>0.15087091371851885</v>
      </c>
      <c r="AM168" s="18"/>
      <c r="AN168" s="18"/>
      <c r="AO168" s="17"/>
      <c r="AQ168" s="9" t="s">
        <v>79</v>
      </c>
      <c r="AR168" s="18">
        <f t="shared" si="67"/>
        <v>4.9016970403575194E-2</v>
      </c>
      <c r="AS168" s="18">
        <f t="shared" si="68"/>
        <v>2.8744620568582804E-2</v>
      </c>
      <c r="AT168" s="18">
        <f t="shared" si="69"/>
        <v>1.6389224483402159E-2</v>
      </c>
      <c r="AU168" s="18">
        <f t="shared" si="70"/>
        <v>1.7501025991348187E-2</v>
      </c>
      <c r="AV168" s="99"/>
      <c r="AW168" s="18"/>
      <c r="AX168" s="18"/>
    </row>
    <row r="169" spans="3:50" x14ac:dyDescent="0.25">
      <c r="C169" s="5" t="s">
        <v>4</v>
      </c>
      <c r="D169" s="3" t="s">
        <v>1</v>
      </c>
      <c r="E169" s="8"/>
      <c r="F169" s="5" t="s">
        <v>78</v>
      </c>
      <c r="G169" s="12">
        <v>1104939</v>
      </c>
      <c r="H169" s="12">
        <v>2405542</v>
      </c>
      <c r="I169" s="12">
        <v>2656440</v>
      </c>
      <c r="J169" s="12">
        <v>6166921</v>
      </c>
      <c r="K169" s="12"/>
      <c r="L169" s="13"/>
      <c r="M169" s="13"/>
      <c r="O169" s="5" t="s">
        <v>78</v>
      </c>
      <c r="P169" s="14">
        <v>6</v>
      </c>
      <c r="Q169" s="14">
        <v>4</v>
      </c>
      <c r="R169" s="14">
        <v>4</v>
      </c>
      <c r="S169" s="14">
        <v>1.4</v>
      </c>
      <c r="T169" s="14"/>
      <c r="U169" s="15"/>
      <c r="V169" s="15"/>
      <c r="Y169" s="5" t="s">
        <v>78</v>
      </c>
      <c r="Z169" s="12">
        <f t="shared" si="63"/>
        <v>132592.68</v>
      </c>
      <c r="AA169" s="12">
        <f t="shared" si="64"/>
        <v>192443.36</v>
      </c>
      <c r="AB169" s="12">
        <f t="shared" si="65"/>
        <v>212515.20000000001</v>
      </c>
      <c r="AC169" s="12">
        <f t="shared" si="66"/>
        <v>172673.788</v>
      </c>
      <c r="AD169" s="12"/>
      <c r="AE169" s="13"/>
      <c r="AF169" s="13"/>
      <c r="AH169" s="5" t="s">
        <v>78</v>
      </c>
      <c r="AI169" s="16">
        <f>G169/(G169+G170)</f>
        <v>0.49236765718981129</v>
      </c>
      <c r="AJ169" s="16">
        <f>H169/(H169+H170)</f>
        <v>0.5519947993383062</v>
      </c>
      <c r="AK169" s="16">
        <f>I169/(I169+I170)</f>
        <v>0.8691796937499775</v>
      </c>
      <c r="AL169" s="16">
        <f>J169/(J169+J170)</f>
        <v>0.63850985400953497</v>
      </c>
      <c r="AM169" s="16"/>
      <c r="AN169" s="18"/>
      <c r="AO169" s="17"/>
      <c r="AQ169" s="5" t="s">
        <v>78</v>
      </c>
      <c r="AR169" s="16">
        <f t="shared" si="67"/>
        <v>5.9084118862777354E-2</v>
      </c>
      <c r="AS169" s="16">
        <f t="shared" si="68"/>
        <v>4.4159583947064499E-2</v>
      </c>
      <c r="AT169" s="16">
        <f t="shared" si="69"/>
        <v>6.9534375499998205E-2</v>
      </c>
      <c r="AU169" s="16">
        <f t="shared" si="70"/>
        <v>1.787827591226698E-2</v>
      </c>
      <c r="AV169" s="102"/>
      <c r="AW169" s="18"/>
      <c r="AX169" s="18"/>
    </row>
    <row r="170" spans="3:50" x14ac:dyDescent="0.25">
      <c r="C170" s="9" t="s">
        <v>4</v>
      </c>
      <c r="D170" s="7" t="s">
        <v>1</v>
      </c>
      <c r="E170" s="8"/>
      <c r="F170" s="9" t="s">
        <v>77</v>
      </c>
      <c r="G170" s="13">
        <v>1139195</v>
      </c>
      <c r="H170" s="13">
        <v>1952365</v>
      </c>
      <c r="I170" s="13">
        <v>399821</v>
      </c>
      <c r="J170" s="13">
        <v>3491381</v>
      </c>
      <c r="K170" s="13"/>
      <c r="L170" s="12"/>
      <c r="M170" s="12"/>
      <c r="O170" s="9" t="s">
        <v>77</v>
      </c>
      <c r="P170" s="15">
        <v>6</v>
      </c>
      <c r="Q170" s="15">
        <v>4.7</v>
      </c>
      <c r="R170" s="15">
        <v>10.6</v>
      </c>
      <c r="S170" s="15">
        <v>3</v>
      </c>
      <c r="T170" s="15"/>
      <c r="U170" s="14"/>
      <c r="V170" s="14"/>
      <c r="Y170" s="9" t="s">
        <v>77</v>
      </c>
      <c r="Z170" s="13">
        <f t="shared" si="63"/>
        <v>136703.4</v>
      </c>
      <c r="AA170" s="13">
        <f t="shared" si="64"/>
        <v>183522.31</v>
      </c>
      <c r="AB170" s="13">
        <f t="shared" si="65"/>
        <v>84762.051999999996</v>
      </c>
      <c r="AC170" s="13">
        <f t="shared" si="66"/>
        <v>209482.86</v>
      </c>
      <c r="AD170" s="13"/>
      <c r="AE170" s="12"/>
      <c r="AF170" s="12"/>
      <c r="AH170" s="9" t="s">
        <v>77</v>
      </c>
      <c r="AI170" s="18">
        <f>G170/(G170+G169)</f>
        <v>0.50763234281018865</v>
      </c>
      <c r="AJ170" s="18">
        <f>H170/(H170+H169)</f>
        <v>0.4480052006616938</v>
      </c>
      <c r="AK170" s="18">
        <f>I170/(I170+I169)</f>
        <v>0.1308203062500225</v>
      </c>
      <c r="AL170" s="18">
        <f>J170/(J170+J169)</f>
        <v>0.36149014599046497</v>
      </c>
      <c r="AM170" s="18"/>
      <c r="AN170" s="16"/>
      <c r="AO170" s="17"/>
      <c r="AQ170" s="9" t="s">
        <v>77</v>
      </c>
      <c r="AR170" s="18">
        <f t="shared" si="67"/>
        <v>6.0915881137222634E-2</v>
      </c>
      <c r="AS170" s="18">
        <f t="shared" si="68"/>
        <v>4.2112488862199218E-2</v>
      </c>
      <c r="AT170" s="18">
        <f t="shared" si="69"/>
        <v>2.7733904925004767E-2</v>
      </c>
      <c r="AU170" s="18">
        <f t="shared" si="70"/>
        <v>2.1689408759427899E-2</v>
      </c>
      <c r="AV170" s="99"/>
      <c r="AW170" s="16"/>
      <c r="AX170" s="16"/>
    </row>
    <row r="171" spans="3:50" x14ac:dyDescent="0.25">
      <c r="C171" s="9" t="s">
        <v>4</v>
      </c>
      <c r="D171" s="7" t="s">
        <v>1</v>
      </c>
      <c r="E171" s="8"/>
      <c r="F171" s="9" t="s">
        <v>80</v>
      </c>
      <c r="G171" s="13">
        <v>1897500</v>
      </c>
      <c r="H171" s="13">
        <v>4143138</v>
      </c>
      <c r="I171" s="13">
        <v>2989637</v>
      </c>
      <c r="J171" s="13">
        <v>9030275</v>
      </c>
      <c r="K171" s="13"/>
      <c r="L171" s="13"/>
      <c r="M171" s="13"/>
      <c r="O171" s="9" t="s">
        <v>80</v>
      </c>
      <c r="P171" s="15">
        <v>4.7</v>
      </c>
      <c r="Q171" s="15">
        <v>2.2999999999999998</v>
      </c>
      <c r="R171" s="15">
        <v>4</v>
      </c>
      <c r="S171" s="15">
        <v>0.7</v>
      </c>
      <c r="T171" s="15"/>
      <c r="U171" s="15"/>
      <c r="V171" s="15"/>
      <c r="Y171" s="9" t="s">
        <v>80</v>
      </c>
      <c r="Z171" s="13">
        <f t="shared" si="63"/>
        <v>178365</v>
      </c>
      <c r="AA171" s="13">
        <f t="shared" si="64"/>
        <v>190584.34799999997</v>
      </c>
      <c r="AB171" s="13">
        <f t="shared" si="65"/>
        <v>239170.96</v>
      </c>
      <c r="AC171" s="13">
        <f t="shared" si="66"/>
        <v>126423.85</v>
      </c>
      <c r="AD171" s="13"/>
      <c r="AE171" s="13"/>
      <c r="AF171" s="13"/>
      <c r="AH171" s="9" t="s">
        <v>80</v>
      </c>
      <c r="AI171" s="18">
        <f>G171/(G171+G172)</f>
        <v>0.84553774418105154</v>
      </c>
      <c r="AJ171" s="18">
        <f>H171/(H171+H172)</f>
        <v>0.95113470056783811</v>
      </c>
      <c r="AK171" s="18">
        <f>I171/(I171+I172)</f>
        <v>0.97820113472021364</v>
      </c>
      <c r="AL171" s="18">
        <f>J171/(J171+J172)</f>
        <v>0.93516064856127901</v>
      </c>
      <c r="AM171" s="18"/>
      <c r="AN171" s="18"/>
      <c r="AO171" s="17"/>
      <c r="AQ171" s="9" t="s">
        <v>80</v>
      </c>
      <c r="AR171" s="18">
        <f t="shared" si="67"/>
        <v>7.9480547953018843E-2</v>
      </c>
      <c r="AS171" s="18">
        <f t="shared" si="68"/>
        <v>4.3752196226120546E-2</v>
      </c>
      <c r="AT171" s="18">
        <f t="shared" si="69"/>
        <v>7.8256090777617096E-2</v>
      </c>
      <c r="AU171" s="18">
        <f t="shared" si="70"/>
        <v>1.3092249079857905E-2</v>
      </c>
      <c r="AV171" s="99"/>
      <c r="AW171" s="18"/>
      <c r="AX171" s="18"/>
    </row>
    <row r="172" spans="3:50" x14ac:dyDescent="0.25">
      <c r="C172" s="9" t="s">
        <v>4</v>
      </c>
      <c r="D172" s="7" t="s">
        <v>1</v>
      </c>
      <c r="E172" s="4"/>
      <c r="F172" s="9" t="s">
        <v>79</v>
      </c>
      <c r="G172" s="13">
        <v>346634</v>
      </c>
      <c r="H172" s="13">
        <v>212857</v>
      </c>
      <c r="I172" s="13">
        <v>66623</v>
      </c>
      <c r="J172" s="13">
        <v>626114</v>
      </c>
      <c r="K172" s="13"/>
      <c r="L172" s="13"/>
      <c r="M172" s="13"/>
      <c r="O172" s="9" t="s">
        <v>79</v>
      </c>
      <c r="P172" s="15">
        <v>11.5</v>
      </c>
      <c r="Q172" s="15">
        <v>14.1</v>
      </c>
      <c r="R172" s="15">
        <v>25.2</v>
      </c>
      <c r="S172" s="15">
        <v>8.6999999999999993</v>
      </c>
      <c r="T172" s="15"/>
      <c r="U172" s="15"/>
      <c r="V172" s="15"/>
      <c r="Y172" s="9" t="s">
        <v>79</v>
      </c>
      <c r="Z172" s="13">
        <f t="shared" si="63"/>
        <v>79725.820000000007</v>
      </c>
      <c r="AA172" s="13">
        <f t="shared" si="64"/>
        <v>60025.673999999992</v>
      </c>
      <c r="AB172" s="13">
        <f t="shared" si="65"/>
        <v>33577.991999999998</v>
      </c>
      <c r="AC172" s="13">
        <f t="shared" si="66"/>
        <v>108943.836</v>
      </c>
      <c r="AD172" s="13"/>
      <c r="AE172" s="13"/>
      <c r="AF172" s="13"/>
      <c r="AH172" s="9" t="s">
        <v>79</v>
      </c>
      <c r="AI172" s="18">
        <f>G172/(G172+G171)</f>
        <v>0.15446225581894843</v>
      </c>
      <c r="AJ172" s="18">
        <f>H172/(H172+H171)</f>
        <v>4.8865299432161884E-2</v>
      </c>
      <c r="AK172" s="18">
        <f>I172/(I172+I171)</f>
        <v>2.1798865279786406E-2</v>
      </c>
      <c r="AL172" s="18">
        <f>J172/(J172+J171)</f>
        <v>6.4839351438721035E-2</v>
      </c>
      <c r="AM172" s="18"/>
      <c r="AN172" s="18"/>
      <c r="AO172" s="17"/>
      <c r="AQ172" s="9" t="s">
        <v>79</v>
      </c>
      <c r="AR172" s="18">
        <f t="shared" si="67"/>
        <v>3.5526318838358134E-2</v>
      </c>
      <c r="AS172" s="18">
        <f t="shared" si="68"/>
        <v>1.378001443986965E-2</v>
      </c>
      <c r="AT172" s="18">
        <f t="shared" si="69"/>
        <v>1.0986628101012348E-2</v>
      </c>
      <c r="AU172" s="18">
        <f t="shared" si="70"/>
        <v>1.1282047150337459E-2</v>
      </c>
      <c r="AV172" s="99"/>
      <c r="AW172" s="18"/>
      <c r="AX172" s="18"/>
    </row>
    <row r="173" spans="3:50" x14ac:dyDescent="0.25">
      <c r="C173" s="5" t="s">
        <v>4</v>
      </c>
      <c r="D173" s="3" t="s">
        <v>3</v>
      </c>
      <c r="E173" s="8"/>
      <c r="F173" s="5" t="s">
        <v>78</v>
      </c>
      <c r="G173" s="12">
        <v>411938</v>
      </c>
      <c r="H173" s="12">
        <v>2478649</v>
      </c>
      <c r="I173" s="12">
        <v>1624328</v>
      </c>
      <c r="J173" s="12">
        <v>4514915</v>
      </c>
      <c r="K173" s="12"/>
      <c r="L173" s="13"/>
      <c r="M173" s="13"/>
      <c r="O173" s="5" t="s">
        <v>78</v>
      </c>
      <c r="P173" s="14">
        <v>6.5</v>
      </c>
      <c r="Q173" s="14">
        <v>2.2000000000000002</v>
      </c>
      <c r="R173" s="14">
        <v>2.9</v>
      </c>
      <c r="S173" s="14">
        <v>0.7</v>
      </c>
      <c r="T173" s="14"/>
      <c r="U173" s="15"/>
      <c r="V173" s="15"/>
      <c r="Y173" s="5" t="s">
        <v>78</v>
      </c>
      <c r="Z173" s="12">
        <f t="shared" si="63"/>
        <v>53551.94</v>
      </c>
      <c r="AA173" s="12">
        <f t="shared" si="64"/>
        <v>109060.55600000001</v>
      </c>
      <c r="AB173" s="12">
        <f t="shared" si="65"/>
        <v>94211.024000000005</v>
      </c>
      <c r="AC173" s="12">
        <f t="shared" si="66"/>
        <v>63208.81</v>
      </c>
      <c r="AD173" s="12"/>
      <c r="AE173" s="13"/>
      <c r="AF173" s="13"/>
      <c r="AH173" s="5" t="s">
        <v>78</v>
      </c>
      <c r="AI173" s="16">
        <f>G173/(G173+G174)</f>
        <v>0.87875232520436197</v>
      </c>
      <c r="AJ173" s="16">
        <f>H173/(H173+H174)</f>
        <v>0.91093813453583905</v>
      </c>
      <c r="AK173" s="16">
        <f>I173/(I173+I174)</f>
        <v>0.98070383894588375</v>
      </c>
      <c r="AL173" s="16">
        <f>J173/(J173+J174)</f>
        <v>0.93166928357513512</v>
      </c>
      <c r="AM173" s="16"/>
      <c r="AN173" s="18"/>
      <c r="AO173" s="17"/>
      <c r="AQ173" s="5" t="s">
        <v>78</v>
      </c>
      <c r="AR173" s="16">
        <f t="shared" si="67"/>
        <v>0.11423780227656705</v>
      </c>
      <c r="AS173" s="16">
        <f t="shared" si="68"/>
        <v>4.008127791957692E-2</v>
      </c>
      <c r="AT173" s="16">
        <f t="shared" si="69"/>
        <v>5.6880822658861255E-2</v>
      </c>
      <c r="AU173" s="16">
        <f t="shared" si="70"/>
        <v>1.304336997005189E-2</v>
      </c>
      <c r="AV173" s="102"/>
      <c r="AW173" s="18"/>
      <c r="AX173" s="18"/>
    </row>
    <row r="174" spans="3:50" x14ac:dyDescent="0.25">
      <c r="C174" s="9" t="s">
        <v>4</v>
      </c>
      <c r="D174" s="7" t="s">
        <v>3</v>
      </c>
      <c r="E174" s="8"/>
      <c r="F174" s="9" t="s">
        <v>77</v>
      </c>
      <c r="G174" s="13">
        <v>56838</v>
      </c>
      <c r="H174" s="13">
        <v>242336</v>
      </c>
      <c r="I174" s="13">
        <v>31960</v>
      </c>
      <c r="J174" s="13">
        <v>331134</v>
      </c>
      <c r="K174" s="13"/>
      <c r="L174" s="12"/>
      <c r="O174" s="9" t="s">
        <v>77</v>
      </c>
      <c r="P174" s="15">
        <v>18.399999999999999</v>
      </c>
      <c r="Q174" s="15">
        <v>9.5</v>
      </c>
      <c r="R174" s="15">
        <v>25</v>
      </c>
      <c r="S174" s="15">
        <v>7.5</v>
      </c>
      <c r="T174" s="15"/>
      <c r="U174" s="14"/>
      <c r="V174" s="14"/>
      <c r="Y174" s="9" t="s">
        <v>77</v>
      </c>
      <c r="Z174" s="13">
        <f t="shared" si="63"/>
        <v>20916.383999999998</v>
      </c>
      <c r="AA174" s="13">
        <f t="shared" si="64"/>
        <v>46043.839999999997</v>
      </c>
      <c r="AB174" s="13">
        <f t="shared" si="65"/>
        <v>15980</v>
      </c>
      <c r="AC174" s="13">
        <f t="shared" si="66"/>
        <v>49670.1</v>
      </c>
      <c r="AD174" s="13"/>
      <c r="AE174" s="12"/>
      <c r="AF174" s="12"/>
      <c r="AH174" s="9" t="s">
        <v>77</v>
      </c>
      <c r="AI174" s="18">
        <f>G174/(G174+G173)</f>
        <v>0.121247674795638</v>
      </c>
      <c r="AJ174" s="18">
        <f>H174/(H174+H173)</f>
        <v>8.906186546416095E-2</v>
      </c>
      <c r="AK174" s="18">
        <f>I174/(I174+I173)</f>
        <v>1.9296161054116193E-2</v>
      </c>
      <c r="AL174" s="18">
        <f>J174/(J174+J173)</f>
        <v>6.8330716424864879E-2</v>
      </c>
      <c r="AM174" s="18"/>
      <c r="AN174" s="16"/>
      <c r="AO174" s="104"/>
      <c r="AP174" s="105"/>
      <c r="AQ174" s="9" t="s">
        <v>77</v>
      </c>
      <c r="AR174" s="18">
        <f t="shared" si="67"/>
        <v>4.4619144324794781E-2</v>
      </c>
      <c r="AS174" s="18">
        <f t="shared" si="68"/>
        <v>1.6921754438190582E-2</v>
      </c>
      <c r="AT174" s="18">
        <f t="shared" si="69"/>
        <v>9.6480805270580967E-3</v>
      </c>
      <c r="AU174" s="18">
        <f t="shared" si="70"/>
        <v>1.0249607463729733E-2</v>
      </c>
      <c r="AV174" s="103"/>
      <c r="AW174" s="16"/>
      <c r="AX174" s="16"/>
    </row>
    <row r="175" spans="3:50" x14ac:dyDescent="0.25">
      <c r="C175" s="9" t="s">
        <v>4</v>
      </c>
      <c r="D175" s="7" t="s">
        <v>3</v>
      </c>
      <c r="E175" s="8"/>
      <c r="F175" s="9" t="s">
        <v>80</v>
      </c>
      <c r="G175" s="13">
        <v>457280</v>
      </c>
      <c r="H175" s="13">
        <v>2701336</v>
      </c>
      <c r="I175" s="13">
        <v>1651144</v>
      </c>
      <c r="J175" s="13">
        <v>4809760</v>
      </c>
      <c r="K175" s="12"/>
      <c r="L175" s="13"/>
      <c r="M175" s="13"/>
      <c r="O175" s="9" t="s">
        <v>80</v>
      </c>
      <c r="P175" s="15">
        <v>6.2</v>
      </c>
      <c r="Q175" s="15">
        <v>2.2000000000000002</v>
      </c>
      <c r="R175" s="15">
        <v>2.9</v>
      </c>
      <c r="S175" s="15">
        <v>0.7</v>
      </c>
      <c r="T175" s="15"/>
      <c r="U175" s="15"/>
      <c r="V175" s="15"/>
      <c r="Y175" s="9" t="s">
        <v>80</v>
      </c>
      <c r="Z175" s="13">
        <f t="shared" si="63"/>
        <v>56702.720000000001</v>
      </c>
      <c r="AA175" s="13">
        <f t="shared" si="64"/>
        <v>118858.784</v>
      </c>
      <c r="AB175" s="13">
        <f t="shared" si="65"/>
        <v>95766.351999999999</v>
      </c>
      <c r="AC175" s="13">
        <f t="shared" si="66"/>
        <v>67336.639999999999</v>
      </c>
      <c r="AD175" s="13"/>
      <c r="AE175" s="13"/>
      <c r="AF175" s="13"/>
      <c r="AH175" s="9" t="s">
        <v>80</v>
      </c>
      <c r="AI175" s="18">
        <f>G175/(G175+G176)</f>
        <v>1</v>
      </c>
      <c r="AJ175" s="18">
        <f>H175/(H175+H176)</f>
        <v>1</v>
      </c>
      <c r="AK175" s="18">
        <f>I175/(I175+I176)</f>
        <v>1</v>
      </c>
      <c r="AL175" s="18">
        <f>J175/(J175+J176)</f>
        <v>0.99251183644899932</v>
      </c>
      <c r="AM175" s="18"/>
      <c r="AN175" s="18"/>
      <c r="AO175" s="104"/>
      <c r="AP175" s="105"/>
      <c r="AQ175" s="9" t="s">
        <v>80</v>
      </c>
      <c r="AR175" s="16">
        <f t="shared" si="67"/>
        <v>0.124</v>
      </c>
      <c r="AS175" s="16">
        <f t="shared" si="68"/>
        <v>4.4000000000000004E-2</v>
      </c>
      <c r="AT175" s="16">
        <f t="shared" si="69"/>
        <v>5.7999999999999996E-2</v>
      </c>
      <c r="AU175" s="16">
        <f t="shared" si="70"/>
        <v>1.3895165710285991E-2</v>
      </c>
      <c r="AV175" s="103"/>
      <c r="AW175" s="18"/>
      <c r="AX175" s="18"/>
    </row>
    <row r="176" spans="3:50" x14ac:dyDescent="0.25">
      <c r="C176" s="9" t="s">
        <v>4</v>
      </c>
      <c r="D176" s="7" t="s">
        <v>3</v>
      </c>
      <c r="E176" s="8"/>
      <c r="F176" s="9" t="s">
        <v>79</v>
      </c>
      <c r="G176" s="13">
        <v>0</v>
      </c>
      <c r="H176" s="13">
        <v>0</v>
      </c>
      <c r="I176" s="13">
        <v>0</v>
      </c>
      <c r="J176" s="13">
        <v>36288</v>
      </c>
      <c r="K176" s="13"/>
      <c r="L176" s="13"/>
      <c r="M176" s="13"/>
      <c r="O176" s="9" t="s">
        <v>79</v>
      </c>
      <c r="P176" s="15"/>
      <c r="Q176" s="15"/>
      <c r="R176" s="15"/>
      <c r="S176" s="15">
        <v>23.2</v>
      </c>
      <c r="T176" s="15"/>
      <c r="U176" s="15"/>
      <c r="V176" s="15"/>
      <c r="Y176" s="9" t="s">
        <v>79</v>
      </c>
      <c r="Z176" s="13">
        <f t="shared" si="63"/>
        <v>0</v>
      </c>
      <c r="AA176" s="13">
        <f t="shared" si="64"/>
        <v>0</v>
      </c>
      <c r="AB176" s="13">
        <f t="shared" si="65"/>
        <v>0</v>
      </c>
      <c r="AC176" s="13">
        <f t="shared" si="66"/>
        <v>16837.631999999998</v>
      </c>
      <c r="AD176" s="13"/>
      <c r="AE176" s="13"/>
      <c r="AF176" s="13"/>
      <c r="AH176" s="9" t="s">
        <v>79</v>
      </c>
      <c r="AI176" s="18">
        <f>G176/(G176+G175)</f>
        <v>0</v>
      </c>
      <c r="AJ176" s="18">
        <f>H176/(H176+H175)</f>
        <v>0</v>
      </c>
      <c r="AK176" s="18">
        <f>I176/(I176+I175)</f>
        <v>0</v>
      </c>
      <c r="AL176" s="18">
        <f>J176/(J176+J175)</f>
        <v>7.4881635510007328E-3</v>
      </c>
      <c r="AM176" s="18"/>
      <c r="AN176" s="18"/>
      <c r="AO176" s="104"/>
      <c r="AP176" s="105"/>
      <c r="AQ176" s="9" t="s">
        <v>79</v>
      </c>
      <c r="AR176" s="18">
        <f t="shared" si="67"/>
        <v>0</v>
      </c>
      <c r="AS176" s="18">
        <f t="shared" si="68"/>
        <v>0</v>
      </c>
      <c r="AT176" s="18">
        <f t="shared" si="69"/>
        <v>0</v>
      </c>
      <c r="AU176" s="18">
        <f t="shared" si="70"/>
        <v>3.47450788766434E-3</v>
      </c>
      <c r="AV176" s="103"/>
      <c r="AW176" s="18"/>
      <c r="AX176" s="18"/>
    </row>
    <row r="177" spans="2:50" x14ac:dyDescent="0.25">
      <c r="C177" s="5" t="s">
        <v>4</v>
      </c>
      <c r="D177" s="3" t="s">
        <v>10</v>
      </c>
      <c r="E177" s="8"/>
      <c r="F177" s="5" t="s">
        <v>78</v>
      </c>
      <c r="G177" s="12">
        <v>2451119</v>
      </c>
      <c r="H177" s="12">
        <v>6536327</v>
      </c>
      <c r="I177" s="12">
        <v>9746022</v>
      </c>
      <c r="J177" s="12">
        <v>18733468</v>
      </c>
      <c r="K177" s="13"/>
      <c r="L177" s="13"/>
      <c r="M177" s="13"/>
      <c r="O177" s="5" t="s">
        <v>78</v>
      </c>
      <c r="P177" s="108">
        <v>3.9</v>
      </c>
      <c r="Q177" s="108">
        <v>2.1</v>
      </c>
      <c r="R177" s="108">
        <v>1.6</v>
      </c>
      <c r="S177" s="108">
        <v>0.8</v>
      </c>
      <c r="T177" s="14"/>
      <c r="U177" s="15"/>
      <c r="V177" s="15"/>
      <c r="Y177" s="5" t="s">
        <v>78</v>
      </c>
      <c r="Z177" s="13">
        <f t="shared" ref="Z177" si="71">2*(G177*P177/100)</f>
        <v>191187.28200000001</v>
      </c>
      <c r="AA177" s="13">
        <f t="shared" si="64"/>
        <v>274525.734</v>
      </c>
      <c r="AB177" s="13">
        <f t="shared" si="65"/>
        <v>311872.70400000003</v>
      </c>
      <c r="AC177" s="13">
        <f t="shared" si="66"/>
        <v>299735.48800000001</v>
      </c>
      <c r="AD177" s="12"/>
      <c r="AE177" s="13"/>
      <c r="AF177" s="13"/>
      <c r="AH177" s="5" t="s">
        <v>78</v>
      </c>
      <c r="AI177" s="16">
        <f>G177/(G177+G178)</f>
        <v>0.41371959916213613</v>
      </c>
      <c r="AJ177" s="16">
        <f>H177/(H177+H178)</f>
        <v>0.59542952361006818</v>
      </c>
      <c r="AK177" s="16">
        <f>I177/(I177+I178)</f>
        <v>0.86268159889078477</v>
      </c>
      <c r="AL177" s="16">
        <f>J177/(J177+J178)</f>
        <v>0.66432042672043978</v>
      </c>
      <c r="AM177" s="16"/>
      <c r="AN177" s="18"/>
      <c r="AO177" s="17"/>
      <c r="AQ177" s="5" t="s">
        <v>78</v>
      </c>
      <c r="AR177" s="18">
        <f t="shared" si="67"/>
        <v>3.2270128734646616E-2</v>
      </c>
      <c r="AS177" s="18">
        <f t="shared" si="68"/>
        <v>2.5008039991622866E-2</v>
      </c>
      <c r="AT177" s="18">
        <f t="shared" si="69"/>
        <v>2.7605811164505115E-2</v>
      </c>
      <c r="AU177" s="18">
        <f t="shared" si="70"/>
        <v>1.0629126827527037E-2</v>
      </c>
      <c r="AV177" s="102"/>
      <c r="AW177" s="18"/>
      <c r="AX177" s="18"/>
    </row>
    <row r="178" spans="2:50" x14ac:dyDescent="0.25">
      <c r="C178" s="9" t="s">
        <v>4</v>
      </c>
      <c r="D178" s="7" t="s">
        <v>10</v>
      </c>
      <c r="E178" s="4"/>
      <c r="F178" s="9" t="s">
        <v>77</v>
      </c>
      <c r="G178" s="13">
        <v>3473471</v>
      </c>
      <c r="H178" s="13">
        <v>4441172</v>
      </c>
      <c r="I178" s="13">
        <v>1551335</v>
      </c>
      <c r="J178" s="13">
        <v>9465978</v>
      </c>
      <c r="K178" s="13"/>
      <c r="L178" s="12"/>
      <c r="M178" s="12"/>
      <c r="O178" s="9" t="s">
        <v>77</v>
      </c>
      <c r="P178" s="108">
        <v>3.1</v>
      </c>
      <c r="Q178" s="108">
        <v>2.7</v>
      </c>
      <c r="R178" s="108">
        <v>4.5</v>
      </c>
      <c r="S178" s="108">
        <v>1.6</v>
      </c>
      <c r="T178" s="15"/>
      <c r="U178" s="14"/>
      <c r="V178" s="14"/>
      <c r="Y178" s="9" t="s">
        <v>77</v>
      </c>
      <c r="Z178" s="13">
        <f>2*(G177*P178/100)</f>
        <v>151969.378</v>
      </c>
      <c r="AA178" s="13">
        <f>2*(H177*Q178/100)</f>
        <v>352961.65800000005</v>
      </c>
      <c r="AB178" s="13">
        <f>2*(I177*R178/100)</f>
        <v>877141.98</v>
      </c>
      <c r="AC178" s="13">
        <f t="shared" si="66"/>
        <v>302911.29600000003</v>
      </c>
      <c r="AD178" s="13"/>
      <c r="AE178" s="12"/>
      <c r="AF178" s="12"/>
      <c r="AH178" s="9" t="s">
        <v>77</v>
      </c>
      <c r="AI178" s="18">
        <f>G178/(G178+G177)</f>
        <v>0.58628040083786392</v>
      </c>
      <c r="AJ178" s="18">
        <f>H178/(H178+H177)</f>
        <v>0.40457047638993182</v>
      </c>
      <c r="AK178" s="18">
        <f>I178/(I178+I177)</f>
        <v>0.1373184011092152</v>
      </c>
      <c r="AL178" s="18">
        <f>J178/(J178+J177)</f>
        <v>0.33567957327956016</v>
      </c>
      <c r="AM178" s="18"/>
      <c r="AN178" s="16"/>
      <c r="AO178" s="17"/>
      <c r="AQ178" s="9" t="s">
        <v>77</v>
      </c>
      <c r="AR178" s="18">
        <f t="shared" si="67"/>
        <v>3.6349384851947567E-2</v>
      </c>
      <c r="AS178" s="18">
        <f t="shared" si="68"/>
        <v>2.1846805725056321E-2</v>
      </c>
      <c r="AT178" s="18">
        <f t="shared" si="69"/>
        <v>1.2358656099829368E-2</v>
      </c>
      <c r="AU178" s="18">
        <f t="shared" si="70"/>
        <v>1.0741746344945926E-2</v>
      </c>
      <c r="AV178" s="99"/>
      <c r="AW178" s="16"/>
      <c r="AX178" s="16"/>
    </row>
    <row r="179" spans="2:50" x14ac:dyDescent="0.25">
      <c r="C179" s="9" t="s">
        <v>4</v>
      </c>
      <c r="D179" s="7" t="s">
        <v>10</v>
      </c>
      <c r="E179" s="8"/>
      <c r="F179" s="9" t="s">
        <v>80</v>
      </c>
      <c r="G179" s="13">
        <v>4348726</v>
      </c>
      <c r="H179" s="13">
        <v>9890328</v>
      </c>
      <c r="I179" s="13">
        <v>10720557</v>
      </c>
      <c r="J179" s="13">
        <v>24959611</v>
      </c>
      <c r="K179" s="13"/>
      <c r="L179" s="13"/>
      <c r="M179" s="13"/>
      <c r="O179" s="9" t="s">
        <v>80</v>
      </c>
      <c r="P179" s="108">
        <v>2.7</v>
      </c>
      <c r="Q179" s="108">
        <v>1.6</v>
      </c>
      <c r="R179" s="93">
        <v>1.4</v>
      </c>
      <c r="S179" s="15">
        <v>0.8</v>
      </c>
      <c r="T179" s="15"/>
      <c r="U179" s="15"/>
      <c r="V179" s="15"/>
      <c r="Y179" s="9" t="s">
        <v>80</v>
      </c>
      <c r="Z179" s="13">
        <f t="shared" si="63"/>
        <v>234831.20400000003</v>
      </c>
      <c r="AA179" s="13">
        <f t="shared" si="64"/>
        <v>316490.49600000004</v>
      </c>
      <c r="AB179" s="13">
        <f t="shared" si="65"/>
        <v>300175.59599999996</v>
      </c>
      <c r="AC179" s="13">
        <f t="shared" si="66"/>
        <v>399353.77600000001</v>
      </c>
      <c r="AD179" s="13"/>
      <c r="AE179" s="13"/>
      <c r="AF179" s="13"/>
      <c r="AH179" s="9" t="s">
        <v>80</v>
      </c>
      <c r="AI179" s="18">
        <f>G179/(G179+G180)</f>
        <v>0.73408584264488774</v>
      </c>
      <c r="AJ179" s="18">
        <f>H179/(H179+H180)</f>
        <v>0.90116391163237375</v>
      </c>
      <c r="AK179" s="18">
        <f>I179/(I179+I180)</f>
        <v>0.94894381048593934</v>
      </c>
      <c r="AL179" s="18">
        <f>J179/(J179+J180)</f>
        <v>0.88520499713101863</v>
      </c>
      <c r="AM179" s="18"/>
      <c r="AN179" s="18"/>
      <c r="AO179" s="17"/>
      <c r="AQ179" s="9" t="s">
        <v>80</v>
      </c>
      <c r="AR179" s="16">
        <f t="shared" si="67"/>
        <v>3.9640635502823943E-2</v>
      </c>
      <c r="AS179" s="16">
        <f t="shared" si="68"/>
        <v>2.8837245172235963E-2</v>
      </c>
      <c r="AT179" s="16">
        <f t="shared" si="69"/>
        <v>2.6570426693606302E-2</v>
      </c>
      <c r="AU179" s="16">
        <f t="shared" si="70"/>
        <v>1.4163279954096299E-2</v>
      </c>
      <c r="AV179" s="99"/>
      <c r="AW179" s="18"/>
      <c r="AX179" s="18"/>
    </row>
    <row r="180" spans="2:50" x14ac:dyDescent="0.25">
      <c r="C180" s="9" t="s">
        <v>4</v>
      </c>
      <c r="D180" s="7" t="s">
        <v>10</v>
      </c>
      <c r="E180" s="8"/>
      <c r="F180" s="9" t="s">
        <v>79</v>
      </c>
      <c r="G180" s="13">
        <v>1575276</v>
      </c>
      <c r="H180" s="13">
        <v>1084732</v>
      </c>
      <c r="I180" s="13">
        <v>576800</v>
      </c>
      <c r="J180" s="13">
        <v>3236808</v>
      </c>
      <c r="K180" s="13"/>
      <c r="L180" s="13"/>
      <c r="M180" s="13"/>
      <c r="O180" s="9" t="s">
        <v>79</v>
      </c>
      <c r="P180" s="108">
        <v>4.5</v>
      </c>
      <c r="Q180" s="108">
        <v>5.7</v>
      </c>
      <c r="R180" s="108">
        <v>8.1999999999999993</v>
      </c>
      <c r="S180" s="15">
        <v>3.1</v>
      </c>
      <c r="T180" s="15"/>
      <c r="U180" s="15"/>
      <c r="V180" s="15"/>
      <c r="Y180" s="9" t="s">
        <v>79</v>
      </c>
      <c r="Z180" s="13">
        <f t="shared" si="63"/>
        <v>141774.84</v>
      </c>
      <c r="AA180" s="13">
        <f t="shared" si="64"/>
        <v>123659.448</v>
      </c>
      <c r="AB180" s="13">
        <f t="shared" si="65"/>
        <v>94595.199999999997</v>
      </c>
      <c r="AC180" s="13">
        <f t="shared" si="66"/>
        <v>200682.09600000002</v>
      </c>
      <c r="AD180" s="13"/>
      <c r="AE180" s="13"/>
      <c r="AF180" s="13"/>
      <c r="AH180" s="9" t="s">
        <v>79</v>
      </c>
      <c r="AI180" s="18">
        <f>G180/(G180+G179)</f>
        <v>0.26591415735511231</v>
      </c>
      <c r="AJ180" s="18">
        <f>H180/(H180+H179)</f>
        <v>9.8836088367626238E-2</v>
      </c>
      <c r="AK180" s="18">
        <f>I180/(I180+I179)</f>
        <v>5.1056189514060678E-2</v>
      </c>
      <c r="AL180" s="18">
        <f>J180/(J180+J179)</f>
        <v>0.11479500286898134</v>
      </c>
      <c r="AM180" s="18"/>
      <c r="AN180" s="18"/>
      <c r="AO180" s="17"/>
      <c r="AQ180" s="9" t="s">
        <v>79</v>
      </c>
      <c r="AR180" s="18">
        <f t="shared" si="67"/>
        <v>2.3932274161960108E-2</v>
      </c>
      <c r="AS180" s="18">
        <f t="shared" si="68"/>
        <v>1.1267314073909391E-2</v>
      </c>
      <c r="AT180" s="18">
        <f t="shared" si="69"/>
        <v>8.3732150803059509E-3</v>
      </c>
      <c r="AU180" s="18">
        <f t="shared" si="70"/>
        <v>7.1172901778768427E-3</v>
      </c>
      <c r="AV180" s="99"/>
      <c r="AW180" s="18"/>
      <c r="AX180" s="18"/>
    </row>
    <row r="181" spans="2:50" x14ac:dyDescent="0.25">
      <c r="C181" s="5" t="s">
        <v>8</v>
      </c>
      <c r="D181" s="3" t="s">
        <v>10</v>
      </c>
      <c r="E181" s="8"/>
      <c r="F181" s="5" t="s">
        <v>78</v>
      </c>
      <c r="G181" s="12">
        <v>1266118</v>
      </c>
      <c r="H181" s="12">
        <v>3351785</v>
      </c>
      <c r="I181" s="12">
        <v>3695335</v>
      </c>
      <c r="J181" s="12">
        <v>8313238</v>
      </c>
      <c r="K181" s="13"/>
      <c r="L181" s="13"/>
      <c r="M181" s="13"/>
      <c r="O181" s="5" t="s">
        <v>78</v>
      </c>
      <c r="P181" s="14">
        <v>5.7</v>
      </c>
      <c r="Q181" s="14">
        <v>3.1</v>
      </c>
      <c r="R181" s="14">
        <v>3.1</v>
      </c>
      <c r="S181" s="14">
        <v>1.7</v>
      </c>
      <c r="T181" s="14"/>
      <c r="U181" s="15"/>
      <c r="V181" s="15"/>
      <c r="Y181" s="5" t="s">
        <v>78</v>
      </c>
      <c r="Z181" s="12">
        <f t="shared" si="63"/>
        <v>144337.45200000002</v>
      </c>
      <c r="AA181" s="12">
        <f t="shared" si="64"/>
        <v>207810.67</v>
      </c>
      <c r="AB181" s="12">
        <f t="shared" si="65"/>
        <v>229110.77</v>
      </c>
      <c r="AC181" s="12">
        <f t="shared" si="66"/>
        <v>282650.092</v>
      </c>
      <c r="AD181" s="12"/>
      <c r="AE181" s="13"/>
      <c r="AF181" s="13"/>
      <c r="AH181" s="5" t="s">
        <v>78</v>
      </c>
      <c r="AI181" s="16">
        <f>G181/(G181+G182)</f>
        <v>0.37534158533541323</v>
      </c>
      <c r="AJ181" s="16">
        <f>H181/(H181+H182)</f>
        <v>0.55909245733894286</v>
      </c>
      <c r="AK181" s="16">
        <f>I181/(I181+I182)</f>
        <v>0.81657932232933161</v>
      </c>
      <c r="AL181" s="16">
        <f>J181/(J181+J182)</f>
        <v>0.59834707484097793</v>
      </c>
      <c r="AM181" s="16"/>
      <c r="AN181" s="18"/>
      <c r="AO181" s="17"/>
      <c r="AQ181" s="5" t="s">
        <v>78</v>
      </c>
      <c r="AR181" s="18">
        <f t="shared" si="67"/>
        <v>4.2788940728237107E-2</v>
      </c>
      <c r="AS181" s="18">
        <f t="shared" si="68"/>
        <v>3.4663732355014458E-2</v>
      </c>
      <c r="AT181" s="18">
        <f t="shared" si="69"/>
        <v>5.0627917984418562E-2</v>
      </c>
      <c r="AU181" s="18">
        <f t="shared" si="70"/>
        <v>2.0343800544593251E-2</v>
      </c>
      <c r="AV181" s="102"/>
      <c r="AW181" s="18"/>
      <c r="AX181" s="18"/>
    </row>
    <row r="182" spans="2:50" x14ac:dyDescent="0.25">
      <c r="C182" s="9" t="s">
        <v>8</v>
      </c>
      <c r="D182" s="7" t="s">
        <v>10</v>
      </c>
      <c r="E182" s="8"/>
      <c r="F182" s="9" t="s">
        <v>77</v>
      </c>
      <c r="G182" s="13">
        <v>2107124</v>
      </c>
      <c r="H182" s="13">
        <v>2643261</v>
      </c>
      <c r="I182" s="13">
        <v>830049</v>
      </c>
      <c r="J182" s="13">
        <v>5580434</v>
      </c>
      <c r="K182" s="13"/>
      <c r="L182" s="12"/>
      <c r="M182" s="12"/>
      <c r="O182" s="9" t="s">
        <v>77</v>
      </c>
      <c r="P182" s="15">
        <v>3.9</v>
      </c>
      <c r="Q182" s="15">
        <v>3.9</v>
      </c>
      <c r="R182" s="15">
        <v>6.6</v>
      </c>
      <c r="S182" s="15">
        <v>2.2999999999999998</v>
      </c>
      <c r="T182" s="15"/>
      <c r="U182" s="14"/>
      <c r="V182" s="14"/>
      <c r="Y182" s="9" t="s">
        <v>77</v>
      </c>
      <c r="Z182" s="13">
        <f t="shared" si="63"/>
        <v>164355.67199999999</v>
      </c>
      <c r="AA182" s="13">
        <f t="shared" si="64"/>
        <v>206174.35800000001</v>
      </c>
      <c r="AB182" s="13">
        <f t="shared" si="65"/>
        <v>109566.46799999999</v>
      </c>
      <c r="AC182" s="13">
        <f t="shared" si="66"/>
        <v>256699.96399999998</v>
      </c>
      <c r="AD182" s="13"/>
      <c r="AE182" s="12"/>
      <c r="AF182" s="12"/>
      <c r="AH182" s="9" t="s">
        <v>77</v>
      </c>
      <c r="AI182" s="18">
        <f>G182/(G182+G181)</f>
        <v>0.62465841466458671</v>
      </c>
      <c r="AJ182" s="18">
        <f>H182/(H182+H181)</f>
        <v>0.44090754266105714</v>
      </c>
      <c r="AK182" s="18">
        <f>I182/(I182+I181)</f>
        <v>0.18342067767066839</v>
      </c>
      <c r="AL182" s="18">
        <f>J182/(J182+J181)</f>
        <v>0.40165292515902201</v>
      </c>
      <c r="AM182" s="18"/>
      <c r="AN182" s="16"/>
      <c r="AO182" s="17"/>
      <c r="AQ182" s="9" t="s">
        <v>77</v>
      </c>
      <c r="AR182" s="18">
        <f t="shared" si="67"/>
        <v>4.8723356343837759E-2</v>
      </c>
      <c r="AS182" s="18">
        <f t="shared" si="68"/>
        <v>3.4390788327562455E-2</v>
      </c>
      <c r="AT182" s="18">
        <f t="shared" si="69"/>
        <v>2.4211529452528226E-2</v>
      </c>
      <c r="AU182" s="18">
        <f t="shared" si="70"/>
        <v>1.8476034557315012E-2</v>
      </c>
      <c r="AV182" s="99"/>
      <c r="AW182" s="16"/>
      <c r="AX182" s="16"/>
    </row>
    <row r="183" spans="2:50" x14ac:dyDescent="0.25">
      <c r="C183" s="9" t="s">
        <v>8</v>
      </c>
      <c r="D183" s="7" t="s">
        <v>10</v>
      </c>
      <c r="E183" s="4"/>
      <c r="F183" s="9" t="s">
        <v>80</v>
      </c>
      <c r="G183" s="13">
        <v>2322901</v>
      </c>
      <c r="H183" s="13">
        <v>5248829</v>
      </c>
      <c r="I183" s="13">
        <v>4196485</v>
      </c>
      <c r="J183" s="13">
        <v>11768215</v>
      </c>
      <c r="K183" s="13"/>
      <c r="L183" s="13"/>
      <c r="M183" s="13"/>
      <c r="O183" s="9" t="s">
        <v>80</v>
      </c>
      <c r="P183" s="15">
        <v>3.9</v>
      </c>
      <c r="Q183" s="15">
        <v>2.2999999999999998</v>
      </c>
      <c r="R183" s="15">
        <v>2.7</v>
      </c>
      <c r="S183" s="15">
        <v>1.4</v>
      </c>
      <c r="T183" s="15"/>
      <c r="U183" s="15"/>
      <c r="V183" s="15"/>
      <c r="Y183" s="9" t="s">
        <v>80</v>
      </c>
      <c r="Z183" s="13">
        <f t="shared" si="63"/>
        <v>181186.27800000002</v>
      </c>
      <c r="AA183" s="13">
        <f t="shared" si="64"/>
        <v>241446.13399999999</v>
      </c>
      <c r="AB183" s="13">
        <f t="shared" si="65"/>
        <v>226610.19</v>
      </c>
      <c r="AC183" s="13">
        <f t="shared" si="66"/>
        <v>329510.01999999996</v>
      </c>
      <c r="AD183" s="13"/>
      <c r="AE183" s="13"/>
      <c r="AF183" s="13"/>
      <c r="AH183" s="9" t="s">
        <v>80</v>
      </c>
      <c r="AI183" s="18">
        <f>G183/(G183+G184)</f>
        <v>0.68874551354941438</v>
      </c>
      <c r="AJ183" s="18">
        <f>H183/(H183+H184)</f>
        <v>0.87566634307052427</v>
      </c>
      <c r="AK183" s="18">
        <f>I183/(I183+I184)</f>
        <v>0.92732130577206262</v>
      </c>
      <c r="AL183" s="18">
        <f>J183/(J183+J184)</f>
        <v>0.84711343165658615</v>
      </c>
      <c r="AM183" s="18"/>
      <c r="AN183" s="18"/>
      <c r="AO183" s="17"/>
      <c r="AQ183" s="9" t="s">
        <v>80</v>
      </c>
      <c r="AR183" s="16">
        <f t="shared" si="67"/>
        <v>5.3722150056854323E-2</v>
      </c>
      <c r="AS183" s="16">
        <f t="shared" si="68"/>
        <v>4.0280651781244112E-2</v>
      </c>
      <c r="AT183" s="16">
        <f t="shared" si="69"/>
        <v>5.0075350511691381E-2</v>
      </c>
      <c r="AU183" s="16">
        <f t="shared" si="70"/>
        <v>2.3719176086384412E-2</v>
      </c>
      <c r="AV183" s="99"/>
      <c r="AW183" s="18"/>
      <c r="AX183" s="18"/>
    </row>
    <row r="184" spans="2:50" x14ac:dyDescent="0.25">
      <c r="C184" s="9" t="s">
        <v>8</v>
      </c>
      <c r="D184" s="7" t="s">
        <v>10</v>
      </c>
      <c r="E184" s="8"/>
      <c r="F184" s="9" t="s">
        <v>79</v>
      </c>
      <c r="G184" s="13">
        <v>1049754</v>
      </c>
      <c r="H184" s="13">
        <v>745268</v>
      </c>
      <c r="I184" s="13">
        <v>328899</v>
      </c>
      <c r="J184" s="13">
        <v>2123921</v>
      </c>
      <c r="K184" s="13"/>
      <c r="L184" s="13"/>
      <c r="M184" s="13"/>
      <c r="O184" s="9" t="s">
        <v>79</v>
      </c>
      <c r="P184" s="15">
        <v>5.7</v>
      </c>
      <c r="Q184" s="15">
        <v>8.1999999999999993</v>
      </c>
      <c r="R184" s="15">
        <v>10.6</v>
      </c>
      <c r="S184" s="15">
        <v>3.9</v>
      </c>
      <c r="T184" s="15"/>
      <c r="U184" s="15"/>
      <c r="V184" s="15"/>
      <c r="Y184" s="9" t="s">
        <v>79</v>
      </c>
      <c r="Z184" s="13">
        <f t="shared" si="63"/>
        <v>119671.95599999999</v>
      </c>
      <c r="AA184" s="13">
        <f t="shared" si="64"/>
        <v>122223.95199999999</v>
      </c>
      <c r="AB184" s="13">
        <f t="shared" si="65"/>
        <v>69726.588000000003</v>
      </c>
      <c r="AC184" s="13">
        <f t="shared" si="66"/>
        <v>165665.83799999999</v>
      </c>
      <c r="AD184" s="13"/>
      <c r="AE184" s="13"/>
      <c r="AF184" s="13"/>
      <c r="AH184" s="9" t="s">
        <v>79</v>
      </c>
      <c r="AI184" s="18">
        <f>G184/(G184+G183)</f>
        <v>0.31125448645058568</v>
      </c>
      <c r="AJ184" s="18">
        <f>H184/(H184+H183)</f>
        <v>0.12433365692947579</v>
      </c>
      <c r="AK184" s="18">
        <f>I184/(I184+I183)</f>
        <v>7.2678694227937338E-2</v>
      </c>
      <c r="AL184" s="18">
        <f>J184/(J184+J183)</f>
        <v>0.15288656834341385</v>
      </c>
      <c r="AM184" s="18"/>
      <c r="AN184" s="18"/>
      <c r="AO184" s="17"/>
      <c r="AQ184" s="9" t="s">
        <v>79</v>
      </c>
      <c r="AR184" s="18">
        <f t="shared" si="67"/>
        <v>3.5483011455366767E-2</v>
      </c>
      <c r="AS184" s="18">
        <f t="shared" si="68"/>
        <v>2.0390719736434026E-2</v>
      </c>
      <c r="AT184" s="18">
        <f t="shared" si="69"/>
        <v>1.5407883176322714E-2</v>
      </c>
      <c r="AU184" s="18">
        <f t="shared" si="70"/>
        <v>1.192515233078628E-2</v>
      </c>
      <c r="AV184" s="99"/>
      <c r="AW184" s="18"/>
      <c r="AX184" s="18"/>
    </row>
    <row r="185" spans="2:50" x14ac:dyDescent="0.25">
      <c r="C185" s="5" t="s">
        <v>9</v>
      </c>
      <c r="D185" s="3" t="s">
        <v>10</v>
      </c>
      <c r="E185" s="8"/>
      <c r="F185" s="5" t="s">
        <v>78</v>
      </c>
      <c r="G185" s="12">
        <v>1185001</v>
      </c>
      <c r="H185" s="12">
        <v>3184543</v>
      </c>
      <c r="I185" s="12">
        <v>6050687</v>
      </c>
      <c r="J185" s="12">
        <v>10420231</v>
      </c>
      <c r="K185" s="12"/>
      <c r="L185" s="13"/>
      <c r="M185" s="13"/>
      <c r="O185" s="5" t="s">
        <v>78</v>
      </c>
      <c r="P185" s="14">
        <v>5.7</v>
      </c>
      <c r="Q185" s="14">
        <v>3.1</v>
      </c>
      <c r="R185" s="14">
        <v>2.1</v>
      </c>
      <c r="S185" s="14">
        <v>1.4</v>
      </c>
      <c r="T185" s="14"/>
      <c r="U185" s="15"/>
      <c r="V185" s="15"/>
      <c r="Y185" s="5" t="s">
        <v>78</v>
      </c>
      <c r="Z185" s="12">
        <f t="shared" si="63"/>
        <v>135090.114</v>
      </c>
      <c r="AA185" s="12">
        <f t="shared" si="64"/>
        <v>197441.66600000003</v>
      </c>
      <c r="AB185" s="12">
        <f t="shared" si="65"/>
        <v>254128.85400000002</v>
      </c>
      <c r="AC185" s="12">
        <f t="shared" si="66"/>
        <v>291766.46799999999</v>
      </c>
      <c r="AD185" s="12"/>
      <c r="AE185" s="13"/>
      <c r="AF185" s="13"/>
      <c r="AH185" s="5" t="s">
        <v>78</v>
      </c>
      <c r="AI185" s="16">
        <f>G185/(G185+G186)</f>
        <v>0.46446074780860941</v>
      </c>
      <c r="AJ185" s="16">
        <f>H185/(H185+H186)</f>
        <v>0.63915138220014034</v>
      </c>
      <c r="AK185" s="16">
        <f>I185/(I185+I186)</f>
        <v>0.89348940205618033</v>
      </c>
      <c r="AL185" s="16">
        <f>J185/(J185+J186)</f>
        <v>0.72839322184317568</v>
      </c>
      <c r="AM185" s="16"/>
      <c r="AN185" s="18"/>
      <c r="AO185" s="17"/>
      <c r="AQ185" s="5" t="s">
        <v>78</v>
      </c>
      <c r="AR185" s="18">
        <f t="shared" si="67"/>
        <v>5.2948525250181476E-2</v>
      </c>
      <c r="AS185" s="18">
        <f t="shared" si="68"/>
        <v>3.9627385696408703E-2</v>
      </c>
      <c r="AT185" s="18">
        <f t="shared" si="69"/>
        <v>3.7526554886359573E-2</v>
      </c>
      <c r="AU185" s="18">
        <f t="shared" si="70"/>
        <v>2.0395010211608916E-2</v>
      </c>
      <c r="AV185" s="102"/>
      <c r="AW185" s="18"/>
      <c r="AX185" s="18"/>
    </row>
    <row r="186" spans="2:50" x14ac:dyDescent="0.25">
      <c r="C186" s="9" t="s">
        <v>9</v>
      </c>
      <c r="D186" s="7" t="s">
        <v>10</v>
      </c>
      <c r="E186" s="8"/>
      <c r="F186" s="9" t="s">
        <v>77</v>
      </c>
      <c r="G186" s="13">
        <v>1366347</v>
      </c>
      <c r="H186" s="13">
        <v>1797912</v>
      </c>
      <c r="I186" s="13">
        <v>721287</v>
      </c>
      <c r="J186" s="13">
        <v>3885546</v>
      </c>
      <c r="K186" s="13"/>
      <c r="L186" s="12"/>
      <c r="M186" s="12"/>
      <c r="O186" s="9" t="s">
        <v>77</v>
      </c>
      <c r="P186" s="15">
        <v>5.7</v>
      </c>
      <c r="Q186" s="15">
        <v>4.5</v>
      </c>
      <c r="R186" s="15">
        <v>8.1999999999999993</v>
      </c>
      <c r="S186" s="15">
        <v>3.1</v>
      </c>
      <c r="T186" s="15"/>
      <c r="U186" s="14"/>
      <c r="V186" s="14"/>
      <c r="Y186" s="9" t="s">
        <v>77</v>
      </c>
      <c r="Z186" s="13">
        <f t="shared" si="63"/>
        <v>155763.55800000002</v>
      </c>
      <c r="AA186" s="13">
        <f t="shared" si="64"/>
        <v>161812.07999999999</v>
      </c>
      <c r="AB186" s="13">
        <f t="shared" si="65"/>
        <v>118291.06799999998</v>
      </c>
      <c r="AC186" s="13">
        <f t="shared" si="66"/>
        <v>240903.85199999998</v>
      </c>
      <c r="AD186" s="13"/>
      <c r="AE186" s="12"/>
      <c r="AF186" s="12"/>
      <c r="AH186" s="9" t="s">
        <v>77</v>
      </c>
      <c r="AI186" s="18">
        <f>G186/(G186+G185)</f>
        <v>0.53553925219139054</v>
      </c>
      <c r="AJ186" s="18">
        <f>H186/(H186+H185)</f>
        <v>0.36084861779985972</v>
      </c>
      <c r="AK186" s="18">
        <f>I186/(I186+I185)</f>
        <v>0.10651059794381963</v>
      </c>
      <c r="AL186" s="18">
        <f>J186/(J186+J185)</f>
        <v>0.27160677815682432</v>
      </c>
      <c r="AM186" s="18"/>
      <c r="AN186" s="16"/>
      <c r="AO186" s="17"/>
      <c r="AQ186" s="9" t="s">
        <v>77</v>
      </c>
      <c r="AR186" s="18">
        <f t="shared" si="67"/>
        <v>6.1051474749818528E-2</v>
      </c>
      <c r="AS186" s="18">
        <f t="shared" si="68"/>
        <v>3.2476375601987371E-2</v>
      </c>
      <c r="AT186" s="18">
        <f t="shared" si="69"/>
        <v>1.7467738062786418E-2</v>
      </c>
      <c r="AU186" s="18">
        <f t="shared" si="70"/>
        <v>1.6839620245723108E-2</v>
      </c>
      <c r="AV186" s="99"/>
      <c r="AW186" s="16"/>
      <c r="AX186" s="16"/>
    </row>
    <row r="187" spans="2:50" x14ac:dyDescent="0.25">
      <c r="C187" s="9" t="s">
        <v>9</v>
      </c>
      <c r="D187" s="7" t="s">
        <v>10</v>
      </c>
      <c r="E187" s="8"/>
      <c r="F187" s="9" t="s">
        <v>80</v>
      </c>
      <c r="G187" s="13">
        <v>2025825</v>
      </c>
      <c r="H187" s="13">
        <v>4641499</v>
      </c>
      <c r="I187" s="13">
        <v>6524072</v>
      </c>
      <c r="J187" s="13">
        <v>13191396</v>
      </c>
      <c r="K187" s="13"/>
      <c r="L187" s="13"/>
      <c r="M187" s="13"/>
      <c r="O187" s="9" t="s">
        <v>80</v>
      </c>
      <c r="P187" s="15">
        <v>3.9</v>
      </c>
      <c r="Q187" s="15">
        <v>2.7</v>
      </c>
      <c r="R187" s="15">
        <v>2.1</v>
      </c>
      <c r="S187" s="15">
        <v>1.2</v>
      </c>
      <c r="T187" s="15"/>
      <c r="U187" s="15"/>
      <c r="V187" s="15"/>
      <c r="Y187" s="9" t="s">
        <v>80</v>
      </c>
      <c r="Z187" s="13">
        <f t="shared" si="63"/>
        <v>158014.35</v>
      </c>
      <c r="AA187" s="13">
        <f t="shared" si="64"/>
        <v>250640.94600000003</v>
      </c>
      <c r="AB187" s="13">
        <f t="shared" si="65"/>
        <v>274011.02400000003</v>
      </c>
      <c r="AC187" s="13">
        <f t="shared" si="66"/>
        <v>316593.50399999996</v>
      </c>
      <c r="AD187" s="13"/>
      <c r="AE187" s="13"/>
      <c r="AF187" s="13"/>
      <c r="AH187" s="9" t="s">
        <v>80</v>
      </c>
      <c r="AI187" s="18">
        <f>G187/(G187+G188)</f>
        <v>0.79402143494341026</v>
      </c>
      <c r="AJ187" s="18">
        <f>H187/(H187+H188)</f>
        <v>0.93184771699769708</v>
      </c>
      <c r="AK187" s="18">
        <f>I187/(I187+I188)</f>
        <v>0.96339294864392566</v>
      </c>
      <c r="AL187" s="18">
        <f>J187/(J187+J188)</f>
        <v>0.92219890753015621</v>
      </c>
      <c r="AM187" s="18"/>
      <c r="AN187" s="18"/>
      <c r="AO187" s="17"/>
      <c r="AQ187" s="9" t="s">
        <v>80</v>
      </c>
      <c r="AR187" s="16">
        <f t="shared" si="67"/>
        <v>6.1933671925585992E-2</v>
      </c>
      <c r="AS187" s="16">
        <f t="shared" si="68"/>
        <v>5.0319776717875644E-2</v>
      </c>
      <c r="AT187" s="16">
        <f t="shared" si="69"/>
        <v>4.0462503843044881E-2</v>
      </c>
      <c r="AU187" s="16">
        <f t="shared" si="70"/>
        <v>2.2132773780723747E-2</v>
      </c>
      <c r="AV187" s="99"/>
      <c r="AW187" s="18"/>
      <c r="AX187" s="18"/>
    </row>
    <row r="188" spans="2:50" x14ac:dyDescent="0.25">
      <c r="C188" s="9" t="s">
        <v>9</v>
      </c>
      <c r="D188" s="7" t="s">
        <v>10</v>
      </c>
      <c r="E188" s="4"/>
      <c r="F188" s="9" t="s">
        <v>79</v>
      </c>
      <c r="G188" s="13">
        <v>525523</v>
      </c>
      <c r="H188" s="13">
        <v>339464</v>
      </c>
      <c r="I188" s="13">
        <v>247902</v>
      </c>
      <c r="J188" s="13">
        <v>1112889</v>
      </c>
      <c r="K188" s="13"/>
      <c r="L188" s="13"/>
      <c r="M188" s="13"/>
      <c r="O188" s="9" t="s">
        <v>79</v>
      </c>
      <c r="P188" s="15">
        <v>8.1999999999999993</v>
      </c>
      <c r="Q188" s="15">
        <v>10.6</v>
      </c>
      <c r="R188" s="15">
        <v>13</v>
      </c>
      <c r="S188" s="15">
        <v>5.7</v>
      </c>
      <c r="T188" s="15"/>
      <c r="U188" s="15"/>
      <c r="V188" s="15"/>
      <c r="Y188" s="9" t="s">
        <v>79</v>
      </c>
      <c r="Z188" s="13">
        <f t="shared" si="63"/>
        <v>86185.771999999997</v>
      </c>
      <c r="AA188" s="13">
        <f t="shared" si="64"/>
        <v>71966.368000000002</v>
      </c>
      <c r="AB188" s="13">
        <f t="shared" si="65"/>
        <v>64454.52</v>
      </c>
      <c r="AC188" s="13">
        <f t="shared" si="66"/>
        <v>126869.34599999999</v>
      </c>
      <c r="AD188" s="13"/>
      <c r="AE188" s="13"/>
      <c r="AF188" s="13"/>
      <c r="AH188" s="9" t="s">
        <v>79</v>
      </c>
      <c r="AI188" s="18">
        <f>G188/(G188+G187)</f>
        <v>0.20597856505658968</v>
      </c>
      <c r="AJ188" s="18">
        <f>H188/(H188+H187)</f>
        <v>6.8152283002302971E-2</v>
      </c>
      <c r="AK188" s="18">
        <f>I188/(I188+I187)</f>
        <v>3.6607051356074317E-2</v>
      </c>
      <c r="AL188" s="18">
        <f>J188/(J188+J187)</f>
        <v>7.7801092469843833E-2</v>
      </c>
      <c r="AM188" s="18"/>
      <c r="AN188" s="18"/>
      <c r="AO188" s="17"/>
      <c r="AQ188" s="9" t="s">
        <v>79</v>
      </c>
      <c r="AR188" s="18">
        <f t="shared" si="67"/>
        <v>3.3780484669280707E-2</v>
      </c>
      <c r="AS188" s="18">
        <f t="shared" si="68"/>
        <v>1.444828399648823E-2</v>
      </c>
      <c r="AT188" s="18">
        <f t="shared" si="69"/>
        <v>9.5178333525793232E-3</v>
      </c>
      <c r="AU188" s="18">
        <f t="shared" si="70"/>
        <v>8.8693245415621975E-3</v>
      </c>
      <c r="AV188" s="99"/>
      <c r="AW188" s="18"/>
      <c r="AX188" s="18"/>
    </row>
    <row r="189" spans="2:50" x14ac:dyDescent="0.25">
      <c r="B189" s="110"/>
      <c r="C189" s="2"/>
      <c r="D189" s="109" t="s">
        <v>70</v>
      </c>
      <c r="E189" s="4"/>
      <c r="F189" s="5" t="s">
        <v>78</v>
      </c>
      <c r="G189" s="12">
        <v>175471</v>
      </c>
      <c r="H189" s="12">
        <v>523789</v>
      </c>
      <c r="I189" s="12">
        <v>549433</v>
      </c>
      <c r="J189" s="12">
        <v>1248693</v>
      </c>
      <c r="K189" s="12"/>
      <c r="L189" s="12"/>
      <c r="M189" s="12"/>
      <c r="N189" s="5" t="s">
        <v>70</v>
      </c>
      <c r="O189" s="5" t="s">
        <v>78</v>
      </c>
      <c r="P189" s="14">
        <v>15.1</v>
      </c>
      <c r="Q189" s="14">
        <v>8.1999999999999993</v>
      </c>
      <c r="R189" s="14">
        <v>8.1999999999999993</v>
      </c>
      <c r="S189" s="14">
        <v>5.7</v>
      </c>
      <c r="T189" s="14"/>
      <c r="U189" s="14"/>
      <c r="V189" s="14"/>
      <c r="X189" s="5" t="s">
        <v>70</v>
      </c>
      <c r="Y189" s="5" t="s">
        <v>78</v>
      </c>
      <c r="Z189" s="12">
        <f t="shared" si="63"/>
        <v>52992.241999999998</v>
      </c>
      <c r="AA189" s="12">
        <f t="shared" si="64"/>
        <v>85901.395999999993</v>
      </c>
      <c r="AB189" s="12">
        <f t="shared" si="65"/>
        <v>90107.011999999988</v>
      </c>
      <c r="AC189" s="12">
        <f t="shared" si="66"/>
        <v>142351.00200000001</v>
      </c>
      <c r="AD189" s="12"/>
      <c r="AE189" s="12"/>
      <c r="AF189" s="12"/>
      <c r="AG189" s="5" t="s">
        <v>70</v>
      </c>
      <c r="AH189" s="5" t="s">
        <v>78</v>
      </c>
      <c r="AI189" s="16">
        <f>G189/(G189+G190)</f>
        <v>0.40163380965133338</v>
      </c>
      <c r="AJ189" s="16">
        <f>H189/(H189+H190)</f>
        <v>0.60646188403112267</v>
      </c>
      <c r="AK189" s="16">
        <f>I189/(I189+I190)</f>
        <v>0.8541635250240579</v>
      </c>
      <c r="AL189" s="16">
        <f>J189/(J189+J190)</f>
        <v>0.64239325367550604</v>
      </c>
      <c r="AM189" s="16"/>
      <c r="AN189" s="16"/>
      <c r="AO189" s="17"/>
      <c r="AP189" s="5" t="s">
        <v>70</v>
      </c>
      <c r="AQ189" s="5" t="s">
        <v>78</v>
      </c>
      <c r="AR189" s="16">
        <f t="shared" si="67"/>
        <v>0.12129341051470269</v>
      </c>
      <c r="AS189" s="16">
        <f t="shared" si="68"/>
        <v>9.9459748981104101E-2</v>
      </c>
      <c r="AT189" s="16">
        <f t="shared" si="69"/>
        <v>0.14008281810394549</v>
      </c>
      <c r="AU189" s="16">
        <f t="shared" si="70"/>
        <v>7.3232830919007688E-2</v>
      </c>
      <c r="AV189" s="16"/>
      <c r="AW189" s="16"/>
      <c r="AX189" s="16"/>
    </row>
    <row r="190" spans="2:50" x14ac:dyDescent="0.25">
      <c r="B190" s="110"/>
      <c r="C190" s="6"/>
      <c r="D190" s="44" t="s">
        <v>70</v>
      </c>
      <c r="E190" s="8"/>
      <c r="F190" s="9" t="s">
        <v>77</v>
      </c>
      <c r="G190" s="13">
        <v>261422</v>
      </c>
      <c r="H190" s="13">
        <v>339891</v>
      </c>
      <c r="I190" s="13">
        <v>93808</v>
      </c>
      <c r="J190" s="13">
        <v>695121</v>
      </c>
      <c r="K190" s="13"/>
      <c r="L190" s="13"/>
      <c r="M190" s="13"/>
      <c r="N190" s="9" t="s">
        <v>70</v>
      </c>
      <c r="O190" s="9" t="s">
        <v>77</v>
      </c>
      <c r="P190" s="15">
        <v>11.7</v>
      </c>
      <c r="Q190" s="15">
        <v>10.6</v>
      </c>
      <c r="R190" s="15">
        <v>19.399999999999999</v>
      </c>
      <c r="S190" s="15">
        <v>8.1999999999999993</v>
      </c>
      <c r="T190" s="15"/>
      <c r="U190" s="15"/>
      <c r="V190" s="15"/>
      <c r="X190" s="9" t="s">
        <v>70</v>
      </c>
      <c r="Y190" s="9" t="s">
        <v>77</v>
      </c>
      <c r="Z190" s="13">
        <f t="shared" si="63"/>
        <v>61172.748</v>
      </c>
      <c r="AA190" s="13">
        <f t="shared" si="64"/>
        <v>72056.892000000007</v>
      </c>
      <c r="AB190" s="13">
        <f t="shared" si="65"/>
        <v>36397.504000000001</v>
      </c>
      <c r="AC190" s="13">
        <f t="shared" si="66"/>
        <v>113999.84399999998</v>
      </c>
      <c r="AD190" s="13"/>
      <c r="AE190" s="13"/>
      <c r="AF190" s="13"/>
      <c r="AG190" s="9" t="s">
        <v>70</v>
      </c>
      <c r="AH190" s="9" t="s">
        <v>77</v>
      </c>
      <c r="AI190" s="18">
        <f>G190/(G190+G189)</f>
        <v>0.59836619034866656</v>
      </c>
      <c r="AJ190" s="18">
        <f>H190/(H190+H189)</f>
        <v>0.39353811596887739</v>
      </c>
      <c r="AK190" s="18">
        <f>I190/(I190+I189)</f>
        <v>0.14583647497594215</v>
      </c>
      <c r="AL190" s="18">
        <f>J190/(J190+J189)</f>
        <v>0.35760674632449402</v>
      </c>
      <c r="AM190" s="18"/>
      <c r="AN190" s="18"/>
      <c r="AO190" s="17"/>
      <c r="AP190" s="9" t="s">
        <v>70</v>
      </c>
      <c r="AQ190" s="9" t="s">
        <v>77</v>
      </c>
      <c r="AR190" s="18">
        <f t="shared" si="67"/>
        <v>0.14001768854158797</v>
      </c>
      <c r="AS190" s="18">
        <f t="shared" si="68"/>
        <v>8.3430080585401994E-2</v>
      </c>
      <c r="AT190" s="18">
        <f t="shared" si="69"/>
        <v>5.658455229066555E-2</v>
      </c>
      <c r="AU190" s="18">
        <f t="shared" si="70"/>
        <v>5.8647506397217011E-2</v>
      </c>
      <c r="AV190" s="18"/>
      <c r="AW190" s="18"/>
      <c r="AX190" s="18"/>
    </row>
    <row r="191" spans="2:50" x14ac:dyDescent="0.25">
      <c r="B191" s="110"/>
      <c r="C191" s="6"/>
      <c r="D191" s="44" t="s">
        <v>70</v>
      </c>
      <c r="E191" s="8"/>
      <c r="F191" s="9" t="s">
        <v>80</v>
      </c>
      <c r="G191" s="13">
        <v>314902</v>
      </c>
      <c r="H191" s="13">
        <v>787022</v>
      </c>
      <c r="I191" s="13">
        <v>606154</v>
      </c>
      <c r="J191" s="13">
        <v>1708078</v>
      </c>
      <c r="K191" s="13"/>
      <c r="L191" s="13"/>
      <c r="M191" s="13"/>
      <c r="N191" s="9" t="s">
        <v>70</v>
      </c>
      <c r="O191" s="9" t="s">
        <v>80</v>
      </c>
      <c r="P191" s="15">
        <v>10.6</v>
      </c>
      <c r="Q191" s="15">
        <v>6.6</v>
      </c>
      <c r="R191" s="15">
        <v>8.1999999999999993</v>
      </c>
      <c r="S191" s="15">
        <v>4.5</v>
      </c>
      <c r="T191" s="15"/>
      <c r="U191" s="15"/>
      <c r="V191" s="15"/>
      <c r="X191" s="9" t="s">
        <v>70</v>
      </c>
      <c r="Y191" s="9" t="s">
        <v>80</v>
      </c>
      <c r="Z191" s="13">
        <f t="shared" si="63"/>
        <v>66759.223999999987</v>
      </c>
      <c r="AA191" s="13">
        <f t="shared" si="64"/>
        <v>103886.90399999998</v>
      </c>
      <c r="AB191" s="13">
        <f t="shared" si="65"/>
        <v>99409.255999999994</v>
      </c>
      <c r="AC191" s="13">
        <f t="shared" si="66"/>
        <v>153727.01999999999</v>
      </c>
      <c r="AD191" s="13"/>
      <c r="AE191" s="13"/>
      <c r="AF191" s="13"/>
      <c r="AG191" s="9" t="s">
        <v>70</v>
      </c>
      <c r="AH191" s="9" t="s">
        <v>80</v>
      </c>
      <c r="AI191" s="18">
        <f>G191/(G191+G192)</f>
        <v>0.72077272571212758</v>
      </c>
      <c r="AJ191" s="18">
        <f>H191/(H191+H192)</f>
        <v>0.91168487861724323</v>
      </c>
      <c r="AK191" s="18">
        <f>I191/(I191+I192)</f>
        <v>0.94234207343425958</v>
      </c>
      <c r="AL191" s="18">
        <f>J191/(J191+J192)</f>
        <v>0.87891312021521073</v>
      </c>
      <c r="AM191" s="18"/>
      <c r="AN191" s="18"/>
      <c r="AO191" s="17"/>
      <c r="AP191" s="9" t="s">
        <v>70</v>
      </c>
      <c r="AQ191" s="9" t="s">
        <v>80</v>
      </c>
      <c r="AR191" s="18">
        <f t="shared" si="67"/>
        <v>0.15280381785097105</v>
      </c>
      <c r="AS191" s="18">
        <f t="shared" si="68"/>
        <v>0.1203424039774761</v>
      </c>
      <c r="AT191" s="18">
        <f t="shared" si="69"/>
        <v>0.15454410004321856</v>
      </c>
      <c r="AU191" s="18">
        <f t="shared" si="70"/>
        <v>7.910218081936897E-2</v>
      </c>
      <c r="AV191" s="18"/>
      <c r="AW191" s="18"/>
      <c r="AX191" s="18"/>
    </row>
    <row r="192" spans="2:50" x14ac:dyDescent="0.25">
      <c r="B192" s="110"/>
      <c r="C192" s="6"/>
      <c r="D192" s="44" t="s">
        <v>70</v>
      </c>
      <c r="E192" s="8"/>
      <c r="F192" s="9" t="s">
        <v>79</v>
      </c>
      <c r="G192" s="13">
        <v>121993</v>
      </c>
      <c r="H192" s="13">
        <v>76239</v>
      </c>
      <c r="I192" s="13">
        <v>37088</v>
      </c>
      <c r="J192" s="13">
        <v>235320</v>
      </c>
      <c r="K192" s="13"/>
      <c r="L192" s="13"/>
      <c r="M192" s="13"/>
      <c r="N192" s="9" t="s">
        <v>70</v>
      </c>
      <c r="O192" s="9" t="s">
        <v>79</v>
      </c>
      <c r="P192" s="15">
        <v>18.5</v>
      </c>
      <c r="Q192" s="15">
        <v>21.3</v>
      </c>
      <c r="R192" s="15">
        <v>31.2</v>
      </c>
      <c r="S192" s="15">
        <v>13</v>
      </c>
      <c r="T192" s="15"/>
      <c r="U192" s="15"/>
      <c r="V192" s="15"/>
      <c r="X192" s="9" t="s">
        <v>70</v>
      </c>
      <c r="Y192" s="9" t="s">
        <v>79</v>
      </c>
      <c r="Z192" s="13">
        <f t="shared" si="63"/>
        <v>45137.41</v>
      </c>
      <c r="AA192" s="13">
        <f t="shared" si="64"/>
        <v>32477.813999999998</v>
      </c>
      <c r="AB192" s="13">
        <f t="shared" si="65"/>
        <v>23142.911999999997</v>
      </c>
      <c r="AC192" s="13">
        <f t="shared" si="66"/>
        <v>61183.199999999997</v>
      </c>
      <c r="AD192" s="13"/>
      <c r="AE192" s="13"/>
      <c r="AF192" s="13"/>
      <c r="AG192" s="9" t="s">
        <v>70</v>
      </c>
      <c r="AH192" s="9" t="s">
        <v>79</v>
      </c>
      <c r="AI192" s="18">
        <f>G192/(G192+G191)</f>
        <v>0.27922727428787236</v>
      </c>
      <c r="AJ192" s="18">
        <f>H192/(H192+H191)</f>
        <v>8.8315121382756781E-2</v>
      </c>
      <c r="AK192" s="18">
        <f>I192/(I192+I191)</f>
        <v>5.7657926565740418E-2</v>
      </c>
      <c r="AL192" s="18">
        <f>J192/(J192+J191)</f>
        <v>0.12108687978478933</v>
      </c>
      <c r="AM192" s="18"/>
      <c r="AN192" s="18"/>
      <c r="AO192" s="17"/>
      <c r="AP192" s="9" t="s">
        <v>70</v>
      </c>
      <c r="AQ192" s="9" t="s">
        <v>79</v>
      </c>
      <c r="AR192" s="18">
        <f t="shared" si="67"/>
        <v>0.10331409148651277</v>
      </c>
      <c r="AS192" s="18">
        <f t="shared" si="68"/>
        <v>3.7622241709054392E-2</v>
      </c>
      <c r="AT192" s="18">
        <f t="shared" si="69"/>
        <v>3.5978546177022022E-2</v>
      </c>
      <c r="AU192" s="18">
        <f t="shared" si="70"/>
        <v>3.148258874404522E-2</v>
      </c>
      <c r="AV192" s="18"/>
      <c r="AW192" s="18"/>
      <c r="AX192" s="18"/>
    </row>
    <row r="193" spans="2:50" x14ac:dyDescent="0.25">
      <c r="B193" s="110"/>
      <c r="C193" s="2"/>
      <c r="D193" s="109" t="s">
        <v>65</v>
      </c>
      <c r="E193" s="4"/>
      <c r="F193" s="5" t="s">
        <v>78</v>
      </c>
      <c r="G193" s="12">
        <v>669147</v>
      </c>
      <c r="H193" s="12">
        <v>1763366</v>
      </c>
      <c r="I193" s="12">
        <v>1996834</v>
      </c>
      <c r="J193" s="12">
        <v>4429347</v>
      </c>
      <c r="K193" s="12"/>
      <c r="L193" s="12"/>
      <c r="M193" s="12"/>
      <c r="N193" s="5" t="s">
        <v>65</v>
      </c>
      <c r="O193" s="5" t="s">
        <v>78</v>
      </c>
      <c r="P193" s="14">
        <v>8.5</v>
      </c>
      <c r="Q193" s="14">
        <v>4.5</v>
      </c>
      <c r="R193" s="14">
        <v>4.5</v>
      </c>
      <c r="S193" s="14">
        <v>1.7</v>
      </c>
      <c r="T193" s="14"/>
      <c r="U193" s="14"/>
      <c r="V193" s="14"/>
      <c r="X193" s="5" t="s">
        <v>65</v>
      </c>
      <c r="Y193" s="5" t="s">
        <v>78</v>
      </c>
      <c r="Z193" s="12">
        <f t="shared" si="63"/>
        <v>113754.99</v>
      </c>
      <c r="AA193" s="12">
        <f t="shared" si="64"/>
        <v>158702.94</v>
      </c>
      <c r="AB193" s="12">
        <f t="shared" si="65"/>
        <v>179715.06</v>
      </c>
      <c r="AC193" s="12">
        <f t="shared" si="66"/>
        <v>150597.79799999998</v>
      </c>
      <c r="AD193" s="12"/>
      <c r="AE193" s="12"/>
      <c r="AF193" s="12"/>
      <c r="AG193" s="5" t="s">
        <v>65</v>
      </c>
      <c r="AH193" s="5" t="s">
        <v>78</v>
      </c>
      <c r="AI193" s="16">
        <f>G193/(G193+G194)</f>
        <v>0.45173657594089422</v>
      </c>
      <c r="AJ193" s="16">
        <f>H193/(H193+H194)</f>
        <v>0.61942127219512744</v>
      </c>
      <c r="AK193" s="16">
        <f>I193/(I193+I194)</f>
        <v>0.87147339253909628</v>
      </c>
      <c r="AL193" s="16">
        <f>J193/(J193+J194)</f>
        <v>0.66914589289307613</v>
      </c>
      <c r="AM193" s="16"/>
      <c r="AN193" s="16"/>
      <c r="AO193" s="17"/>
      <c r="AP193" s="5" t="s">
        <v>65</v>
      </c>
      <c r="AQ193" s="5" t="s">
        <v>78</v>
      </c>
      <c r="AR193" s="16">
        <f t="shared" si="67"/>
        <v>7.6795217909952015E-2</v>
      </c>
      <c r="AS193" s="16">
        <f t="shared" si="68"/>
        <v>5.5747914497561474E-2</v>
      </c>
      <c r="AT193" s="16">
        <f t="shared" si="69"/>
        <v>7.8432605328518659E-2</v>
      </c>
      <c r="AU193" s="16">
        <f t="shared" si="70"/>
        <v>2.2750960358364589E-2</v>
      </c>
      <c r="AV193" s="16"/>
      <c r="AW193" s="16"/>
      <c r="AX193" s="16"/>
    </row>
    <row r="194" spans="2:50" x14ac:dyDescent="0.25">
      <c r="B194" s="110"/>
      <c r="C194" s="6"/>
      <c r="D194" s="44" t="s">
        <v>65</v>
      </c>
      <c r="E194" s="8"/>
      <c r="F194" s="9" t="s">
        <v>77</v>
      </c>
      <c r="G194" s="13">
        <v>812130</v>
      </c>
      <c r="H194" s="13">
        <v>1083430</v>
      </c>
      <c r="I194" s="13">
        <v>294497</v>
      </c>
      <c r="J194" s="13">
        <v>2190057</v>
      </c>
      <c r="K194" s="13"/>
      <c r="L194" s="13"/>
      <c r="M194" s="13"/>
      <c r="N194" s="9" t="s">
        <v>65</v>
      </c>
      <c r="O194" s="9" t="s">
        <v>77</v>
      </c>
      <c r="P194" s="15">
        <v>6.7</v>
      </c>
      <c r="Q194" s="15">
        <v>5.6</v>
      </c>
      <c r="R194" s="15">
        <v>12.3</v>
      </c>
      <c r="S194" s="15">
        <v>3.6</v>
      </c>
      <c r="T194" s="15"/>
      <c r="U194" s="15"/>
      <c r="V194" s="15"/>
      <c r="X194" s="9" t="s">
        <v>65</v>
      </c>
      <c r="Y194" s="9" t="s">
        <v>77</v>
      </c>
      <c r="Z194" s="13">
        <f t="shared" si="63"/>
        <v>108825.42</v>
      </c>
      <c r="AA194" s="13">
        <f t="shared" si="64"/>
        <v>121344.16</v>
      </c>
      <c r="AB194" s="13">
        <f t="shared" si="65"/>
        <v>72446.262000000002</v>
      </c>
      <c r="AC194" s="13">
        <f t="shared" si="66"/>
        <v>157684.10399999999</v>
      </c>
      <c r="AD194" s="13"/>
      <c r="AE194" s="13"/>
      <c r="AF194" s="13"/>
      <c r="AG194" s="9" t="s">
        <v>65</v>
      </c>
      <c r="AH194" s="9" t="s">
        <v>77</v>
      </c>
      <c r="AI194" s="18">
        <f>G194/(G194+G193)</f>
        <v>0.54826342405910578</v>
      </c>
      <c r="AJ194" s="18">
        <f>H194/(H194+H193)</f>
        <v>0.38057872780487256</v>
      </c>
      <c r="AK194" s="18">
        <f>I194/(I194+I193)</f>
        <v>0.12852660746090372</v>
      </c>
      <c r="AL194" s="18">
        <f>J194/(J194+J193)</f>
        <v>0.33085410710692381</v>
      </c>
      <c r="AM194" s="18"/>
      <c r="AN194" s="18"/>
      <c r="AO194" s="17"/>
      <c r="AP194" s="9" t="s">
        <v>65</v>
      </c>
      <c r="AQ194" s="9" t="s">
        <v>77</v>
      </c>
      <c r="AR194" s="18">
        <f t="shared" si="67"/>
        <v>7.3467298823920182E-2</v>
      </c>
      <c r="AS194" s="18">
        <f t="shared" si="68"/>
        <v>4.2624817514145728E-2</v>
      </c>
      <c r="AT194" s="18">
        <f t="shared" si="69"/>
        <v>3.1617545435382317E-2</v>
      </c>
      <c r="AU194" s="18">
        <f t="shared" si="70"/>
        <v>2.3821495711698514E-2</v>
      </c>
      <c r="AV194" s="18"/>
      <c r="AW194" s="18"/>
      <c r="AX194" s="18"/>
    </row>
    <row r="195" spans="2:50" x14ac:dyDescent="0.25">
      <c r="B195" s="110"/>
      <c r="C195" s="6"/>
      <c r="D195" s="44" t="s">
        <v>65</v>
      </c>
      <c r="E195" s="8"/>
      <c r="F195" s="9" t="s">
        <v>80</v>
      </c>
      <c r="G195" s="13">
        <v>1086032</v>
      </c>
      <c r="H195" s="13">
        <v>2623687</v>
      </c>
      <c r="I195" s="13">
        <v>2183885</v>
      </c>
      <c r="J195" s="13">
        <v>5893604</v>
      </c>
      <c r="K195" s="13"/>
      <c r="L195" s="13"/>
      <c r="M195" s="13"/>
      <c r="N195" s="9" t="s">
        <v>65</v>
      </c>
      <c r="O195" s="9" t="s">
        <v>80</v>
      </c>
      <c r="P195" s="15">
        <v>5.6</v>
      </c>
      <c r="Q195" s="15">
        <v>3.6</v>
      </c>
      <c r="R195" s="15">
        <v>3.6</v>
      </c>
      <c r="S195" s="15">
        <v>0.9</v>
      </c>
      <c r="T195" s="15"/>
      <c r="U195" s="15"/>
      <c r="V195" s="15"/>
      <c r="X195" s="9" t="s">
        <v>65</v>
      </c>
      <c r="Y195" s="9" t="s">
        <v>80</v>
      </c>
      <c r="Z195" s="13">
        <f t="shared" si="63"/>
        <v>121635.58399999999</v>
      </c>
      <c r="AA195" s="13">
        <f t="shared" si="64"/>
        <v>188905.46400000004</v>
      </c>
      <c r="AB195" s="13">
        <f t="shared" si="65"/>
        <v>157239.72</v>
      </c>
      <c r="AC195" s="13">
        <f t="shared" si="66"/>
        <v>106084.87200000002</v>
      </c>
      <c r="AD195" s="13"/>
      <c r="AE195" s="13"/>
      <c r="AF195" s="13"/>
      <c r="AG195" s="9" t="s">
        <v>65</v>
      </c>
      <c r="AH195" s="9" t="s">
        <v>80</v>
      </c>
      <c r="AI195" s="18">
        <f>G195/(G195+G196)</f>
        <v>0.73346394820249217</v>
      </c>
      <c r="AJ195" s="18">
        <f>H195/(H195+H196)</f>
        <v>0.92162803376146374</v>
      </c>
      <c r="AK195" s="18">
        <f>I195/(I195+I196)</f>
        <v>0.95310718830793617</v>
      </c>
      <c r="AL195" s="18">
        <f>J195/(J195+J196)</f>
        <v>0.89043162849191937</v>
      </c>
      <c r="AM195" s="18"/>
      <c r="AN195" s="18"/>
      <c r="AO195" s="17"/>
      <c r="AP195" s="9" t="s">
        <v>65</v>
      </c>
      <c r="AQ195" s="9" t="s">
        <v>80</v>
      </c>
      <c r="AR195" s="18">
        <f t="shared" si="67"/>
        <v>8.214796219867912E-2</v>
      </c>
      <c r="AS195" s="18">
        <f t="shared" si="68"/>
        <v>6.6357218430825385E-2</v>
      </c>
      <c r="AT195" s="18">
        <f t="shared" si="69"/>
        <v>6.8623717558171413E-2</v>
      </c>
      <c r="AU195" s="18">
        <f t="shared" si="70"/>
        <v>1.6027769312854549E-2</v>
      </c>
      <c r="AV195" s="18"/>
      <c r="AW195" s="18"/>
      <c r="AX195" s="18"/>
    </row>
    <row r="196" spans="2:50" x14ac:dyDescent="0.25">
      <c r="B196" s="110"/>
      <c r="C196" s="6"/>
      <c r="D196" s="44" t="s">
        <v>65</v>
      </c>
      <c r="E196" s="8"/>
      <c r="F196" s="9" t="s">
        <v>79</v>
      </c>
      <c r="G196" s="13">
        <v>394657</v>
      </c>
      <c r="H196" s="13">
        <v>223109</v>
      </c>
      <c r="I196" s="13">
        <v>107447</v>
      </c>
      <c r="J196" s="13">
        <v>725213</v>
      </c>
      <c r="K196" s="13"/>
      <c r="L196" s="13"/>
      <c r="M196" s="13"/>
      <c r="N196" s="9" t="s">
        <v>65</v>
      </c>
      <c r="O196" s="9" t="s">
        <v>79</v>
      </c>
      <c r="P196" s="15">
        <v>10.1</v>
      </c>
      <c r="Q196" s="15">
        <v>13.7</v>
      </c>
      <c r="R196" s="15">
        <v>19.5</v>
      </c>
      <c r="S196" s="15">
        <v>8.5</v>
      </c>
      <c r="T196" s="15"/>
      <c r="U196" s="15"/>
      <c r="V196" s="15"/>
      <c r="X196" s="9" t="s">
        <v>65</v>
      </c>
      <c r="Y196" s="9" t="s">
        <v>79</v>
      </c>
      <c r="Z196" s="13">
        <f t="shared" si="63"/>
        <v>79720.713999999993</v>
      </c>
      <c r="AA196" s="13">
        <f t="shared" si="64"/>
        <v>61131.865999999995</v>
      </c>
      <c r="AB196" s="13">
        <f t="shared" si="65"/>
        <v>41904.33</v>
      </c>
      <c r="AC196" s="13">
        <f t="shared" si="66"/>
        <v>123286.21</v>
      </c>
      <c r="AD196" s="13"/>
      <c r="AE196" s="13"/>
      <c r="AF196" s="13"/>
      <c r="AG196" s="9" t="s">
        <v>65</v>
      </c>
      <c r="AH196" s="9" t="s">
        <v>79</v>
      </c>
      <c r="AI196" s="18">
        <f>G196/(G196+G195)</f>
        <v>0.26653605179750778</v>
      </c>
      <c r="AJ196" s="18">
        <f>H196/(H196+H195)</f>
        <v>7.8371966238536234E-2</v>
      </c>
      <c r="AK196" s="18">
        <f>I196/(I196+I195)</f>
        <v>4.6892811692063829E-2</v>
      </c>
      <c r="AL196" s="18">
        <f>J196/(J196+J195)</f>
        <v>0.10956837150808067</v>
      </c>
      <c r="AM196" s="18"/>
      <c r="AN196" s="18"/>
      <c r="AO196" s="17"/>
      <c r="AP196" s="9" t="s">
        <v>65</v>
      </c>
      <c r="AQ196" s="9" t="s">
        <v>79</v>
      </c>
      <c r="AR196" s="18">
        <f t="shared" si="67"/>
        <v>5.3840282463096571E-2</v>
      </c>
      <c r="AS196" s="18">
        <f t="shared" si="68"/>
        <v>2.1473918749358931E-2</v>
      </c>
      <c r="AT196" s="18">
        <f t="shared" si="69"/>
        <v>1.8288196559904893E-2</v>
      </c>
      <c r="AU196" s="18">
        <f t="shared" si="70"/>
        <v>1.8626623156373714E-2</v>
      </c>
      <c r="AV196" s="18"/>
      <c r="AW196" s="18"/>
      <c r="AX196" s="18"/>
    </row>
    <row r="197" spans="2:50" x14ac:dyDescent="0.25">
      <c r="B197" s="110"/>
      <c r="C197" s="2"/>
      <c r="D197" s="109" t="s">
        <v>66</v>
      </c>
      <c r="E197" s="8"/>
      <c r="F197" s="5" t="s">
        <v>78</v>
      </c>
      <c r="G197" s="12">
        <v>956730</v>
      </c>
      <c r="H197" s="12">
        <v>2456651</v>
      </c>
      <c r="I197" s="12">
        <v>4180343</v>
      </c>
      <c r="J197" s="12">
        <v>7593724</v>
      </c>
      <c r="K197" s="12"/>
      <c r="L197" s="12"/>
      <c r="M197" s="12"/>
      <c r="N197" s="5" t="s">
        <v>66</v>
      </c>
      <c r="O197" s="5" t="s">
        <v>78</v>
      </c>
      <c r="P197" s="14">
        <v>7.4</v>
      </c>
      <c r="Q197" s="14">
        <v>4.3</v>
      </c>
      <c r="R197" s="14">
        <v>2.6</v>
      </c>
      <c r="S197" s="14">
        <v>1.4</v>
      </c>
      <c r="T197" s="14"/>
      <c r="U197" s="14"/>
      <c r="V197" s="14"/>
      <c r="X197" s="5" t="s">
        <v>66</v>
      </c>
      <c r="Y197" s="5" t="s">
        <v>78</v>
      </c>
      <c r="Z197" s="12">
        <f t="shared" si="63"/>
        <v>141596.04</v>
      </c>
      <c r="AA197" s="12">
        <f t="shared" si="64"/>
        <v>211271.98599999998</v>
      </c>
      <c r="AB197" s="12">
        <f t="shared" si="65"/>
        <v>217377.83600000001</v>
      </c>
      <c r="AC197" s="12">
        <f t="shared" si="66"/>
        <v>212624.272</v>
      </c>
      <c r="AD197" s="12"/>
      <c r="AE197" s="12"/>
      <c r="AF197" s="12"/>
      <c r="AG197" s="5" t="s">
        <v>66</v>
      </c>
      <c r="AH197" s="5" t="s">
        <v>78</v>
      </c>
      <c r="AI197" s="16">
        <f>G197/(G197+G198)</f>
        <v>0.42080738648409233</v>
      </c>
      <c r="AJ197" s="16">
        <f>H197/(H197+H198)</f>
        <v>0.6134051945846879</v>
      </c>
      <c r="AK197" s="16">
        <f>I197/(I197+I198)</f>
        <v>0.88209155021411123</v>
      </c>
      <c r="AL197" s="16">
        <f>J197/(J197+J198)</f>
        <v>0.68923426684374056</v>
      </c>
      <c r="AM197" s="16"/>
      <c r="AN197" s="16"/>
      <c r="AO197" s="17"/>
      <c r="AP197" s="5" t="s">
        <v>66</v>
      </c>
      <c r="AQ197" s="5" t="s">
        <v>78</v>
      </c>
      <c r="AR197" s="16">
        <f t="shared" si="67"/>
        <v>6.2279493199645666E-2</v>
      </c>
      <c r="AS197" s="16">
        <f t="shared" si="68"/>
        <v>5.2752846734283161E-2</v>
      </c>
      <c r="AT197" s="16">
        <f t="shared" si="69"/>
        <v>4.5868760611133784E-2</v>
      </c>
      <c r="AU197" s="16">
        <f t="shared" si="70"/>
        <v>1.9298559471624736E-2</v>
      </c>
      <c r="AV197" s="16"/>
      <c r="AW197" s="16"/>
      <c r="AX197" s="16"/>
    </row>
    <row r="198" spans="2:50" x14ac:dyDescent="0.25">
      <c r="B198" s="110"/>
      <c r="C198" s="6"/>
      <c r="D198" s="44" t="s">
        <v>66</v>
      </c>
      <c r="E198" s="8"/>
      <c r="F198" s="9" t="s">
        <v>77</v>
      </c>
      <c r="G198" s="13">
        <v>1316828</v>
      </c>
      <c r="H198" s="13">
        <v>1548289</v>
      </c>
      <c r="I198" s="13">
        <v>558783</v>
      </c>
      <c r="J198" s="13">
        <v>3423900</v>
      </c>
      <c r="K198" s="13"/>
      <c r="L198" s="13"/>
      <c r="M198" s="13"/>
      <c r="N198" s="9" t="s">
        <v>66</v>
      </c>
      <c r="O198" s="9" t="s">
        <v>77</v>
      </c>
      <c r="P198" s="15">
        <v>6.4</v>
      </c>
      <c r="Q198" s="15">
        <v>5.0999999999999996</v>
      </c>
      <c r="R198" s="15">
        <v>9.3000000000000007</v>
      </c>
      <c r="S198" s="15">
        <v>3.3</v>
      </c>
      <c r="T198" s="15"/>
      <c r="U198" s="15"/>
      <c r="V198" s="15"/>
      <c r="X198" s="9" t="s">
        <v>66</v>
      </c>
      <c r="Y198" s="9" t="s">
        <v>77</v>
      </c>
      <c r="Z198" s="13">
        <f t="shared" si="63"/>
        <v>168553.98400000003</v>
      </c>
      <c r="AA198" s="13">
        <f t="shared" si="64"/>
        <v>157925.478</v>
      </c>
      <c r="AB198" s="13">
        <f t="shared" si="65"/>
        <v>103933.63800000001</v>
      </c>
      <c r="AC198" s="13">
        <f t="shared" si="66"/>
        <v>225977.4</v>
      </c>
      <c r="AD198" s="13"/>
      <c r="AE198" s="13"/>
      <c r="AF198" s="13"/>
      <c r="AG198" s="9" t="s">
        <v>66</v>
      </c>
      <c r="AH198" s="9" t="s">
        <v>77</v>
      </c>
      <c r="AI198" s="18">
        <f>G198/(G198+G197)</f>
        <v>0.57919261351590767</v>
      </c>
      <c r="AJ198" s="18">
        <f>H198/(H198+H197)</f>
        <v>0.3865948054153121</v>
      </c>
      <c r="AK198" s="18">
        <f>I198/(I198+I197)</f>
        <v>0.1179084497858888</v>
      </c>
      <c r="AL198" s="18">
        <f>J198/(J198+J197)</f>
        <v>0.31076573315625944</v>
      </c>
      <c r="AM198" s="18"/>
      <c r="AN198" s="18"/>
      <c r="AO198" s="17"/>
      <c r="AP198" s="9" t="s">
        <v>66</v>
      </c>
      <c r="AQ198" s="9" t="s">
        <v>77</v>
      </c>
      <c r="AR198" s="18">
        <f t="shared" si="67"/>
        <v>7.4136654530036192E-2</v>
      </c>
      <c r="AS198" s="18">
        <f t="shared" si="68"/>
        <v>3.9432670152361828E-2</v>
      </c>
      <c r="AT198" s="18">
        <f t="shared" si="69"/>
        <v>2.1930971660175314E-2</v>
      </c>
      <c r="AU198" s="18">
        <f t="shared" si="70"/>
        <v>2.051053838831312E-2</v>
      </c>
      <c r="AV198" s="18"/>
      <c r="AW198" s="18"/>
      <c r="AX198" s="18"/>
    </row>
    <row r="199" spans="2:50" x14ac:dyDescent="0.25">
      <c r="B199" s="110"/>
      <c r="C199" s="6"/>
      <c r="D199" s="44" t="s">
        <v>66</v>
      </c>
      <c r="E199" s="4"/>
      <c r="F199" s="9" t="s">
        <v>80</v>
      </c>
      <c r="G199" s="13">
        <v>1671707</v>
      </c>
      <c r="H199" s="13">
        <v>3600357</v>
      </c>
      <c r="I199" s="13">
        <v>4511782</v>
      </c>
      <c r="J199" s="13">
        <v>9783846</v>
      </c>
      <c r="K199" s="13"/>
      <c r="L199" s="13"/>
      <c r="M199" s="13"/>
      <c r="N199" s="9" t="s">
        <v>66</v>
      </c>
      <c r="O199" s="9" t="s">
        <v>80</v>
      </c>
      <c r="P199" s="15">
        <v>5.0999999999999996</v>
      </c>
      <c r="Q199" s="15">
        <v>3.3</v>
      </c>
      <c r="R199" s="15">
        <v>2.6</v>
      </c>
      <c r="S199" s="15">
        <v>0.7</v>
      </c>
      <c r="T199" s="15"/>
      <c r="U199" s="15"/>
      <c r="V199" s="15"/>
      <c r="X199" s="9" t="s">
        <v>66</v>
      </c>
      <c r="Y199" s="9" t="s">
        <v>80</v>
      </c>
      <c r="Z199" s="13">
        <f t="shared" si="63"/>
        <v>170514.11399999997</v>
      </c>
      <c r="AA199" s="13">
        <f t="shared" si="64"/>
        <v>237623.56200000001</v>
      </c>
      <c r="AB199" s="13">
        <f t="shared" si="65"/>
        <v>234612.66400000002</v>
      </c>
      <c r="AC199" s="13">
        <f t="shared" si="66"/>
        <v>136973.84399999998</v>
      </c>
      <c r="AD199" s="13"/>
      <c r="AE199" s="13"/>
      <c r="AF199" s="13"/>
      <c r="AG199" s="9" t="s">
        <v>66</v>
      </c>
      <c r="AH199" s="9" t="s">
        <v>80</v>
      </c>
      <c r="AI199" s="18">
        <f>G199/(G199+G200)</f>
        <v>0.73528231960653745</v>
      </c>
      <c r="AJ199" s="18">
        <f>H199/(H199+H200)</f>
        <v>0.89897901092151189</v>
      </c>
      <c r="AK199" s="18">
        <f>I199/(I199+I200)</f>
        <v>0.95202828538426709</v>
      </c>
      <c r="AL199" s="18">
        <f>J199/(J199+J200)</f>
        <v>0.88801777951398597</v>
      </c>
      <c r="AM199" s="18"/>
      <c r="AN199" s="18"/>
      <c r="AO199" s="17"/>
      <c r="AP199" s="9" t="s">
        <v>66</v>
      </c>
      <c r="AQ199" s="9" t="s">
        <v>80</v>
      </c>
      <c r="AR199" s="18">
        <f t="shared" si="67"/>
        <v>7.4998796599866815E-2</v>
      </c>
      <c r="AS199" s="18">
        <f t="shared" si="68"/>
        <v>5.9332614720819778E-2</v>
      </c>
      <c r="AT199" s="18">
        <f t="shared" si="69"/>
        <v>4.9505470839981892E-2</v>
      </c>
      <c r="AU199" s="18">
        <f t="shared" si="70"/>
        <v>1.2432248913195802E-2</v>
      </c>
      <c r="AV199" s="18"/>
      <c r="AW199" s="18"/>
      <c r="AX199" s="18"/>
    </row>
    <row r="200" spans="2:50" x14ac:dyDescent="0.25">
      <c r="B200" s="110"/>
      <c r="C200" s="6"/>
      <c r="D200" s="44" t="s">
        <v>66</v>
      </c>
      <c r="E200" s="8"/>
      <c r="F200" s="9" t="s">
        <v>79</v>
      </c>
      <c r="G200" s="13">
        <v>601851</v>
      </c>
      <c r="H200" s="13">
        <v>404583</v>
      </c>
      <c r="I200" s="13">
        <v>227344</v>
      </c>
      <c r="J200" s="13">
        <v>1233778</v>
      </c>
      <c r="K200" s="13"/>
      <c r="L200" s="13"/>
      <c r="M200" s="13"/>
      <c r="N200" s="9" t="s">
        <v>66</v>
      </c>
      <c r="O200" s="9" t="s">
        <v>79</v>
      </c>
      <c r="P200" s="15">
        <v>9.3000000000000007</v>
      </c>
      <c r="Q200" s="15">
        <v>10.4</v>
      </c>
      <c r="R200" s="15">
        <v>14.9</v>
      </c>
      <c r="S200" s="15">
        <v>6.4</v>
      </c>
      <c r="T200" s="15"/>
      <c r="U200" s="15"/>
      <c r="V200" s="15"/>
      <c r="X200" s="9" t="s">
        <v>66</v>
      </c>
      <c r="Y200" s="9" t="s">
        <v>79</v>
      </c>
      <c r="Z200" s="13">
        <f t="shared" si="63"/>
        <v>111944.28600000002</v>
      </c>
      <c r="AA200" s="13">
        <f t="shared" si="64"/>
        <v>84153.26400000001</v>
      </c>
      <c r="AB200" s="13">
        <f t="shared" si="65"/>
        <v>67748.512000000002</v>
      </c>
      <c r="AC200" s="13">
        <f t="shared" si="66"/>
        <v>157923.584</v>
      </c>
      <c r="AD200" s="13"/>
      <c r="AE200" s="13"/>
      <c r="AF200" s="13"/>
      <c r="AG200" s="9" t="s">
        <v>66</v>
      </c>
      <c r="AH200" s="9" t="s">
        <v>79</v>
      </c>
      <c r="AI200" s="18">
        <f>G200/(G200+G199)</f>
        <v>0.26471768039346261</v>
      </c>
      <c r="AJ200" s="18">
        <f>H200/(H200+H199)</f>
        <v>0.10102098907848807</v>
      </c>
      <c r="AK200" s="18">
        <f>I200/(I200+I199)</f>
        <v>4.7971714615732942E-2</v>
      </c>
      <c r="AL200" s="18">
        <f>J200/(J200+J199)</f>
        <v>0.11198222048601404</v>
      </c>
      <c r="AM200" s="18"/>
      <c r="AN200" s="18"/>
      <c r="AO200" s="17"/>
      <c r="AP200" s="9" t="s">
        <v>66</v>
      </c>
      <c r="AQ200" s="9" t="s">
        <v>79</v>
      </c>
      <c r="AR200" s="18">
        <f>2*(P200*AI200/100)</f>
        <v>4.923748855318405E-2</v>
      </c>
      <c r="AS200" s="18">
        <f t="shared" si="68"/>
        <v>2.1012365728325516E-2</v>
      </c>
      <c r="AT200" s="18">
        <f t="shared" si="69"/>
        <v>1.4295570955488416E-2</v>
      </c>
      <c r="AU200" s="18">
        <f t="shared" si="70"/>
        <v>1.4333724222209798E-2</v>
      </c>
      <c r="AV200" s="18"/>
      <c r="AW200" s="18"/>
      <c r="AX200" s="18"/>
    </row>
    <row r="201" spans="2:50" x14ac:dyDescent="0.25">
      <c r="B201" s="110"/>
      <c r="C201" s="2"/>
      <c r="D201" s="109" t="s">
        <v>67</v>
      </c>
      <c r="E201" s="8"/>
      <c r="F201" s="5" t="s">
        <v>78</v>
      </c>
      <c r="G201" s="12">
        <v>408722</v>
      </c>
      <c r="H201" s="12">
        <v>1072968</v>
      </c>
      <c r="I201" s="12">
        <v>1654866</v>
      </c>
      <c r="J201" s="12">
        <v>3136556</v>
      </c>
      <c r="K201" s="12"/>
      <c r="L201" s="12"/>
      <c r="M201" s="12"/>
      <c r="N201" s="5" t="s">
        <v>67</v>
      </c>
      <c r="O201" s="5" t="s">
        <v>78</v>
      </c>
      <c r="P201" s="14">
        <v>9.1999999999999993</v>
      </c>
      <c r="Q201" s="14">
        <v>5.7</v>
      </c>
      <c r="R201" s="14">
        <v>4.5</v>
      </c>
      <c r="S201" s="14">
        <v>3.1</v>
      </c>
      <c r="T201" s="14"/>
      <c r="U201" s="14"/>
      <c r="V201" s="14"/>
      <c r="X201" s="5" t="s">
        <v>67</v>
      </c>
      <c r="Y201" s="5" t="s">
        <v>78</v>
      </c>
      <c r="Z201" s="12">
        <f t="shared" si="63"/>
        <v>75204.847999999998</v>
      </c>
      <c r="AA201" s="12">
        <f t="shared" si="64"/>
        <v>122318.35200000001</v>
      </c>
      <c r="AB201" s="12">
        <f t="shared" si="65"/>
        <v>148937.94</v>
      </c>
      <c r="AC201" s="12">
        <f t="shared" si="66"/>
        <v>194466.47199999998</v>
      </c>
      <c r="AD201" s="12"/>
      <c r="AE201" s="12"/>
      <c r="AF201" s="12"/>
      <c r="AG201" s="5" t="s">
        <v>67</v>
      </c>
      <c r="AH201" s="5" t="s">
        <v>78</v>
      </c>
      <c r="AI201" s="16">
        <f>G201/(G201+G202)</f>
        <v>0.38691214906912264</v>
      </c>
      <c r="AJ201" s="16">
        <f>H201/(H201+H202)</f>
        <v>0.58136729963361389</v>
      </c>
      <c r="AK201" s="16">
        <f>I201/(I201+I202)</f>
        <v>0.85881540305057247</v>
      </c>
      <c r="AL201" s="16">
        <f>J201/(J201+J202)</f>
        <v>0.64954109441526808</v>
      </c>
      <c r="AM201" s="16"/>
      <c r="AN201" s="16"/>
      <c r="AO201" s="17"/>
      <c r="AP201" s="5" t="s">
        <v>67</v>
      </c>
      <c r="AQ201" s="5" t="s">
        <v>78</v>
      </c>
      <c r="AR201" s="16">
        <f t="shared" si="67"/>
        <v>7.1191835428718556E-2</v>
      </c>
      <c r="AS201" s="16">
        <f t="shared" si="68"/>
        <v>6.6275872158231983E-2</v>
      </c>
      <c r="AT201" s="16">
        <f t="shared" si="69"/>
        <v>7.7293386274551526E-2</v>
      </c>
      <c r="AU201" s="16">
        <f t="shared" si="70"/>
        <v>4.0271547853746627E-2</v>
      </c>
      <c r="AV201" s="16"/>
      <c r="AW201" s="16"/>
      <c r="AX201" s="16"/>
    </row>
    <row r="202" spans="2:50" x14ac:dyDescent="0.25">
      <c r="B202" s="110"/>
      <c r="C202" s="6"/>
      <c r="D202" s="44" t="s">
        <v>67</v>
      </c>
      <c r="E202" s="8"/>
      <c r="F202" s="9" t="s">
        <v>77</v>
      </c>
      <c r="G202" s="13">
        <v>647647</v>
      </c>
      <c r="H202" s="13">
        <v>772626</v>
      </c>
      <c r="I202" s="13">
        <v>272051</v>
      </c>
      <c r="J202" s="13">
        <v>1692324</v>
      </c>
      <c r="K202" s="13"/>
      <c r="L202" s="13"/>
      <c r="M202" s="13"/>
      <c r="N202" s="9" t="s">
        <v>67</v>
      </c>
      <c r="O202" s="9" t="s">
        <v>77</v>
      </c>
      <c r="P202" s="15">
        <v>8.1999999999999993</v>
      </c>
      <c r="Q202" s="15">
        <v>6.6</v>
      </c>
      <c r="R202" s="15">
        <v>11.7</v>
      </c>
      <c r="S202" s="15">
        <v>4.5</v>
      </c>
      <c r="T202" s="15"/>
      <c r="U202" s="15"/>
      <c r="V202" s="15"/>
      <c r="X202" s="9" t="s">
        <v>67</v>
      </c>
      <c r="Y202" s="9" t="s">
        <v>77</v>
      </c>
      <c r="Z202" s="13">
        <f t="shared" si="63"/>
        <v>106214.10799999999</v>
      </c>
      <c r="AA202" s="13">
        <f t="shared" si="64"/>
        <v>101986.632</v>
      </c>
      <c r="AB202" s="13">
        <f t="shared" si="65"/>
        <v>63659.933999999994</v>
      </c>
      <c r="AC202" s="13">
        <f t="shared" si="66"/>
        <v>152309.16</v>
      </c>
      <c r="AD202" s="13"/>
      <c r="AE202" s="13"/>
      <c r="AF202" s="13"/>
      <c r="AG202" s="9" t="s">
        <v>67</v>
      </c>
      <c r="AH202" s="9" t="s">
        <v>77</v>
      </c>
      <c r="AI202" s="18">
        <f>G202/(G202+G201)</f>
        <v>0.61308785093087736</v>
      </c>
      <c r="AJ202" s="18">
        <f>H202/(H202+H201)</f>
        <v>0.41863270036638611</v>
      </c>
      <c r="AK202" s="18">
        <f>I202/(I202+I201)</f>
        <v>0.1411845969494275</v>
      </c>
      <c r="AL202" s="18">
        <f>J202/(J202+J201)</f>
        <v>0.35045890558473186</v>
      </c>
      <c r="AM202" s="18"/>
      <c r="AN202" s="18"/>
      <c r="AO202" s="17"/>
      <c r="AP202" s="9" t="s">
        <v>67</v>
      </c>
      <c r="AQ202" s="9" t="s">
        <v>77</v>
      </c>
      <c r="AR202" s="18">
        <f t="shared" si="67"/>
        <v>0.10054640755266388</v>
      </c>
      <c r="AS202" s="18">
        <f t="shared" si="68"/>
        <v>5.5259516448362966E-2</v>
      </c>
      <c r="AT202" s="18">
        <f t="shared" si="69"/>
        <v>3.3037195686166032E-2</v>
      </c>
      <c r="AU202" s="18">
        <f t="shared" si="70"/>
        <v>3.1541301502625865E-2</v>
      </c>
      <c r="AV202" s="18"/>
      <c r="AW202" s="18"/>
      <c r="AX202" s="18"/>
    </row>
    <row r="203" spans="2:50" x14ac:dyDescent="0.25">
      <c r="B203" s="110"/>
      <c r="C203" s="6"/>
      <c r="D203" s="44" t="s">
        <v>67</v>
      </c>
      <c r="E203" s="8"/>
      <c r="F203" s="9" t="s">
        <v>80</v>
      </c>
      <c r="G203" s="13">
        <v>789337</v>
      </c>
      <c r="H203" s="13">
        <v>1659426</v>
      </c>
      <c r="I203" s="13">
        <v>1848492</v>
      </c>
      <c r="J203" s="13">
        <v>4297255</v>
      </c>
      <c r="K203" s="13"/>
      <c r="L203" s="13"/>
      <c r="M203" s="13"/>
      <c r="N203" s="9" t="s">
        <v>67</v>
      </c>
      <c r="O203" s="9" t="s">
        <v>80</v>
      </c>
      <c r="P203" s="15">
        <v>6.6</v>
      </c>
      <c r="Q203" s="15">
        <v>4.5</v>
      </c>
      <c r="R203" s="15">
        <v>4.5</v>
      </c>
      <c r="S203" s="15">
        <v>2.7</v>
      </c>
      <c r="T203" s="15"/>
      <c r="U203" s="15"/>
      <c r="V203" s="15"/>
      <c r="X203" s="9" t="s">
        <v>67</v>
      </c>
      <c r="Y203" s="9" t="s">
        <v>80</v>
      </c>
      <c r="Z203" s="13">
        <f t="shared" si="63"/>
        <v>104192.48399999998</v>
      </c>
      <c r="AA203" s="13">
        <f t="shared" si="64"/>
        <v>149348.34</v>
      </c>
      <c r="AB203" s="13">
        <f t="shared" si="65"/>
        <v>166364.28</v>
      </c>
      <c r="AC203" s="13">
        <f t="shared" si="66"/>
        <v>232051.77</v>
      </c>
      <c r="AD203" s="13"/>
      <c r="AE203" s="13"/>
      <c r="AF203" s="13"/>
      <c r="AG203" s="9" t="s">
        <v>67</v>
      </c>
      <c r="AH203" s="9" t="s">
        <v>80</v>
      </c>
      <c r="AI203" s="18">
        <f>G203/(G203+G204)</f>
        <v>0.74721570357383915</v>
      </c>
      <c r="AJ203" s="18">
        <f>H203/(H203+H204)</f>
        <v>0.89912841069054195</v>
      </c>
      <c r="AK203" s="18">
        <f>I203/(I203+I204)</f>
        <v>0.95929977300538993</v>
      </c>
      <c r="AL203" s="18">
        <f>J203/(J203+J204)</f>
        <v>0.8899066305810267</v>
      </c>
      <c r="AM203" s="18"/>
      <c r="AN203" s="18"/>
      <c r="AO203" s="17"/>
      <c r="AP203" s="9" t="s">
        <v>67</v>
      </c>
      <c r="AQ203" s="9" t="s">
        <v>80</v>
      </c>
      <c r="AR203" s="16">
        <f t="shared" si="67"/>
        <v>9.8632472871746757E-2</v>
      </c>
      <c r="AS203" s="16">
        <f t="shared" si="68"/>
        <v>8.0921556962148783E-2</v>
      </c>
      <c r="AT203" s="16">
        <f t="shared" si="69"/>
        <v>8.6336979570485098E-2</v>
      </c>
      <c r="AU203" s="16">
        <f t="shared" si="70"/>
        <v>4.8054958051375447E-2</v>
      </c>
      <c r="AV203" s="18"/>
      <c r="AW203" s="18"/>
      <c r="AX203" s="18"/>
    </row>
    <row r="204" spans="2:50" x14ac:dyDescent="0.25">
      <c r="B204" s="110"/>
      <c r="C204" s="6"/>
      <c r="D204" s="44" t="s">
        <v>67</v>
      </c>
      <c r="E204" s="8"/>
      <c r="F204" s="9" t="s">
        <v>79</v>
      </c>
      <c r="G204" s="13">
        <v>267034</v>
      </c>
      <c r="H204" s="13">
        <v>186168</v>
      </c>
      <c r="I204" s="13">
        <v>78426</v>
      </c>
      <c r="J204" s="13">
        <v>531628</v>
      </c>
      <c r="K204" s="13"/>
      <c r="L204" s="13"/>
      <c r="M204" s="13"/>
      <c r="N204" s="9" t="s">
        <v>67</v>
      </c>
      <c r="O204" s="9" t="s">
        <v>79</v>
      </c>
      <c r="P204" s="15">
        <v>11.7</v>
      </c>
      <c r="Q204" s="15">
        <v>15.1</v>
      </c>
      <c r="R204" s="15">
        <v>21.3</v>
      </c>
      <c r="S204" s="15">
        <v>8.1999999999999993</v>
      </c>
      <c r="T204" s="15"/>
      <c r="U204" s="15"/>
      <c r="V204" s="15"/>
      <c r="X204" s="9" t="s">
        <v>67</v>
      </c>
      <c r="Y204" s="9" t="s">
        <v>79</v>
      </c>
      <c r="Z204" s="13">
        <f t="shared" si="63"/>
        <v>62485.955999999998</v>
      </c>
      <c r="AA204" s="13">
        <f t="shared" si="64"/>
        <v>56222.735999999997</v>
      </c>
      <c r="AB204" s="13">
        <f t="shared" si="65"/>
        <v>33409.476000000002</v>
      </c>
      <c r="AC204" s="13">
        <f t="shared" si="66"/>
        <v>87186.991999999998</v>
      </c>
      <c r="AD204" s="13"/>
      <c r="AE204" s="13"/>
      <c r="AF204" s="13"/>
      <c r="AG204" s="9" t="s">
        <v>67</v>
      </c>
      <c r="AH204" s="9" t="s">
        <v>79</v>
      </c>
      <c r="AI204" s="18">
        <f>G204/(G204+G203)</f>
        <v>0.2527842964261609</v>
      </c>
      <c r="AJ204" s="18">
        <f>H204/(H204+H203)</f>
        <v>0.1008715893094581</v>
      </c>
      <c r="AK204" s="18">
        <f>I204/(I204+I203)</f>
        <v>4.0700226994610046E-2</v>
      </c>
      <c r="AL204" s="18">
        <f>J204/(J204+J203)</f>
        <v>0.1100933694189733</v>
      </c>
      <c r="AM204" s="18"/>
      <c r="AN204" s="18"/>
      <c r="AO204" s="17"/>
      <c r="AP204" s="9" t="s">
        <v>67</v>
      </c>
      <c r="AQ204" s="9" t="s">
        <v>79</v>
      </c>
      <c r="AR204" s="18">
        <f t="shared" si="67"/>
        <v>5.9151525363721646E-2</v>
      </c>
      <c r="AS204" s="18">
        <f t="shared" si="68"/>
        <v>3.0463219971456342E-2</v>
      </c>
      <c r="AT204" s="18">
        <f t="shared" si="69"/>
        <v>1.7338296699703881E-2</v>
      </c>
      <c r="AU204" s="18">
        <f t="shared" si="70"/>
        <v>1.8055312584711616E-2</v>
      </c>
      <c r="AV204" s="18"/>
      <c r="AW204" s="18"/>
      <c r="AX204" s="18"/>
    </row>
    <row r="205" spans="2:50" x14ac:dyDescent="0.25">
      <c r="B205" s="110"/>
      <c r="C205" s="2"/>
      <c r="D205" s="109" t="s">
        <v>71</v>
      </c>
      <c r="E205" s="8"/>
      <c r="F205" s="5" t="s">
        <v>78</v>
      </c>
      <c r="G205" s="12">
        <v>241048</v>
      </c>
      <c r="H205" s="12">
        <v>719553</v>
      </c>
      <c r="I205" s="12">
        <v>1364547</v>
      </c>
      <c r="J205" s="12">
        <v>2325148</v>
      </c>
      <c r="K205" s="12"/>
      <c r="L205" s="12"/>
      <c r="M205" s="12"/>
      <c r="N205" s="5" t="s">
        <v>71</v>
      </c>
      <c r="O205" s="5" t="s">
        <v>78</v>
      </c>
      <c r="P205" s="14">
        <v>11.3</v>
      </c>
      <c r="Q205" s="14">
        <v>5.5</v>
      </c>
      <c r="R205" s="14">
        <v>4.4000000000000004</v>
      </c>
      <c r="S205" s="14">
        <v>2.1</v>
      </c>
      <c r="T205" s="14"/>
      <c r="U205" s="14"/>
      <c r="V205" s="14"/>
      <c r="X205" s="5" t="s">
        <v>71</v>
      </c>
      <c r="Y205" s="5" t="s">
        <v>78</v>
      </c>
      <c r="Z205" s="12">
        <f t="shared" si="63"/>
        <v>54476.848000000005</v>
      </c>
      <c r="AA205" s="12">
        <f t="shared" si="64"/>
        <v>79150.83</v>
      </c>
      <c r="AB205" s="12">
        <f t="shared" si="65"/>
        <v>120080.13600000001</v>
      </c>
      <c r="AC205" s="12">
        <f t="shared" si="66"/>
        <v>97656.216</v>
      </c>
      <c r="AD205" s="12"/>
      <c r="AE205" s="12"/>
      <c r="AF205" s="12"/>
      <c r="AG205" s="5" t="s">
        <v>71</v>
      </c>
      <c r="AH205" s="5" t="s">
        <v>78</v>
      </c>
      <c r="AI205" s="16">
        <f>G205/(G205+G206)</f>
        <v>0.35632107448583944</v>
      </c>
      <c r="AJ205" s="16">
        <f>H205/(H205+H206)</f>
        <v>0.50798347180952341</v>
      </c>
      <c r="AK205" s="16">
        <f>I205/(I205+I206)</f>
        <v>0.80421596212034596</v>
      </c>
      <c r="AL205" s="16">
        <f>J205/(J205+J206)</f>
        <v>0.61354051827548295</v>
      </c>
      <c r="AM205" s="16"/>
      <c r="AN205" s="16"/>
      <c r="AO205" s="17"/>
      <c r="AP205" s="5" t="s">
        <v>71</v>
      </c>
      <c r="AQ205" s="5" t="s">
        <v>78</v>
      </c>
      <c r="AR205" s="18">
        <f t="shared" si="67"/>
        <v>8.0528562833799722E-2</v>
      </c>
      <c r="AS205" s="18">
        <f t="shared" si="68"/>
        <v>5.5878181899047571E-2</v>
      </c>
      <c r="AT205" s="18">
        <f t="shared" si="69"/>
        <v>7.0771004666590448E-2</v>
      </c>
      <c r="AU205" s="18">
        <f t="shared" si="70"/>
        <v>2.5768701767570287E-2</v>
      </c>
      <c r="AV205" s="16"/>
      <c r="AW205" s="16"/>
      <c r="AX205" s="16"/>
    </row>
    <row r="206" spans="2:50" x14ac:dyDescent="0.25">
      <c r="B206" s="110"/>
      <c r="C206" s="6"/>
      <c r="D206" s="44" t="s">
        <v>71</v>
      </c>
      <c r="E206" s="4"/>
      <c r="F206" s="9" t="s">
        <v>77</v>
      </c>
      <c r="G206" s="13">
        <v>435443</v>
      </c>
      <c r="H206" s="13">
        <v>696936</v>
      </c>
      <c r="I206" s="13">
        <v>332195</v>
      </c>
      <c r="J206" s="13">
        <v>1464574</v>
      </c>
      <c r="K206" s="13"/>
      <c r="L206" s="13"/>
      <c r="M206" s="13"/>
      <c r="N206" s="9" t="s">
        <v>71</v>
      </c>
      <c r="O206" s="9" t="s">
        <v>77</v>
      </c>
      <c r="P206" s="15">
        <v>7.7</v>
      </c>
      <c r="Q206" s="15">
        <v>5.5</v>
      </c>
      <c r="R206" s="15">
        <v>9.1999999999999993</v>
      </c>
      <c r="S206" s="15">
        <v>4.4000000000000004</v>
      </c>
      <c r="T206" s="15"/>
      <c r="U206" s="15"/>
      <c r="V206" s="15"/>
      <c r="X206" s="9" t="s">
        <v>71</v>
      </c>
      <c r="Y206" s="9" t="s">
        <v>77</v>
      </c>
      <c r="Z206" s="13">
        <f t="shared" si="63"/>
        <v>67058.222000000009</v>
      </c>
      <c r="AA206" s="13">
        <f t="shared" si="64"/>
        <v>76662.960000000006</v>
      </c>
      <c r="AB206" s="13">
        <f t="shared" si="65"/>
        <v>61123.87999999999</v>
      </c>
      <c r="AC206" s="13">
        <f t="shared" si="66"/>
        <v>128882.51200000002</v>
      </c>
      <c r="AD206" s="13"/>
      <c r="AE206" s="13"/>
      <c r="AF206" s="13"/>
      <c r="AG206" s="9" t="s">
        <v>71</v>
      </c>
      <c r="AH206" s="9" t="s">
        <v>77</v>
      </c>
      <c r="AI206" s="18">
        <f>G206/(G206+G205)</f>
        <v>0.64367892551416062</v>
      </c>
      <c r="AJ206" s="18">
        <f>H206/(H206+H205)</f>
        <v>0.49201652819047659</v>
      </c>
      <c r="AK206" s="18">
        <f>I206/(I206+I205)</f>
        <v>0.19578403787965407</v>
      </c>
      <c r="AL206" s="18">
        <f>J206/(J206+J205)</f>
        <v>0.386459481724517</v>
      </c>
      <c r="AM206" s="18"/>
      <c r="AN206" s="18"/>
      <c r="AO206" s="17"/>
      <c r="AP206" s="9" t="s">
        <v>71</v>
      </c>
      <c r="AQ206" s="9" t="s">
        <v>77</v>
      </c>
      <c r="AR206" s="18">
        <f t="shared" si="67"/>
        <v>9.9126554529180733E-2</v>
      </c>
      <c r="AS206" s="18">
        <f t="shared" si="68"/>
        <v>5.4121818100952429E-2</v>
      </c>
      <c r="AT206" s="18">
        <f t="shared" si="69"/>
        <v>3.6024262969856349E-2</v>
      </c>
      <c r="AU206" s="18">
        <f t="shared" si="70"/>
        <v>3.4008434391757499E-2</v>
      </c>
      <c r="AV206" s="18"/>
      <c r="AW206" s="18"/>
      <c r="AX206" s="18"/>
    </row>
    <row r="207" spans="2:50" x14ac:dyDescent="0.25">
      <c r="B207" s="110"/>
      <c r="C207" s="6"/>
      <c r="D207" s="44" t="s">
        <v>71</v>
      </c>
      <c r="E207" s="8"/>
      <c r="F207" s="9" t="s">
        <v>80</v>
      </c>
      <c r="G207" s="13">
        <v>486748</v>
      </c>
      <c r="H207" s="13">
        <v>1219837</v>
      </c>
      <c r="I207" s="13">
        <v>1570245</v>
      </c>
      <c r="J207" s="13">
        <v>3276830</v>
      </c>
      <c r="K207" s="13"/>
      <c r="L207" s="13"/>
      <c r="M207" s="13"/>
      <c r="N207" s="9" t="s">
        <v>71</v>
      </c>
      <c r="O207" s="9" t="s">
        <v>80</v>
      </c>
      <c r="P207" s="15">
        <v>7.3</v>
      </c>
      <c r="Q207" s="15">
        <v>4.4000000000000004</v>
      </c>
      <c r="R207" s="15">
        <v>3.4</v>
      </c>
      <c r="S207" s="15">
        <v>1</v>
      </c>
      <c r="T207" s="15"/>
      <c r="U207" s="15"/>
      <c r="V207" s="15"/>
      <c r="X207" s="9" t="s">
        <v>71</v>
      </c>
      <c r="Y207" s="9" t="s">
        <v>80</v>
      </c>
      <c r="Z207" s="13">
        <f t="shared" si="63"/>
        <v>71065.207999999999</v>
      </c>
      <c r="AA207" s="13">
        <f t="shared" si="64"/>
        <v>107345.65600000002</v>
      </c>
      <c r="AB207" s="13">
        <f t="shared" si="65"/>
        <v>106776.66</v>
      </c>
      <c r="AC207" s="13">
        <f t="shared" si="66"/>
        <v>65536.600000000006</v>
      </c>
      <c r="AD207" s="13"/>
      <c r="AE207" s="13"/>
      <c r="AF207" s="13"/>
      <c r="AG207" s="9" t="s">
        <v>71</v>
      </c>
      <c r="AH207" s="9" t="s">
        <v>80</v>
      </c>
      <c r="AI207" s="18">
        <f>G207/(G207+G208)</f>
        <v>0.71951881104109294</v>
      </c>
      <c r="AJ207" s="18">
        <f>H207/(H207+H208)</f>
        <v>0.86239802724834935</v>
      </c>
      <c r="AK207" s="18">
        <f>I207/(I207+I208)</f>
        <v>0.92544766702755454</v>
      </c>
      <c r="AL207" s="18">
        <f>J207/(J207+J208)</f>
        <v>0.86512326864065103</v>
      </c>
      <c r="AM207" s="18"/>
      <c r="AN207" s="18"/>
      <c r="AO207" s="17"/>
      <c r="AP207" s="9" t="s">
        <v>71</v>
      </c>
      <c r="AQ207" s="9" t="s">
        <v>80</v>
      </c>
      <c r="AR207" s="16">
        <f t="shared" si="67"/>
        <v>0.10504974641199956</v>
      </c>
      <c r="AS207" s="16">
        <f t="shared" si="68"/>
        <v>7.5891026397854749E-2</v>
      </c>
      <c r="AT207" s="16">
        <f t="shared" si="69"/>
        <v>6.2930441357873707E-2</v>
      </c>
      <c r="AU207" s="16">
        <f t="shared" si="70"/>
        <v>1.730246537281302E-2</v>
      </c>
      <c r="AV207" s="18"/>
      <c r="AW207" s="18"/>
      <c r="AX207" s="18"/>
    </row>
    <row r="208" spans="2:50" x14ac:dyDescent="0.25">
      <c r="B208" s="110"/>
      <c r="C208" s="6"/>
      <c r="D208" s="44" t="s">
        <v>71</v>
      </c>
      <c r="E208" s="8"/>
      <c r="F208" s="9" t="s">
        <v>79</v>
      </c>
      <c r="G208" s="13">
        <v>189743</v>
      </c>
      <c r="H208" s="13">
        <v>194634</v>
      </c>
      <c r="I208" s="13">
        <v>126496</v>
      </c>
      <c r="J208" s="13">
        <v>510873</v>
      </c>
      <c r="K208" s="13"/>
      <c r="L208" s="13"/>
      <c r="M208" s="13"/>
      <c r="N208" s="9" t="s">
        <v>71</v>
      </c>
      <c r="O208" s="9" t="s">
        <v>79</v>
      </c>
      <c r="P208" s="15">
        <v>13.4</v>
      </c>
      <c r="Q208" s="15">
        <v>13.4</v>
      </c>
      <c r="R208" s="15">
        <v>14.6</v>
      </c>
      <c r="S208" s="15">
        <v>6.9</v>
      </c>
      <c r="T208" s="15"/>
      <c r="U208" s="15"/>
      <c r="V208" s="15"/>
      <c r="X208" s="9" t="s">
        <v>71</v>
      </c>
      <c r="Y208" s="9" t="s">
        <v>79</v>
      </c>
      <c r="Z208" s="13">
        <f t="shared" si="63"/>
        <v>50851.124000000003</v>
      </c>
      <c r="AA208" s="13">
        <f t="shared" si="64"/>
        <v>52161.912000000004</v>
      </c>
      <c r="AB208" s="13">
        <f t="shared" si="65"/>
        <v>36936.831999999995</v>
      </c>
      <c r="AC208" s="13">
        <f t="shared" si="66"/>
        <v>70500.474000000002</v>
      </c>
      <c r="AD208" s="13"/>
      <c r="AE208" s="13"/>
      <c r="AF208" s="13"/>
      <c r="AG208" s="9" t="s">
        <v>71</v>
      </c>
      <c r="AH208" s="9" t="s">
        <v>79</v>
      </c>
      <c r="AI208" s="18">
        <f>G208/(G208+G207)</f>
        <v>0.28048118895890706</v>
      </c>
      <c r="AJ208" s="18">
        <f>H208/(H208+H207)</f>
        <v>0.13760197275165062</v>
      </c>
      <c r="AK208" s="18">
        <f>I208/(I208+I207)</f>
        <v>7.4552332972445415E-2</v>
      </c>
      <c r="AL208" s="18">
        <f>J208/(J208+J207)</f>
        <v>0.13487673135934891</v>
      </c>
      <c r="AM208" s="18"/>
      <c r="AN208" s="18"/>
      <c r="AO208" s="17"/>
      <c r="AP208" s="9" t="s">
        <v>71</v>
      </c>
      <c r="AQ208" s="9" t="s">
        <v>79</v>
      </c>
      <c r="AR208" s="18">
        <f t="shared" si="67"/>
        <v>7.5168958640987091E-2</v>
      </c>
      <c r="AS208" s="18">
        <f t="shared" si="68"/>
        <v>3.6877328697442369E-2</v>
      </c>
      <c r="AT208" s="18">
        <f t="shared" si="69"/>
        <v>2.176928122795406E-2</v>
      </c>
      <c r="AU208" s="18">
        <f t="shared" si="70"/>
        <v>1.8612988927590151E-2</v>
      </c>
      <c r="AV208" s="18"/>
      <c r="AW208" s="18"/>
      <c r="AX208" s="18"/>
    </row>
    <row r="209" spans="35:39" x14ac:dyDescent="0.25">
      <c r="AI209" s="16"/>
      <c r="AJ209" s="16"/>
      <c r="AK209" s="16"/>
      <c r="AL209" s="16"/>
      <c r="AM209" s="16"/>
    </row>
    <row r="210" spans="35:39" x14ac:dyDescent="0.25">
      <c r="AI210" s="18"/>
      <c r="AJ210" s="18"/>
      <c r="AK210" s="18"/>
      <c r="AL210" s="18"/>
      <c r="AM210" s="18"/>
    </row>
    <row r="211" spans="35:39" x14ac:dyDescent="0.25">
      <c r="AI211" s="18"/>
      <c r="AJ211" s="18"/>
      <c r="AK211" s="18"/>
      <c r="AL211" s="18"/>
      <c r="AM211" s="18"/>
    </row>
    <row r="212" spans="35:39" x14ac:dyDescent="0.25">
      <c r="AI212" s="18"/>
      <c r="AJ212" s="18"/>
      <c r="AK212" s="18"/>
      <c r="AL212" s="18"/>
      <c r="AM212" s="18"/>
    </row>
  </sheetData>
  <mergeCells count="4">
    <mergeCell ref="Q30:Q31"/>
    <mergeCell ref="R30:R31"/>
    <mergeCell ref="T30:T31"/>
    <mergeCell ref="U30:U31"/>
  </mergeCells>
  <conditionalFormatting sqref="AR83">
    <cfRule type="cellIs" dxfId="40" priority="205" operator="greaterThan">
      <formula>0</formula>
    </cfRule>
  </conditionalFormatting>
  <conditionalFormatting sqref="AK92 AR84">
    <cfRule type="cellIs" dxfId="39" priority="204" operator="greaterThan">
      <formula>0</formula>
    </cfRule>
  </conditionalFormatting>
  <conditionalFormatting sqref="AL83:AQ84 L69:M72 Q69:V72 AN92:AS92">
    <cfRule type="cellIs" dxfId="38" priority="200" operator="greaterThan">
      <formula>33.4</formula>
    </cfRule>
    <cfRule type="cellIs" dxfId="37" priority="201" operator="greaterThan">
      <formula>16.6</formula>
    </cfRule>
  </conditionalFormatting>
  <conditionalFormatting sqref="H44:L47 W47 Q44:T47">
    <cfRule type="containsText" dxfId="36" priority="192" operator="containsText" text="f">
      <formula>NOT(ISERROR(SEARCH("f",H44)))</formula>
    </cfRule>
    <cfRule type="containsText" dxfId="35" priority="193" operator="containsText" text="e">
      <formula>NOT(ISERROR(SEARCH("e",H44)))</formula>
    </cfRule>
  </conditionalFormatting>
  <conditionalFormatting sqref="M44:M47">
    <cfRule type="containsText" dxfId="34" priority="72" operator="containsText" text="f">
      <formula>NOT(ISERROR(SEARCH("f",M44)))</formula>
    </cfRule>
    <cfRule type="containsText" dxfId="33" priority="73" operator="containsText" text="e">
      <formula>NOT(ISERROR(SEARCH("e",M44)))</formula>
    </cfRule>
  </conditionalFormatting>
  <conditionalFormatting sqref="M43:M47">
    <cfRule type="containsText" dxfId="32" priority="70" operator="containsText" text="f">
      <formula>NOT(ISERROR(SEARCH("f",M43)))</formula>
    </cfRule>
    <cfRule type="containsText" dxfId="31" priority="71" operator="containsText" text="e">
      <formula>NOT(ISERROR(SEARCH("e",M43)))</formula>
    </cfRule>
  </conditionalFormatting>
  <conditionalFormatting sqref="U44:U47">
    <cfRule type="containsText" dxfId="30" priority="68" operator="containsText" text="f">
      <formula>NOT(ISERROR(SEARCH("f",U44)))</formula>
    </cfRule>
    <cfRule type="containsText" dxfId="29" priority="69" operator="containsText" text="e">
      <formula>NOT(ISERROR(SEARCH("e",U44)))</formula>
    </cfRule>
  </conditionalFormatting>
  <conditionalFormatting sqref="U43:U47">
    <cfRule type="containsText" dxfId="28" priority="66" operator="containsText" text="f">
      <formula>NOT(ISERROR(SEARCH("f",U43)))</formula>
    </cfRule>
    <cfRule type="containsText" dxfId="27" priority="67" operator="containsText" text="e">
      <formula>NOT(ISERROR(SEARCH("e",U43)))</formula>
    </cfRule>
  </conditionalFormatting>
  <conditionalFormatting sqref="U44:U47">
    <cfRule type="containsText" dxfId="26" priority="64" operator="containsText" text="f">
      <formula>NOT(ISERROR(SEARCH("f",U44)))</formula>
    </cfRule>
    <cfRule type="containsText" dxfId="25" priority="65" operator="containsText" text="e">
      <formula>NOT(ISERROR(SEARCH("e",U44)))</formula>
    </cfRule>
  </conditionalFormatting>
  <conditionalFormatting sqref="V44:V47">
    <cfRule type="containsText" dxfId="24" priority="62" operator="containsText" text="f">
      <formula>NOT(ISERROR(SEARCH("f",V44)))</formula>
    </cfRule>
    <cfRule type="containsText" dxfId="23" priority="63" operator="containsText" text="e">
      <formula>NOT(ISERROR(SEARCH("e",V44)))</formula>
    </cfRule>
  </conditionalFormatting>
  <conditionalFormatting sqref="V43:V47">
    <cfRule type="containsText" dxfId="22" priority="60" operator="containsText" text="f">
      <formula>NOT(ISERROR(SEARCH("f",V43)))</formula>
    </cfRule>
    <cfRule type="containsText" dxfId="21" priority="61" operator="containsText" text="e">
      <formula>NOT(ISERROR(SEARCH("e",V43)))</formula>
    </cfRule>
  </conditionalFormatting>
  <conditionalFormatting sqref="AA44:AA47">
    <cfRule type="containsText" dxfId="20" priority="34" operator="containsText" text="f">
      <formula>NOT(ISERROR(SEARCH("f",AA44)))</formula>
    </cfRule>
    <cfRule type="containsText" dxfId="19" priority="35" operator="containsText" text="e">
      <formula>NOT(ISERROR(SEARCH("e",AA44)))</formula>
    </cfRule>
  </conditionalFormatting>
  <conditionalFormatting sqref="AB44:AC47">
    <cfRule type="containsText" dxfId="18" priority="24" operator="containsText" text="f">
      <formula>NOT(ISERROR(SEARCH("f",AB44)))</formula>
    </cfRule>
    <cfRule type="containsText" dxfId="17" priority="25" operator="containsText" text="e">
      <formula>NOT(ISERROR(SEARCH("e",AB44)))</formula>
    </cfRule>
  </conditionalFormatting>
  <conditionalFormatting sqref="AD44:AD47">
    <cfRule type="containsText" dxfId="16" priority="3" operator="containsText" text="f">
      <formula>NOT(ISERROR(SEARCH("f",AD44)))</formula>
    </cfRule>
    <cfRule type="containsText" dxfId="15" priority="4" operator="containsText" text="e">
      <formula>NOT(ISERROR(SEARCH("e",AD44)))</formula>
    </cfRule>
  </conditionalFormatting>
  <conditionalFormatting sqref="AD43:AD47">
    <cfRule type="containsText" dxfId="14" priority="1" operator="containsText" text="f">
      <formula>NOT(ISERROR(SEARCH("f",AD43)))</formula>
    </cfRule>
    <cfRule type="containsText" dxfId="13" priority="2" operator="containsText" text="e">
      <formula>NOT(ISERROR(SEARCH("e",AD43)))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5</xdr:col>
                    <xdr:colOff>590550</xdr:colOff>
                    <xdr:row>4</xdr:row>
                    <xdr:rowOff>180975</xdr:rowOff>
                  </from>
                  <to>
                    <xdr:col>9</xdr:col>
                    <xdr:colOff>314325</xdr:colOff>
                    <xdr:row>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workbookViewId="0">
      <selection activeCell="Q32" sqref="Q32"/>
    </sheetView>
  </sheetViews>
  <sheetFormatPr defaultRowHeight="12" x14ac:dyDescent="0.2"/>
  <cols>
    <col min="1" max="6" width="9.140625" style="89"/>
    <col min="7" max="7" width="13.5703125" style="92" bestFit="1" customWidth="1"/>
    <col min="8" max="8" width="9.140625" style="89"/>
    <col min="9" max="16384" width="9.140625" style="108"/>
  </cols>
  <sheetData>
    <row r="1" spans="1:13" x14ac:dyDescent="0.2">
      <c r="A1" s="87" t="s">
        <v>38</v>
      </c>
      <c r="B1" s="88" t="s">
        <v>39</v>
      </c>
      <c r="C1" s="88" t="s">
        <v>20</v>
      </c>
      <c r="D1" s="88" t="s">
        <v>19</v>
      </c>
      <c r="E1" s="88" t="s">
        <v>68</v>
      </c>
      <c r="F1" s="88" t="s">
        <v>40</v>
      </c>
      <c r="G1" s="91" t="s">
        <v>41</v>
      </c>
      <c r="H1" s="88" t="s">
        <v>73</v>
      </c>
      <c r="I1" s="88" t="s">
        <v>42</v>
      </c>
      <c r="J1" s="88" t="s">
        <v>43</v>
      </c>
      <c r="K1" s="88" t="s">
        <v>76</v>
      </c>
      <c r="L1" s="88" t="s">
        <v>74</v>
      </c>
      <c r="M1" s="88" t="s">
        <v>75</v>
      </c>
    </row>
    <row r="2" spans="1:13" x14ac:dyDescent="0.2">
      <c r="A2" s="89" t="s">
        <v>47</v>
      </c>
      <c r="B2" s="89" t="s">
        <v>44</v>
      </c>
      <c r="C2" s="89" t="s">
        <v>34</v>
      </c>
      <c r="D2" s="89" t="s">
        <v>48</v>
      </c>
      <c r="E2" s="89" t="s">
        <v>69</v>
      </c>
      <c r="F2" s="89" t="s">
        <v>31</v>
      </c>
      <c r="G2" s="107">
        <v>168623</v>
      </c>
      <c r="H2" s="90">
        <v>5.9607352126059068E-2</v>
      </c>
      <c r="I2" s="108">
        <v>12.7</v>
      </c>
      <c r="J2" s="94">
        <f t="shared" ref="J2:J39" si="0">2*(I2*G2/100)</f>
        <v>42830.241999999998</v>
      </c>
      <c r="K2" s="95">
        <f t="shared" ref="K2:K33" si="1">2*(I2*H2/100)</f>
        <v>1.5140267440019001E-2</v>
      </c>
      <c r="L2" s="111">
        <v>0.19430284062887457</v>
      </c>
      <c r="M2" s="95">
        <f>2*(L2*I2/100)</f>
        <v>4.9352921519734139E-2</v>
      </c>
    </row>
    <row r="3" spans="1:13" x14ac:dyDescent="0.2">
      <c r="A3" s="89" t="s">
        <v>46</v>
      </c>
      <c r="B3" s="89" t="s">
        <v>44</v>
      </c>
      <c r="C3" s="89" t="s">
        <v>34</v>
      </c>
      <c r="D3" s="89" t="s">
        <v>48</v>
      </c>
      <c r="E3" s="89" t="s">
        <v>69</v>
      </c>
      <c r="F3" s="89" t="s">
        <v>31</v>
      </c>
      <c r="G3" s="107">
        <v>699213</v>
      </c>
      <c r="H3" s="90">
        <v>0.43163454469019746</v>
      </c>
      <c r="I3" s="108">
        <v>6.6</v>
      </c>
      <c r="J3" s="94">
        <f t="shared" si="0"/>
        <v>92296.115999999995</v>
      </c>
      <c r="K3" s="95">
        <f t="shared" si="1"/>
        <v>5.6975759899106061E-2</v>
      </c>
      <c r="L3" s="111">
        <v>0.8056971593711254</v>
      </c>
      <c r="M3" s="95">
        <f t="shared" ref="M3:M68" si="2">2*(L3*I3/100)</f>
        <v>0.10635202503698854</v>
      </c>
    </row>
    <row r="4" spans="1:13" x14ac:dyDescent="0.2">
      <c r="A4" s="89" t="s">
        <v>47</v>
      </c>
      <c r="B4" s="89" t="s">
        <v>44</v>
      </c>
      <c r="C4" s="89" t="s">
        <v>34</v>
      </c>
      <c r="D4" s="89" t="s">
        <v>48</v>
      </c>
      <c r="E4" s="89" t="s">
        <v>69</v>
      </c>
      <c r="F4" s="89" t="s">
        <v>32</v>
      </c>
      <c r="G4" s="107">
        <v>312250</v>
      </c>
      <c r="H4" s="90">
        <v>0.11037874845876271</v>
      </c>
      <c r="I4" s="108">
        <v>8.6999999999999993</v>
      </c>
      <c r="J4" s="94">
        <f t="shared" si="0"/>
        <v>54331.5</v>
      </c>
      <c r="K4" s="95">
        <f t="shared" si="1"/>
        <v>1.9205902231824709E-2</v>
      </c>
      <c r="L4" s="111">
        <v>0.40271200255878498</v>
      </c>
      <c r="M4" s="95">
        <f t="shared" si="2"/>
        <v>7.0071888445228575E-2</v>
      </c>
    </row>
    <row r="5" spans="1:13" x14ac:dyDescent="0.2">
      <c r="A5" s="89" t="s">
        <v>46</v>
      </c>
      <c r="B5" s="89" t="s">
        <v>44</v>
      </c>
      <c r="C5" s="89" t="s">
        <v>34</v>
      </c>
      <c r="D5" s="89" t="s">
        <v>48</v>
      </c>
      <c r="E5" s="89" t="s">
        <v>69</v>
      </c>
      <c r="F5" s="89" t="s">
        <v>32</v>
      </c>
      <c r="G5" s="107">
        <v>463118</v>
      </c>
      <c r="H5" s="90">
        <v>0.28588960312213141</v>
      </c>
      <c r="I5" s="108">
        <v>6.9</v>
      </c>
      <c r="J5" s="94">
        <f t="shared" si="0"/>
        <v>63910.284000000007</v>
      </c>
      <c r="K5" s="95">
        <f t="shared" si="1"/>
        <v>3.9452765230854135E-2</v>
      </c>
      <c r="L5" s="111">
        <v>0.59728799744121497</v>
      </c>
      <c r="M5" s="95">
        <f t="shared" si="2"/>
        <v>8.2425743646887678E-2</v>
      </c>
    </row>
    <row r="6" spans="1:13" x14ac:dyDescent="0.2">
      <c r="A6" s="89" t="s">
        <v>47</v>
      </c>
      <c r="B6" s="89" t="s">
        <v>44</v>
      </c>
      <c r="C6" s="89" t="s">
        <v>34</v>
      </c>
      <c r="D6" s="89" t="s">
        <v>48</v>
      </c>
      <c r="E6" s="89" t="s">
        <v>69</v>
      </c>
      <c r="F6" s="89" t="s">
        <v>33</v>
      </c>
      <c r="G6" s="107">
        <v>2348023</v>
      </c>
      <c r="H6" s="90">
        <v>0.83001389941517822</v>
      </c>
      <c r="I6" s="108">
        <v>2.5</v>
      </c>
      <c r="J6" s="94">
        <f t="shared" si="0"/>
        <v>117401.15</v>
      </c>
      <c r="K6" s="95">
        <f t="shared" si="1"/>
        <v>4.1500694970758908E-2</v>
      </c>
      <c r="L6" s="111">
        <v>0.83690254992584501</v>
      </c>
      <c r="M6" s="95">
        <f t="shared" si="2"/>
        <v>4.1845127496292253E-2</v>
      </c>
    </row>
    <row r="7" spans="1:13" x14ac:dyDescent="0.2">
      <c r="A7" s="89" t="s">
        <v>46</v>
      </c>
      <c r="B7" s="89" t="s">
        <v>44</v>
      </c>
      <c r="C7" s="89" t="s">
        <v>34</v>
      </c>
      <c r="D7" s="89" t="s">
        <v>48</v>
      </c>
      <c r="E7" s="89" t="s">
        <v>69</v>
      </c>
      <c r="F7" s="89" t="s">
        <v>33</v>
      </c>
      <c r="G7" s="107">
        <v>457588</v>
      </c>
      <c r="H7" s="90">
        <v>0.28247585218767113</v>
      </c>
      <c r="I7" s="108">
        <v>6.9</v>
      </c>
      <c r="J7" s="94">
        <f t="shared" si="0"/>
        <v>63147.144</v>
      </c>
      <c r="K7" s="95">
        <f t="shared" si="1"/>
        <v>3.8981667601898619E-2</v>
      </c>
      <c r="L7" s="111">
        <v>0.16309745007415496</v>
      </c>
      <c r="M7" s="95">
        <f t="shared" si="2"/>
        <v>2.2507448110233388E-2</v>
      </c>
    </row>
    <row r="8" spans="1:13" ht="16.5" customHeight="1" x14ac:dyDescent="0.2">
      <c r="A8" s="89" t="s">
        <v>47</v>
      </c>
      <c r="B8" s="89" t="s">
        <v>44</v>
      </c>
      <c r="C8" s="89" t="s">
        <v>34</v>
      </c>
      <c r="D8" s="89" t="s">
        <v>48</v>
      </c>
      <c r="E8" s="89" t="s">
        <v>69</v>
      </c>
      <c r="F8" s="89" t="s">
        <v>49</v>
      </c>
      <c r="G8" s="107">
        <v>2828896</v>
      </c>
      <c r="H8" s="90">
        <v>1</v>
      </c>
      <c r="I8" s="108">
        <v>2.5</v>
      </c>
      <c r="J8" s="94">
        <f t="shared" si="0"/>
        <v>141444.79999999999</v>
      </c>
      <c r="K8" s="95">
        <f t="shared" si="1"/>
        <v>0.05</v>
      </c>
      <c r="L8" s="111">
        <v>0.63587629514825861</v>
      </c>
      <c r="M8" s="95">
        <f t="shared" si="2"/>
        <v>3.1793814757412928E-2</v>
      </c>
    </row>
    <row r="9" spans="1:13" x14ac:dyDescent="0.2">
      <c r="A9" s="89" t="s">
        <v>46</v>
      </c>
      <c r="B9" s="89" t="s">
        <v>44</v>
      </c>
      <c r="C9" s="89" t="s">
        <v>34</v>
      </c>
      <c r="D9" s="89" t="s">
        <v>48</v>
      </c>
      <c r="E9" s="89" t="s">
        <v>69</v>
      </c>
      <c r="F9" s="89" t="s">
        <v>49</v>
      </c>
      <c r="G9" s="107">
        <v>1619919</v>
      </c>
      <c r="H9" s="90">
        <v>1</v>
      </c>
      <c r="I9" s="108">
        <v>3.3</v>
      </c>
      <c r="J9" s="94">
        <f t="shared" si="0"/>
        <v>106914.65399999998</v>
      </c>
      <c r="K9" s="95">
        <f t="shared" si="1"/>
        <v>6.6000000000000003E-2</v>
      </c>
      <c r="L9" s="111">
        <v>0.36412370485174139</v>
      </c>
      <c r="M9" s="95">
        <f t="shared" si="2"/>
        <v>2.4032164520214932E-2</v>
      </c>
    </row>
    <row r="10" spans="1:13" x14ac:dyDescent="0.2">
      <c r="A10" s="89" t="s">
        <v>47</v>
      </c>
      <c r="B10" s="89" t="s">
        <v>44</v>
      </c>
      <c r="C10" s="89" t="s">
        <v>35</v>
      </c>
      <c r="D10" s="89" t="s">
        <v>48</v>
      </c>
      <c r="E10" s="89" t="s">
        <v>69</v>
      </c>
      <c r="F10" s="89" t="s">
        <v>31</v>
      </c>
      <c r="G10" s="107">
        <v>765619</v>
      </c>
      <c r="H10" s="90">
        <v>0.14659347131465195</v>
      </c>
      <c r="I10" s="108">
        <v>6.9</v>
      </c>
      <c r="J10" s="94">
        <f t="shared" si="0"/>
        <v>105655.42200000001</v>
      </c>
      <c r="K10" s="95">
        <f t="shared" si="1"/>
        <v>2.0229899041421969E-2</v>
      </c>
      <c r="L10" s="111">
        <v>0.32665100578366135</v>
      </c>
      <c r="M10" s="95">
        <f t="shared" si="2"/>
        <v>4.5077838798145267E-2</v>
      </c>
    </row>
    <row r="11" spans="1:13" ht="15" customHeight="1" x14ac:dyDescent="0.2">
      <c r="A11" s="89" t="s">
        <v>46</v>
      </c>
      <c r="B11" s="89" t="s">
        <v>44</v>
      </c>
      <c r="C11" s="89" t="s">
        <v>35</v>
      </c>
      <c r="D11" s="89" t="s">
        <v>48</v>
      </c>
      <c r="E11" s="89" t="s">
        <v>69</v>
      </c>
      <c r="F11" s="89" t="s">
        <v>31</v>
      </c>
      <c r="G11" s="107">
        <v>1578225</v>
      </c>
      <c r="H11" s="90">
        <v>0.39224748132492149</v>
      </c>
      <c r="I11" s="108">
        <v>4.5999999999999996</v>
      </c>
      <c r="J11" s="94">
        <f t="shared" si="0"/>
        <v>145196.69999999998</v>
      </c>
      <c r="K11" s="95">
        <f t="shared" si="1"/>
        <v>3.6086768281892778E-2</v>
      </c>
      <c r="L11" s="111">
        <v>0.67334899421633865</v>
      </c>
      <c r="M11" s="95">
        <f t="shared" si="2"/>
        <v>6.1948107467903156E-2</v>
      </c>
    </row>
    <row r="12" spans="1:13" x14ac:dyDescent="0.2">
      <c r="A12" s="89" t="s">
        <v>47</v>
      </c>
      <c r="B12" s="89" t="s">
        <v>44</v>
      </c>
      <c r="C12" s="89" t="s">
        <v>35</v>
      </c>
      <c r="D12" s="89" t="s">
        <v>48</v>
      </c>
      <c r="E12" s="89" t="s">
        <v>69</v>
      </c>
      <c r="F12" s="89" t="s">
        <v>32</v>
      </c>
      <c r="G12" s="107">
        <v>1339886</v>
      </c>
      <c r="H12" s="90">
        <v>0.25654867487079569</v>
      </c>
      <c r="I12" s="93">
        <v>5.8</v>
      </c>
      <c r="J12" s="94">
        <f t="shared" si="0"/>
        <v>155426.77599999998</v>
      </c>
      <c r="K12" s="95">
        <f t="shared" si="1"/>
        <v>2.9759646285012299E-2</v>
      </c>
      <c r="L12" s="111">
        <v>0.42900527305146996</v>
      </c>
      <c r="M12" s="95">
        <f t="shared" si="2"/>
        <v>4.9764611673970512E-2</v>
      </c>
    </row>
    <row r="13" spans="1:13" x14ac:dyDescent="0.2">
      <c r="A13" s="89" t="s">
        <v>46</v>
      </c>
      <c r="B13" s="89" t="s">
        <v>44</v>
      </c>
      <c r="C13" s="89" t="s">
        <v>35</v>
      </c>
      <c r="D13" s="89" t="s">
        <v>48</v>
      </c>
      <c r="E13" s="89" t="s">
        <v>69</v>
      </c>
      <c r="F13" s="89" t="s">
        <v>32</v>
      </c>
      <c r="G13" s="107">
        <v>1783353</v>
      </c>
      <c r="H13" s="90">
        <v>0.44322940174135039</v>
      </c>
      <c r="I13" s="108">
        <v>4.5999999999999996</v>
      </c>
      <c r="J13" s="94">
        <f t="shared" si="0"/>
        <v>164068.476</v>
      </c>
      <c r="K13" s="95">
        <f t="shared" si="1"/>
        <v>4.0777104960204237E-2</v>
      </c>
      <c r="L13" s="111">
        <v>0.57099472694853004</v>
      </c>
      <c r="M13" s="95">
        <f t="shared" si="2"/>
        <v>5.253151487926476E-2</v>
      </c>
    </row>
    <row r="14" spans="1:13" ht="15" customHeight="1" x14ac:dyDescent="0.2">
      <c r="A14" s="89" t="s">
        <v>47</v>
      </c>
      <c r="B14" s="89" t="s">
        <v>44</v>
      </c>
      <c r="C14" s="89" t="s">
        <v>35</v>
      </c>
      <c r="D14" s="89" t="s">
        <v>48</v>
      </c>
      <c r="E14" s="89" t="s">
        <v>69</v>
      </c>
      <c r="F14" s="89" t="s">
        <v>33</v>
      </c>
      <c r="G14" s="107">
        <v>3117231</v>
      </c>
      <c r="H14" s="90">
        <v>0.59685785381455236</v>
      </c>
      <c r="I14" s="108">
        <v>2.9</v>
      </c>
      <c r="J14" s="94">
        <f t="shared" si="0"/>
        <v>180799.39800000002</v>
      </c>
      <c r="K14" s="95">
        <f t="shared" si="1"/>
        <v>3.4617755521244041E-2</v>
      </c>
      <c r="L14" s="111">
        <v>0.82483950955718899</v>
      </c>
      <c r="M14" s="95">
        <f t="shared" si="2"/>
        <v>4.7840691554316958E-2</v>
      </c>
    </row>
    <row r="15" spans="1:13" x14ac:dyDescent="0.2">
      <c r="A15" s="89" t="s">
        <v>46</v>
      </c>
      <c r="B15" s="89" t="s">
        <v>44</v>
      </c>
      <c r="C15" s="89" t="s">
        <v>35</v>
      </c>
      <c r="D15" s="89" t="s">
        <v>48</v>
      </c>
      <c r="E15" s="89" t="s">
        <v>69</v>
      </c>
      <c r="F15" s="89" t="s">
        <v>33</v>
      </c>
      <c r="G15" s="107">
        <v>661966</v>
      </c>
      <c r="H15" s="90">
        <v>0.16452311693372806</v>
      </c>
      <c r="I15" s="108">
        <v>8.5</v>
      </c>
      <c r="J15" s="94">
        <f t="shared" si="0"/>
        <v>112534.22</v>
      </c>
      <c r="K15" s="95">
        <f t="shared" si="1"/>
        <v>2.796892987873377E-2</v>
      </c>
      <c r="L15" s="111">
        <v>0.17516049044281101</v>
      </c>
      <c r="M15" s="95">
        <f t="shared" si="2"/>
        <v>2.9777283375277869E-2</v>
      </c>
    </row>
    <row r="16" spans="1:13" x14ac:dyDescent="0.2">
      <c r="A16" s="89" t="s">
        <v>47</v>
      </c>
      <c r="B16" s="89" t="s">
        <v>44</v>
      </c>
      <c r="C16" s="89" t="s">
        <v>35</v>
      </c>
      <c r="D16" s="89" t="s">
        <v>48</v>
      </c>
      <c r="E16" s="89" t="s">
        <v>69</v>
      </c>
      <c r="F16" s="89" t="s">
        <v>49</v>
      </c>
      <c r="G16" s="107">
        <v>5222736</v>
      </c>
      <c r="H16" s="90">
        <v>1</v>
      </c>
      <c r="I16" s="108">
        <v>1.6</v>
      </c>
      <c r="J16" s="94">
        <f t="shared" si="0"/>
        <v>167127.55200000003</v>
      </c>
      <c r="K16" s="95">
        <f t="shared" si="1"/>
        <v>3.2000000000000001E-2</v>
      </c>
      <c r="L16" s="111">
        <v>0.56484726830682175</v>
      </c>
      <c r="M16" s="95">
        <f t="shared" si="2"/>
        <v>1.8075112585818297E-2</v>
      </c>
    </row>
    <row r="17" spans="1:13" ht="15" customHeight="1" x14ac:dyDescent="0.2">
      <c r="A17" s="89" t="s">
        <v>46</v>
      </c>
      <c r="B17" s="89" t="s">
        <v>44</v>
      </c>
      <c r="C17" s="89" t="s">
        <v>35</v>
      </c>
      <c r="D17" s="89" t="s">
        <v>48</v>
      </c>
      <c r="E17" s="89" t="s">
        <v>69</v>
      </c>
      <c r="F17" s="89" t="s">
        <v>49</v>
      </c>
      <c r="G17" s="107">
        <v>4023544</v>
      </c>
      <c r="H17" s="90">
        <v>1</v>
      </c>
      <c r="I17" s="108">
        <v>2.2000000000000002</v>
      </c>
      <c r="J17" s="94">
        <f t="shared" si="0"/>
        <v>177035.93600000002</v>
      </c>
      <c r="K17" s="95">
        <f t="shared" si="1"/>
        <v>4.4000000000000004E-2</v>
      </c>
      <c r="L17" s="111">
        <v>0.43515273169317825</v>
      </c>
      <c r="M17" s="95">
        <f t="shared" si="2"/>
        <v>1.9146720194499846E-2</v>
      </c>
    </row>
    <row r="18" spans="1:13" x14ac:dyDescent="0.2">
      <c r="A18" s="89" t="s">
        <v>47</v>
      </c>
      <c r="B18" s="89" t="s">
        <v>44</v>
      </c>
      <c r="C18" s="89" t="s">
        <v>1</v>
      </c>
      <c r="D18" s="89" t="s">
        <v>48</v>
      </c>
      <c r="E18" s="89" t="s">
        <v>69</v>
      </c>
      <c r="F18" s="89" t="s">
        <v>31</v>
      </c>
      <c r="G18" s="107">
        <v>1104939</v>
      </c>
      <c r="H18" s="90">
        <v>0.17917190766672705</v>
      </c>
      <c r="I18" s="108">
        <v>6</v>
      </c>
      <c r="J18" s="94">
        <f t="shared" si="0"/>
        <v>132592.68</v>
      </c>
      <c r="K18" s="95">
        <f t="shared" si="1"/>
        <v>2.1500628920007245E-2</v>
      </c>
      <c r="L18" s="111">
        <v>0.49236765718981129</v>
      </c>
      <c r="M18" s="95">
        <f t="shared" si="2"/>
        <v>5.9084118862777354E-2</v>
      </c>
    </row>
    <row r="19" spans="1:13" x14ac:dyDescent="0.2">
      <c r="A19" s="89" t="s">
        <v>46</v>
      </c>
      <c r="B19" s="89" t="s">
        <v>44</v>
      </c>
      <c r="C19" s="89" t="s">
        <v>1</v>
      </c>
      <c r="D19" s="89" t="s">
        <v>48</v>
      </c>
      <c r="E19" s="89" t="s">
        <v>69</v>
      </c>
      <c r="F19" s="89" t="s">
        <v>31</v>
      </c>
      <c r="G19" s="107">
        <v>1139195</v>
      </c>
      <c r="H19" s="90">
        <v>0.32628779271010527</v>
      </c>
      <c r="I19" s="108">
        <v>6</v>
      </c>
      <c r="J19" s="94">
        <f t="shared" si="0"/>
        <v>136703.4</v>
      </c>
      <c r="K19" s="95">
        <f t="shared" si="1"/>
        <v>3.9154535125212629E-2</v>
      </c>
      <c r="L19" s="111">
        <v>0.50763234281018865</v>
      </c>
      <c r="M19" s="95">
        <f t="shared" si="2"/>
        <v>6.0915881137222634E-2</v>
      </c>
    </row>
    <row r="20" spans="1:13" ht="15" customHeight="1" x14ac:dyDescent="0.2">
      <c r="A20" s="89" t="s">
        <v>47</v>
      </c>
      <c r="B20" s="89" t="s">
        <v>44</v>
      </c>
      <c r="C20" s="89" t="s">
        <v>1</v>
      </c>
      <c r="D20" s="89" t="s">
        <v>48</v>
      </c>
      <c r="E20" s="89" t="s">
        <v>69</v>
      </c>
      <c r="F20" s="89" t="s">
        <v>32</v>
      </c>
      <c r="G20" s="107">
        <v>2405542</v>
      </c>
      <c r="H20" s="90">
        <v>0.3900718040655945</v>
      </c>
      <c r="I20" s="108">
        <v>4</v>
      </c>
      <c r="J20" s="94">
        <f t="shared" si="0"/>
        <v>192443.36</v>
      </c>
      <c r="K20" s="95">
        <f t="shared" si="1"/>
        <v>3.1205744325247559E-2</v>
      </c>
      <c r="L20" s="111">
        <v>0.5519947993383062</v>
      </c>
      <c r="M20" s="95">
        <f t="shared" si="2"/>
        <v>4.4159583947064499E-2</v>
      </c>
    </row>
    <row r="21" spans="1:13" x14ac:dyDescent="0.2">
      <c r="A21" s="89" t="s">
        <v>46</v>
      </c>
      <c r="B21" s="89" t="s">
        <v>44</v>
      </c>
      <c r="C21" s="89" t="s">
        <v>1</v>
      </c>
      <c r="D21" s="89" t="s">
        <v>48</v>
      </c>
      <c r="E21" s="89" t="s">
        <v>69</v>
      </c>
      <c r="F21" s="89" t="s">
        <v>32</v>
      </c>
      <c r="G21" s="107">
        <v>1952365</v>
      </c>
      <c r="H21" s="90">
        <v>0.55919563061149724</v>
      </c>
      <c r="I21" s="108">
        <v>4.7</v>
      </c>
      <c r="J21" s="94">
        <f t="shared" si="0"/>
        <v>183522.31</v>
      </c>
      <c r="K21" s="95">
        <f t="shared" si="1"/>
        <v>5.2564389277480743E-2</v>
      </c>
      <c r="L21" s="111">
        <v>0.4480052006616938</v>
      </c>
      <c r="M21" s="95">
        <f t="shared" si="2"/>
        <v>4.2112488862199218E-2</v>
      </c>
    </row>
    <row r="22" spans="1:13" x14ac:dyDescent="0.2">
      <c r="A22" s="89" t="s">
        <v>47</v>
      </c>
      <c r="B22" s="89" t="s">
        <v>44</v>
      </c>
      <c r="C22" s="89" t="s">
        <v>1</v>
      </c>
      <c r="D22" s="89" t="s">
        <v>48</v>
      </c>
      <c r="E22" s="89" t="s">
        <v>69</v>
      </c>
      <c r="F22" s="89" t="s">
        <v>33</v>
      </c>
      <c r="G22" s="107">
        <v>2656440</v>
      </c>
      <c r="H22" s="90">
        <v>0.43075628826767848</v>
      </c>
      <c r="I22" s="108">
        <v>4</v>
      </c>
      <c r="J22" s="94">
        <f t="shared" si="0"/>
        <v>212515.20000000001</v>
      </c>
      <c r="K22" s="95">
        <f t="shared" si="1"/>
        <v>3.446050306141428E-2</v>
      </c>
      <c r="L22" s="111">
        <v>0.8691796937499775</v>
      </c>
      <c r="M22" s="95">
        <f t="shared" si="2"/>
        <v>6.9534375499998205E-2</v>
      </c>
    </row>
    <row r="23" spans="1:13" x14ac:dyDescent="0.2">
      <c r="A23" s="89" t="s">
        <v>46</v>
      </c>
      <c r="B23" s="89" t="s">
        <v>44</v>
      </c>
      <c r="C23" s="89" t="s">
        <v>1</v>
      </c>
      <c r="D23" s="89" t="s">
        <v>48</v>
      </c>
      <c r="E23" s="89" t="s">
        <v>69</v>
      </c>
      <c r="F23" s="89" t="s">
        <v>33</v>
      </c>
      <c r="G23" s="107">
        <v>399821</v>
      </c>
      <c r="H23" s="90">
        <v>0.11451657667839746</v>
      </c>
      <c r="I23" s="108">
        <v>10.6</v>
      </c>
      <c r="J23" s="94">
        <f t="shared" si="0"/>
        <v>84762.051999999996</v>
      </c>
      <c r="K23" s="95">
        <f t="shared" si="1"/>
        <v>2.4277514255820257E-2</v>
      </c>
      <c r="L23" s="111">
        <v>0.1308203062500225</v>
      </c>
      <c r="M23" s="95">
        <f t="shared" si="2"/>
        <v>2.7733904925004767E-2</v>
      </c>
    </row>
    <row r="24" spans="1:13" ht="15" customHeight="1" x14ac:dyDescent="0.2">
      <c r="A24" s="89" t="s">
        <v>47</v>
      </c>
      <c r="B24" s="89" t="s">
        <v>44</v>
      </c>
      <c r="C24" s="89" t="s">
        <v>1</v>
      </c>
      <c r="D24" s="89" t="s">
        <v>48</v>
      </c>
      <c r="E24" s="89" t="s">
        <v>69</v>
      </c>
      <c r="F24" s="89" t="s">
        <v>49</v>
      </c>
      <c r="G24" s="107">
        <v>6166921</v>
      </c>
      <c r="H24" s="90">
        <v>1</v>
      </c>
      <c r="I24" s="108">
        <v>1.4</v>
      </c>
      <c r="J24" s="94">
        <f t="shared" si="0"/>
        <v>172673.788</v>
      </c>
      <c r="K24" s="95">
        <f t="shared" si="1"/>
        <v>2.7999999999999997E-2</v>
      </c>
      <c r="L24" s="111">
        <v>0.63850985400953497</v>
      </c>
      <c r="M24" s="95">
        <f t="shared" si="2"/>
        <v>1.787827591226698E-2</v>
      </c>
    </row>
    <row r="25" spans="1:13" x14ac:dyDescent="0.2">
      <c r="A25" s="89" t="s">
        <v>46</v>
      </c>
      <c r="B25" s="89" t="s">
        <v>44</v>
      </c>
      <c r="C25" s="89" t="s">
        <v>1</v>
      </c>
      <c r="D25" s="89" t="s">
        <v>48</v>
      </c>
      <c r="E25" s="89" t="s">
        <v>69</v>
      </c>
      <c r="F25" s="89" t="s">
        <v>49</v>
      </c>
      <c r="G25" s="107">
        <v>3491381</v>
      </c>
      <c r="H25" s="90">
        <v>1</v>
      </c>
      <c r="I25" s="108">
        <v>3</v>
      </c>
      <c r="J25" s="94">
        <f t="shared" si="0"/>
        <v>209482.86</v>
      </c>
      <c r="K25" s="95">
        <f t="shared" si="1"/>
        <v>0.06</v>
      </c>
      <c r="L25" s="111">
        <v>0.36149014599046497</v>
      </c>
      <c r="M25" s="95">
        <f t="shared" si="2"/>
        <v>2.1689408759427899E-2</v>
      </c>
    </row>
    <row r="26" spans="1:13" x14ac:dyDescent="0.2">
      <c r="A26" s="89" t="s">
        <v>47</v>
      </c>
      <c r="B26" s="89" t="s">
        <v>44</v>
      </c>
      <c r="C26" s="89" t="s">
        <v>2</v>
      </c>
      <c r="D26" s="89" t="s">
        <v>48</v>
      </c>
      <c r="E26" s="89" t="s">
        <v>69</v>
      </c>
      <c r="F26" s="89" t="s">
        <v>31</v>
      </c>
      <c r="G26" s="107">
        <v>411938</v>
      </c>
      <c r="H26" s="90">
        <v>9.1239369954916091E-2</v>
      </c>
      <c r="I26" s="108">
        <v>6.5</v>
      </c>
      <c r="J26" s="94">
        <f t="shared" si="0"/>
        <v>53551.94</v>
      </c>
      <c r="K26" s="95">
        <f t="shared" si="1"/>
        <v>1.1861118094139091E-2</v>
      </c>
      <c r="L26" s="111">
        <v>0.87875232520436197</v>
      </c>
      <c r="M26" s="95">
        <f t="shared" si="2"/>
        <v>0.11423780227656705</v>
      </c>
    </row>
    <row r="27" spans="1:13" x14ac:dyDescent="0.2">
      <c r="A27" s="89" t="s">
        <v>46</v>
      </c>
      <c r="B27" s="89" t="s">
        <v>44</v>
      </c>
      <c r="C27" s="89" t="s">
        <v>2</v>
      </c>
      <c r="D27" s="89" t="s">
        <v>48</v>
      </c>
      <c r="E27" s="89" t="s">
        <v>69</v>
      </c>
      <c r="F27" s="89" t="s">
        <v>31</v>
      </c>
      <c r="G27" s="107">
        <v>56838</v>
      </c>
      <c r="H27" s="90">
        <v>0.1716465237637935</v>
      </c>
      <c r="I27" s="108">
        <v>18.399999999999999</v>
      </c>
      <c r="J27" s="94">
        <f t="shared" si="0"/>
        <v>20916.383999999998</v>
      </c>
      <c r="K27" s="95">
        <f t="shared" si="1"/>
        <v>6.3165920745076001E-2</v>
      </c>
      <c r="L27" s="111">
        <v>0.121247674795638</v>
      </c>
      <c r="M27" s="95">
        <f t="shared" si="2"/>
        <v>4.4619144324794781E-2</v>
      </c>
    </row>
    <row r="28" spans="1:13" ht="15.75" customHeight="1" x14ac:dyDescent="0.2">
      <c r="A28" s="89" t="s">
        <v>47</v>
      </c>
      <c r="B28" s="89" t="s">
        <v>44</v>
      </c>
      <c r="C28" s="89" t="s">
        <v>2</v>
      </c>
      <c r="D28" s="89" t="s">
        <v>48</v>
      </c>
      <c r="E28" s="89" t="s">
        <v>69</v>
      </c>
      <c r="F28" s="89" t="s">
        <v>32</v>
      </c>
      <c r="G28" s="107">
        <v>2478649</v>
      </c>
      <c r="H28" s="90">
        <v>0.54899128776510742</v>
      </c>
      <c r="I28" s="108">
        <v>2.2000000000000002</v>
      </c>
      <c r="J28" s="94">
        <f t="shared" si="0"/>
        <v>109060.55600000001</v>
      </c>
      <c r="K28" s="95">
        <f t="shared" si="1"/>
        <v>2.4155616661664728E-2</v>
      </c>
      <c r="L28" s="111">
        <v>0.91093813453583905</v>
      </c>
      <c r="M28" s="95">
        <f t="shared" si="2"/>
        <v>4.008127791957692E-2</v>
      </c>
    </row>
    <row r="29" spans="1:13" x14ac:dyDescent="0.2">
      <c r="A29" s="89" t="s">
        <v>46</v>
      </c>
      <c r="B29" s="89" t="s">
        <v>44</v>
      </c>
      <c r="C29" s="89" t="s">
        <v>2</v>
      </c>
      <c r="D29" s="89" t="s">
        <v>48</v>
      </c>
      <c r="E29" s="89" t="s">
        <v>69</v>
      </c>
      <c r="F29" s="89" t="s">
        <v>32</v>
      </c>
      <c r="G29" s="107">
        <v>242336</v>
      </c>
      <c r="H29" s="90">
        <v>0.73183665827127387</v>
      </c>
      <c r="I29" s="108">
        <v>9.5</v>
      </c>
      <c r="J29" s="94">
        <f t="shared" si="0"/>
        <v>46043.839999999997</v>
      </c>
      <c r="K29" s="95">
        <f t="shared" si="1"/>
        <v>0.13904896507154205</v>
      </c>
      <c r="L29" s="111">
        <v>8.906186546416095E-2</v>
      </c>
      <c r="M29" s="95">
        <f t="shared" si="2"/>
        <v>1.6921754438190582E-2</v>
      </c>
    </row>
    <row r="30" spans="1:13" x14ac:dyDescent="0.2">
      <c r="A30" s="89" t="s">
        <v>47</v>
      </c>
      <c r="B30" s="89" t="s">
        <v>44</v>
      </c>
      <c r="C30" s="89" t="s">
        <v>2</v>
      </c>
      <c r="D30" s="89" t="s">
        <v>48</v>
      </c>
      <c r="E30" s="89" t="s">
        <v>69</v>
      </c>
      <c r="F30" s="89" t="s">
        <v>33</v>
      </c>
      <c r="G30" s="107">
        <v>1624328</v>
      </c>
      <c r="H30" s="90">
        <v>0.35976934227997648</v>
      </c>
      <c r="I30" s="108">
        <v>2.9</v>
      </c>
      <c r="J30" s="94">
        <f t="shared" si="0"/>
        <v>94211.024000000005</v>
      </c>
      <c r="K30" s="95">
        <f t="shared" si="1"/>
        <v>2.0866621852238632E-2</v>
      </c>
      <c r="L30" s="111">
        <v>0.98070383894588375</v>
      </c>
      <c r="M30" s="95">
        <f t="shared" si="2"/>
        <v>5.6880822658861255E-2</v>
      </c>
    </row>
    <row r="31" spans="1:13" ht="15" customHeight="1" x14ac:dyDescent="0.2">
      <c r="A31" s="89" t="s">
        <v>46</v>
      </c>
      <c r="B31" s="89" t="s">
        <v>44</v>
      </c>
      <c r="C31" s="89" t="s">
        <v>2</v>
      </c>
      <c r="D31" s="89" t="s">
        <v>48</v>
      </c>
      <c r="E31" s="89" t="s">
        <v>69</v>
      </c>
      <c r="F31" s="89" t="s">
        <v>33</v>
      </c>
      <c r="G31" s="107">
        <v>31960</v>
      </c>
      <c r="H31" s="90">
        <v>9.6516817964932625E-2</v>
      </c>
      <c r="I31" s="108">
        <v>25</v>
      </c>
      <c r="J31" s="94">
        <f t="shared" si="0"/>
        <v>15980</v>
      </c>
      <c r="K31" s="95">
        <f t="shared" si="1"/>
        <v>4.8258408982466312E-2</v>
      </c>
      <c r="L31" s="111">
        <v>1.9296161054116193E-2</v>
      </c>
      <c r="M31" s="95">
        <f t="shared" si="2"/>
        <v>9.6480805270580967E-3</v>
      </c>
    </row>
    <row r="32" spans="1:13" x14ac:dyDescent="0.2">
      <c r="A32" s="89" t="s">
        <v>47</v>
      </c>
      <c r="B32" s="89" t="s">
        <v>44</v>
      </c>
      <c r="C32" s="89" t="s">
        <v>2</v>
      </c>
      <c r="D32" s="89" t="s">
        <v>48</v>
      </c>
      <c r="E32" s="89" t="s">
        <v>69</v>
      </c>
      <c r="F32" s="89" t="s">
        <v>49</v>
      </c>
      <c r="G32" s="107">
        <v>4514915</v>
      </c>
      <c r="H32" s="90">
        <v>1</v>
      </c>
      <c r="I32" s="108">
        <v>0.7</v>
      </c>
      <c r="J32" s="94">
        <f t="shared" si="0"/>
        <v>63208.81</v>
      </c>
      <c r="K32" s="95">
        <f t="shared" si="1"/>
        <v>1.3999999999999999E-2</v>
      </c>
      <c r="L32" s="111">
        <v>0.93166928357513512</v>
      </c>
      <c r="M32" s="95">
        <f t="shared" si="2"/>
        <v>1.304336997005189E-2</v>
      </c>
    </row>
    <row r="33" spans="1:13" x14ac:dyDescent="0.2">
      <c r="A33" s="89" t="s">
        <v>46</v>
      </c>
      <c r="B33" s="89" t="s">
        <v>44</v>
      </c>
      <c r="C33" s="89" t="s">
        <v>2</v>
      </c>
      <c r="D33" s="89" t="s">
        <v>48</v>
      </c>
      <c r="E33" s="89" t="s">
        <v>69</v>
      </c>
      <c r="F33" s="89" t="s">
        <v>49</v>
      </c>
      <c r="G33" s="107">
        <v>331134</v>
      </c>
      <c r="H33" s="90">
        <v>1</v>
      </c>
      <c r="I33" s="108">
        <v>7.5</v>
      </c>
      <c r="J33" s="94">
        <f t="shared" si="0"/>
        <v>49670.1</v>
      </c>
      <c r="K33" s="95">
        <f t="shared" si="1"/>
        <v>0.15</v>
      </c>
      <c r="L33" s="111">
        <v>6.8330716424864879E-2</v>
      </c>
      <c r="M33" s="95">
        <f t="shared" si="2"/>
        <v>1.0249607463729733E-2</v>
      </c>
    </row>
    <row r="34" spans="1:13" ht="15" customHeight="1" x14ac:dyDescent="0.2">
      <c r="A34" s="108" t="s">
        <v>47</v>
      </c>
      <c r="B34" s="89" t="s">
        <v>44</v>
      </c>
      <c r="C34" s="108" t="s">
        <v>10</v>
      </c>
      <c r="D34" s="108" t="s">
        <v>48</v>
      </c>
      <c r="E34" s="108" t="s">
        <v>70</v>
      </c>
      <c r="F34" s="108" t="s">
        <v>31</v>
      </c>
      <c r="G34" s="107">
        <v>175471</v>
      </c>
      <c r="H34" s="90">
        <v>0.14052373161377538</v>
      </c>
      <c r="I34" s="108">
        <v>15.1</v>
      </c>
      <c r="J34" s="94">
        <f t="shared" si="0"/>
        <v>52992.241999999998</v>
      </c>
      <c r="K34" s="95">
        <f t="shared" ref="K34:K65" si="3">2*(I34*H34/100)</f>
        <v>4.2438166947360162E-2</v>
      </c>
      <c r="L34" s="111">
        <v>0.40163380965133338</v>
      </c>
      <c r="M34" s="95">
        <f t="shared" si="2"/>
        <v>0.12129341051470269</v>
      </c>
    </row>
    <row r="35" spans="1:13" x14ac:dyDescent="0.2">
      <c r="A35" s="108" t="s">
        <v>46</v>
      </c>
      <c r="B35" s="89" t="s">
        <v>44</v>
      </c>
      <c r="C35" s="108" t="s">
        <v>10</v>
      </c>
      <c r="D35" s="108" t="s">
        <v>48</v>
      </c>
      <c r="E35" s="108" t="s">
        <v>70</v>
      </c>
      <c r="F35" s="108" t="s">
        <v>31</v>
      </c>
      <c r="G35" s="107">
        <v>261422</v>
      </c>
      <c r="H35" s="90">
        <v>0.37608128656737461</v>
      </c>
      <c r="I35" s="108">
        <v>11.7</v>
      </c>
      <c r="J35" s="94">
        <f t="shared" si="0"/>
        <v>61172.748</v>
      </c>
      <c r="K35" s="95">
        <f t="shared" si="3"/>
        <v>8.8003021056765648E-2</v>
      </c>
      <c r="L35" s="111">
        <v>0.59836619034866656</v>
      </c>
      <c r="M35" s="95">
        <f t="shared" si="2"/>
        <v>0.14001768854158797</v>
      </c>
    </row>
    <row r="36" spans="1:13" x14ac:dyDescent="0.2">
      <c r="A36" s="108" t="s">
        <v>47</v>
      </c>
      <c r="B36" s="89" t="s">
        <v>44</v>
      </c>
      <c r="C36" s="108" t="s">
        <v>10</v>
      </c>
      <c r="D36" s="108" t="s">
        <v>48</v>
      </c>
      <c r="E36" s="108" t="s">
        <v>70</v>
      </c>
      <c r="F36" s="108" t="s">
        <v>32</v>
      </c>
      <c r="G36" s="107">
        <v>523789</v>
      </c>
      <c r="H36" s="90">
        <v>0.41946979762039188</v>
      </c>
      <c r="I36" s="108">
        <v>8.1999999999999993</v>
      </c>
      <c r="J36" s="94">
        <f t="shared" si="0"/>
        <v>85901.395999999993</v>
      </c>
      <c r="K36" s="95">
        <f t="shared" si="3"/>
        <v>6.8793046809744268E-2</v>
      </c>
      <c r="L36" s="111">
        <v>0.60646188403112267</v>
      </c>
      <c r="M36" s="95">
        <f t="shared" si="2"/>
        <v>9.9459748981104101E-2</v>
      </c>
    </row>
    <row r="37" spans="1:13" x14ac:dyDescent="0.2">
      <c r="A37" s="108" t="s">
        <v>46</v>
      </c>
      <c r="B37" s="89" t="s">
        <v>44</v>
      </c>
      <c r="C37" s="108" t="s">
        <v>10</v>
      </c>
      <c r="D37" s="108" t="s">
        <v>48</v>
      </c>
      <c r="E37" s="108" t="s">
        <v>70</v>
      </c>
      <c r="F37" s="108" t="s">
        <v>32</v>
      </c>
      <c r="G37" s="107">
        <v>339891</v>
      </c>
      <c r="H37" s="90">
        <v>0.48896666911228404</v>
      </c>
      <c r="I37" s="108">
        <v>10.6</v>
      </c>
      <c r="J37" s="94">
        <f t="shared" si="0"/>
        <v>72056.892000000007</v>
      </c>
      <c r="K37" s="95">
        <f t="shared" si="3"/>
        <v>0.10366093385180422</v>
      </c>
      <c r="L37" s="111">
        <v>0.39353811596887739</v>
      </c>
      <c r="M37" s="95">
        <f t="shared" si="2"/>
        <v>8.3430080585401994E-2</v>
      </c>
    </row>
    <row r="38" spans="1:13" x14ac:dyDescent="0.2">
      <c r="A38" s="108" t="s">
        <v>47</v>
      </c>
      <c r="B38" s="89" t="s">
        <v>44</v>
      </c>
      <c r="C38" s="108" t="s">
        <v>10</v>
      </c>
      <c r="D38" s="108" t="s">
        <v>48</v>
      </c>
      <c r="E38" s="108" t="s">
        <v>70</v>
      </c>
      <c r="F38" s="108" t="s">
        <v>33</v>
      </c>
      <c r="G38" s="107">
        <v>549433</v>
      </c>
      <c r="H38" s="90">
        <v>0.44000647076583277</v>
      </c>
      <c r="I38" s="108">
        <v>8.1999999999999993</v>
      </c>
      <c r="J38" s="94">
        <f t="shared" si="0"/>
        <v>90107.011999999988</v>
      </c>
      <c r="K38" s="95">
        <f t="shared" si="3"/>
        <v>7.2161061205596566E-2</v>
      </c>
      <c r="L38" s="111">
        <v>0.8541635250240579</v>
      </c>
      <c r="M38" s="95">
        <f t="shared" si="2"/>
        <v>0.14008281810394549</v>
      </c>
    </row>
    <row r="39" spans="1:13" x14ac:dyDescent="0.2">
      <c r="A39" s="108" t="s">
        <v>46</v>
      </c>
      <c r="B39" s="89" t="s">
        <v>44</v>
      </c>
      <c r="C39" s="108" t="s">
        <v>10</v>
      </c>
      <c r="D39" s="108" t="s">
        <v>48</v>
      </c>
      <c r="E39" s="108" t="s">
        <v>70</v>
      </c>
      <c r="F39" s="108" t="s">
        <v>33</v>
      </c>
      <c r="G39" s="107">
        <v>93808</v>
      </c>
      <c r="H39" s="90">
        <v>0.13495204432034136</v>
      </c>
      <c r="I39" s="108">
        <v>19.399999999999999</v>
      </c>
      <c r="J39" s="94">
        <f t="shared" si="0"/>
        <v>36397.504000000001</v>
      </c>
      <c r="K39" s="95">
        <f t="shared" si="3"/>
        <v>5.2361393196292447E-2</v>
      </c>
      <c r="L39" s="111">
        <v>0.14583647497594215</v>
      </c>
      <c r="M39" s="95">
        <f t="shared" si="2"/>
        <v>5.658455229066555E-2</v>
      </c>
    </row>
    <row r="40" spans="1:13" x14ac:dyDescent="0.2">
      <c r="A40" s="108" t="s">
        <v>47</v>
      </c>
      <c r="B40" s="89" t="s">
        <v>44</v>
      </c>
      <c r="C40" s="108" t="s">
        <v>10</v>
      </c>
      <c r="D40" s="108" t="s">
        <v>48</v>
      </c>
      <c r="E40" s="108" t="s">
        <v>70</v>
      </c>
      <c r="F40" s="108" t="s">
        <v>30</v>
      </c>
      <c r="G40" s="112">
        <v>1248693</v>
      </c>
      <c r="H40" s="113">
        <v>1</v>
      </c>
      <c r="I40" s="114">
        <v>5.7</v>
      </c>
      <c r="J40" s="94">
        <f t="shared" ref="J40:J41" si="4">2*(I40*G40/100)</f>
        <v>142351.00200000001</v>
      </c>
      <c r="K40" s="115">
        <f t="shared" si="3"/>
        <v>0.114</v>
      </c>
      <c r="L40" s="116">
        <f>G40/(G40+G41)</f>
        <v>0.64239325367550604</v>
      </c>
      <c r="M40" s="95">
        <f t="shared" si="2"/>
        <v>7.3232830919007688E-2</v>
      </c>
    </row>
    <row r="41" spans="1:13" x14ac:dyDescent="0.2">
      <c r="A41" s="108" t="s">
        <v>46</v>
      </c>
      <c r="B41" s="89" t="s">
        <v>44</v>
      </c>
      <c r="C41" s="108" t="s">
        <v>10</v>
      </c>
      <c r="D41" s="108" t="s">
        <v>48</v>
      </c>
      <c r="E41" s="108" t="s">
        <v>70</v>
      </c>
      <c r="F41" s="108" t="s">
        <v>30</v>
      </c>
      <c r="G41" s="112">
        <v>695121</v>
      </c>
      <c r="H41" s="113">
        <v>1</v>
      </c>
      <c r="I41" s="114">
        <v>8.1999999999999993</v>
      </c>
      <c r="J41" s="94">
        <f t="shared" si="4"/>
        <v>113999.84399999998</v>
      </c>
      <c r="K41" s="115">
        <f t="shared" si="3"/>
        <v>0.16399999999999998</v>
      </c>
      <c r="L41" s="116">
        <f>G41/(G41+G40)</f>
        <v>0.35760674632449402</v>
      </c>
      <c r="M41" s="95">
        <f t="shared" si="2"/>
        <v>5.8647506397217011E-2</v>
      </c>
    </row>
    <row r="42" spans="1:13" x14ac:dyDescent="0.2">
      <c r="A42" s="108" t="s">
        <v>47</v>
      </c>
      <c r="B42" s="89" t="s">
        <v>44</v>
      </c>
      <c r="C42" s="108" t="s">
        <v>10</v>
      </c>
      <c r="D42" s="108" t="s">
        <v>48</v>
      </c>
      <c r="E42" s="108" t="s">
        <v>71</v>
      </c>
      <c r="F42" s="108" t="s">
        <v>31</v>
      </c>
      <c r="G42" s="107">
        <v>241048</v>
      </c>
      <c r="H42" s="90">
        <v>0.10366995993373325</v>
      </c>
      <c r="I42" s="108">
        <v>11.3</v>
      </c>
      <c r="J42" s="94">
        <f t="shared" ref="J42:J47" si="5">2*(I42*G42/100)</f>
        <v>54476.848000000005</v>
      </c>
      <c r="K42" s="95">
        <f t="shared" si="3"/>
        <v>2.3429410945023713E-2</v>
      </c>
      <c r="L42" s="111">
        <v>0.35632107448583944</v>
      </c>
      <c r="M42" s="95">
        <f t="shared" si="2"/>
        <v>8.0528562833799722E-2</v>
      </c>
    </row>
    <row r="43" spans="1:13" x14ac:dyDescent="0.2">
      <c r="A43" s="108" t="s">
        <v>46</v>
      </c>
      <c r="B43" s="89" t="s">
        <v>44</v>
      </c>
      <c r="C43" s="108" t="s">
        <v>10</v>
      </c>
      <c r="D43" s="108" t="s">
        <v>48</v>
      </c>
      <c r="E43" s="108" t="s">
        <v>71</v>
      </c>
      <c r="F43" s="108" t="s">
        <v>31</v>
      </c>
      <c r="G43" s="107">
        <v>435443</v>
      </c>
      <c r="H43" s="90">
        <v>0.29731717209236269</v>
      </c>
      <c r="I43" s="108">
        <v>7.7</v>
      </c>
      <c r="J43" s="94">
        <f t="shared" si="5"/>
        <v>67058.222000000009</v>
      </c>
      <c r="K43" s="95">
        <f t="shared" si="3"/>
        <v>4.5786844502223853E-2</v>
      </c>
      <c r="L43" s="111">
        <v>0.64367892551416062</v>
      </c>
      <c r="M43" s="95">
        <f t="shared" si="2"/>
        <v>9.9126554529180733E-2</v>
      </c>
    </row>
    <row r="44" spans="1:13" x14ac:dyDescent="0.2">
      <c r="A44" s="108" t="s">
        <v>47</v>
      </c>
      <c r="B44" s="89" t="s">
        <v>44</v>
      </c>
      <c r="C44" s="108" t="s">
        <v>10</v>
      </c>
      <c r="D44" s="108" t="s">
        <v>48</v>
      </c>
      <c r="E44" s="108" t="s">
        <v>71</v>
      </c>
      <c r="F44" s="108" t="s">
        <v>32</v>
      </c>
      <c r="G44" s="107">
        <v>719553</v>
      </c>
      <c r="H44" s="90">
        <v>0.30946546198349523</v>
      </c>
      <c r="I44" s="108">
        <v>5.5</v>
      </c>
      <c r="J44" s="94">
        <f t="shared" si="5"/>
        <v>79150.83</v>
      </c>
      <c r="K44" s="95">
        <f t="shared" si="3"/>
        <v>3.4041200818184472E-2</v>
      </c>
      <c r="L44" s="111">
        <v>0.50798347180952341</v>
      </c>
      <c r="M44" s="95">
        <f t="shared" si="2"/>
        <v>5.5878181899047571E-2</v>
      </c>
    </row>
    <row r="45" spans="1:13" x14ac:dyDescent="0.2">
      <c r="A45" s="108" t="s">
        <v>46</v>
      </c>
      <c r="B45" s="89" t="s">
        <v>44</v>
      </c>
      <c r="C45" s="108" t="s">
        <v>10</v>
      </c>
      <c r="D45" s="108" t="s">
        <v>48</v>
      </c>
      <c r="E45" s="108" t="s">
        <v>71</v>
      </c>
      <c r="F45" s="108" t="s">
        <v>32</v>
      </c>
      <c r="G45" s="107">
        <v>696936</v>
      </c>
      <c r="H45" s="90">
        <v>0.47586260578161294</v>
      </c>
      <c r="I45" s="108">
        <v>5.5</v>
      </c>
      <c r="J45" s="94">
        <f t="shared" si="5"/>
        <v>76662.960000000006</v>
      </c>
      <c r="K45" s="95">
        <f t="shared" si="3"/>
        <v>5.2344886635977417E-2</v>
      </c>
      <c r="L45" s="111">
        <v>0.49201652819047659</v>
      </c>
      <c r="M45" s="95">
        <f t="shared" si="2"/>
        <v>5.4121818100952429E-2</v>
      </c>
    </row>
    <row r="46" spans="1:13" x14ac:dyDescent="0.2">
      <c r="A46" s="108" t="s">
        <v>47</v>
      </c>
      <c r="B46" s="89" t="s">
        <v>44</v>
      </c>
      <c r="C46" s="108" t="s">
        <v>10</v>
      </c>
      <c r="D46" s="108" t="s">
        <v>48</v>
      </c>
      <c r="E46" s="108" t="s">
        <v>71</v>
      </c>
      <c r="F46" s="108" t="s">
        <v>33</v>
      </c>
      <c r="G46" s="107">
        <v>1364547</v>
      </c>
      <c r="H46" s="90">
        <v>0.58686457808277148</v>
      </c>
      <c r="I46" s="108">
        <v>4.4000000000000004</v>
      </c>
      <c r="J46" s="94">
        <f t="shared" si="5"/>
        <v>120080.13600000001</v>
      </c>
      <c r="K46" s="95">
        <f t="shared" si="3"/>
        <v>5.1644082871283893E-2</v>
      </c>
      <c r="L46" s="111">
        <v>0.80421596212034596</v>
      </c>
      <c r="M46" s="95">
        <f t="shared" si="2"/>
        <v>7.0771004666590448E-2</v>
      </c>
    </row>
    <row r="47" spans="1:13" x14ac:dyDescent="0.2">
      <c r="A47" s="108" t="s">
        <v>46</v>
      </c>
      <c r="B47" s="89" t="s">
        <v>44</v>
      </c>
      <c r="C47" s="108" t="s">
        <v>10</v>
      </c>
      <c r="D47" s="108" t="s">
        <v>48</v>
      </c>
      <c r="E47" s="108" t="s">
        <v>71</v>
      </c>
      <c r="F47" s="108" t="s">
        <v>33</v>
      </c>
      <c r="G47" s="107">
        <v>332195</v>
      </c>
      <c r="H47" s="90">
        <v>0.22682022212602435</v>
      </c>
      <c r="I47" s="108">
        <v>9.1999999999999993</v>
      </c>
      <c r="J47" s="94">
        <f t="shared" si="5"/>
        <v>61123.87999999999</v>
      </c>
      <c r="K47" s="95">
        <f t="shared" si="3"/>
        <v>4.1734920871188477E-2</v>
      </c>
      <c r="L47" s="111">
        <v>0.19578403787965407</v>
      </c>
      <c r="M47" s="95">
        <f t="shared" si="2"/>
        <v>3.6024262969856349E-2</v>
      </c>
    </row>
    <row r="48" spans="1:13" x14ac:dyDescent="0.2">
      <c r="A48" s="108" t="s">
        <v>47</v>
      </c>
      <c r="B48" s="89" t="s">
        <v>44</v>
      </c>
      <c r="C48" s="108" t="s">
        <v>10</v>
      </c>
      <c r="D48" s="108" t="s">
        <v>48</v>
      </c>
      <c r="E48" s="108" t="s">
        <v>71</v>
      </c>
      <c r="F48" s="108" t="s">
        <v>30</v>
      </c>
      <c r="G48" s="112">
        <v>2325148</v>
      </c>
      <c r="H48" s="113">
        <v>1</v>
      </c>
      <c r="I48" s="114">
        <v>2.1</v>
      </c>
      <c r="J48" s="94">
        <f t="shared" ref="J48:J49" si="6">2*(I48*G48/100)</f>
        <v>97656.216</v>
      </c>
      <c r="K48" s="115">
        <f t="shared" si="3"/>
        <v>4.2000000000000003E-2</v>
      </c>
      <c r="L48" s="116">
        <f>G48/(G48+G49)</f>
        <v>0.61354051827548295</v>
      </c>
      <c r="M48" s="95">
        <f t="shared" si="2"/>
        <v>2.5768701767570287E-2</v>
      </c>
    </row>
    <row r="49" spans="1:13" x14ac:dyDescent="0.2">
      <c r="A49" s="108" t="s">
        <v>46</v>
      </c>
      <c r="B49" s="89" t="s">
        <v>44</v>
      </c>
      <c r="C49" s="108" t="s">
        <v>10</v>
      </c>
      <c r="D49" s="108" t="s">
        <v>48</v>
      </c>
      <c r="E49" s="108" t="s">
        <v>71</v>
      </c>
      <c r="F49" s="108" t="s">
        <v>30</v>
      </c>
      <c r="G49" s="112">
        <v>1464574</v>
      </c>
      <c r="H49" s="113">
        <v>1</v>
      </c>
      <c r="I49" s="114">
        <v>4.4000000000000004</v>
      </c>
      <c r="J49" s="94">
        <f t="shared" si="6"/>
        <v>128882.51200000002</v>
      </c>
      <c r="K49" s="115">
        <f t="shared" si="3"/>
        <v>8.8000000000000009E-2</v>
      </c>
      <c r="L49" s="116">
        <f>G49/(G49+G48)</f>
        <v>0.386459481724517</v>
      </c>
      <c r="M49" s="95">
        <f t="shared" si="2"/>
        <v>3.4008434391757499E-2</v>
      </c>
    </row>
    <row r="50" spans="1:13" x14ac:dyDescent="0.2">
      <c r="A50" s="89" t="s">
        <v>47</v>
      </c>
      <c r="B50" s="89" t="s">
        <v>44</v>
      </c>
      <c r="C50" s="89" t="s">
        <v>10</v>
      </c>
      <c r="D50" s="89" t="s">
        <v>48</v>
      </c>
      <c r="E50" s="89" t="s">
        <v>69</v>
      </c>
      <c r="F50" s="89" t="s">
        <v>31</v>
      </c>
      <c r="G50" s="107">
        <v>2451119</v>
      </c>
      <c r="H50" s="90">
        <v>0.13084171067524711</v>
      </c>
      <c r="I50" s="108">
        <v>3.9</v>
      </c>
      <c r="J50" s="94">
        <f t="shared" ref="J50:J63" si="7">2*(I50*G50/100)</f>
        <v>191187.28200000001</v>
      </c>
      <c r="K50" s="95">
        <f t="shared" si="3"/>
        <v>1.0205653432669276E-2</v>
      </c>
      <c r="L50" s="111">
        <v>0.41371959916213613</v>
      </c>
      <c r="M50" s="95">
        <f t="shared" si="2"/>
        <v>3.2270128734646616E-2</v>
      </c>
    </row>
    <row r="51" spans="1:13" x14ac:dyDescent="0.2">
      <c r="A51" s="89" t="s">
        <v>46</v>
      </c>
      <c r="B51" s="89" t="s">
        <v>44</v>
      </c>
      <c r="C51" s="89" t="s">
        <v>10</v>
      </c>
      <c r="D51" s="89" t="s">
        <v>48</v>
      </c>
      <c r="E51" s="89" t="s">
        <v>69</v>
      </c>
      <c r="F51" s="89" t="s">
        <v>31</v>
      </c>
      <c r="G51" s="107">
        <v>3473471</v>
      </c>
      <c r="H51" s="90">
        <v>0.36694264448956038</v>
      </c>
      <c r="I51" s="108">
        <v>3.1</v>
      </c>
      <c r="J51" s="94">
        <f t="shared" si="7"/>
        <v>215355.20199999999</v>
      </c>
      <c r="K51" s="95">
        <f t="shared" si="3"/>
        <v>2.2750443958352743E-2</v>
      </c>
      <c r="L51" s="111">
        <v>0.58628040083786392</v>
      </c>
      <c r="M51" s="95">
        <f t="shared" si="2"/>
        <v>3.6349384851947567E-2</v>
      </c>
    </row>
    <row r="52" spans="1:13" x14ac:dyDescent="0.2">
      <c r="A52" s="89" t="s">
        <v>47</v>
      </c>
      <c r="B52" s="89" t="s">
        <v>44</v>
      </c>
      <c r="C52" s="89" t="s">
        <v>10</v>
      </c>
      <c r="D52" s="89" t="s">
        <v>48</v>
      </c>
      <c r="E52" s="89" t="s">
        <v>69</v>
      </c>
      <c r="F52" s="89" t="s">
        <v>32</v>
      </c>
      <c r="G52" s="107">
        <v>6536327</v>
      </c>
      <c r="H52" s="90">
        <v>0.34891174447785106</v>
      </c>
      <c r="I52" s="108">
        <v>2.1</v>
      </c>
      <c r="J52" s="94">
        <f t="shared" si="7"/>
        <v>274525.734</v>
      </c>
      <c r="K52" s="95">
        <f t="shared" si="3"/>
        <v>1.4654293268069744E-2</v>
      </c>
      <c r="L52" s="111">
        <v>0.59542952361006818</v>
      </c>
      <c r="M52" s="95">
        <f t="shared" si="2"/>
        <v>2.5008039991622866E-2</v>
      </c>
    </row>
    <row r="53" spans="1:13" x14ac:dyDescent="0.2">
      <c r="A53" s="89" t="s">
        <v>46</v>
      </c>
      <c r="B53" s="89" t="s">
        <v>44</v>
      </c>
      <c r="C53" s="89" t="s">
        <v>10</v>
      </c>
      <c r="D53" s="89" t="s">
        <v>48</v>
      </c>
      <c r="E53" s="89" t="s">
        <v>69</v>
      </c>
      <c r="F53" s="89" t="s">
        <v>32</v>
      </c>
      <c r="G53" s="107">
        <v>4441172</v>
      </c>
      <c r="H53" s="90">
        <v>0.46917201793623436</v>
      </c>
      <c r="I53" s="108">
        <v>2.7</v>
      </c>
      <c r="J53" s="94">
        <f t="shared" si="7"/>
        <v>239823.288</v>
      </c>
      <c r="K53" s="95">
        <f t="shared" si="3"/>
        <v>2.5335288968556656E-2</v>
      </c>
      <c r="L53" s="111">
        <v>0.40457047638993182</v>
      </c>
      <c r="M53" s="95">
        <f t="shared" si="2"/>
        <v>2.1846805725056321E-2</v>
      </c>
    </row>
    <row r="54" spans="1:13" x14ac:dyDescent="0.2">
      <c r="A54" s="89" t="s">
        <v>47</v>
      </c>
      <c r="B54" s="89" t="s">
        <v>44</v>
      </c>
      <c r="C54" s="89" t="s">
        <v>10</v>
      </c>
      <c r="D54" s="89" t="s">
        <v>48</v>
      </c>
      <c r="E54" s="89" t="s">
        <v>69</v>
      </c>
      <c r="F54" s="89" t="s">
        <v>33</v>
      </c>
      <c r="G54" s="107">
        <v>9746022</v>
      </c>
      <c r="H54" s="90">
        <v>0.5202465448469018</v>
      </c>
      <c r="I54" s="108">
        <v>1.6</v>
      </c>
      <c r="J54" s="94">
        <f t="shared" si="7"/>
        <v>311872.70400000003</v>
      </c>
      <c r="K54" s="95">
        <f t="shared" si="3"/>
        <v>1.6647889435100857E-2</v>
      </c>
      <c r="L54" s="111">
        <v>0.86268159889078477</v>
      </c>
      <c r="M54" s="95">
        <f t="shared" si="2"/>
        <v>2.7605811164505115E-2</v>
      </c>
    </row>
    <row r="55" spans="1:13" x14ac:dyDescent="0.2">
      <c r="A55" s="89" t="s">
        <v>46</v>
      </c>
      <c r="B55" s="89" t="s">
        <v>44</v>
      </c>
      <c r="C55" s="89" t="s">
        <v>10</v>
      </c>
      <c r="D55" s="89" t="s">
        <v>48</v>
      </c>
      <c r="E55" s="89" t="s">
        <v>69</v>
      </c>
      <c r="F55" s="89" t="s">
        <v>33</v>
      </c>
      <c r="G55" s="107">
        <v>1551335</v>
      </c>
      <c r="H55" s="90">
        <v>0.16388533757420523</v>
      </c>
      <c r="I55" s="108">
        <v>4.5</v>
      </c>
      <c r="J55" s="94">
        <f t="shared" si="7"/>
        <v>139620.15</v>
      </c>
      <c r="K55" s="95">
        <f t="shared" si="3"/>
        <v>1.4749680381678471E-2</v>
      </c>
      <c r="L55" s="111">
        <v>0.1373184011092152</v>
      </c>
      <c r="M55" s="95">
        <f t="shared" si="2"/>
        <v>1.2358656099829368E-2</v>
      </c>
    </row>
    <row r="56" spans="1:13" x14ac:dyDescent="0.2">
      <c r="A56" s="89" t="s">
        <v>47</v>
      </c>
      <c r="B56" s="89" t="s">
        <v>44</v>
      </c>
      <c r="C56" s="89" t="s">
        <v>10</v>
      </c>
      <c r="D56" s="89" t="s">
        <v>48</v>
      </c>
      <c r="E56" s="89" t="s">
        <v>69</v>
      </c>
      <c r="F56" s="89" t="s">
        <v>49</v>
      </c>
      <c r="G56" s="107">
        <v>18733468</v>
      </c>
      <c r="H56" s="90">
        <v>1</v>
      </c>
      <c r="I56" s="108">
        <v>0.8</v>
      </c>
      <c r="J56" s="94">
        <f t="shared" si="7"/>
        <v>299735.48800000001</v>
      </c>
      <c r="K56" s="95">
        <f t="shared" si="3"/>
        <v>1.6E-2</v>
      </c>
      <c r="L56" s="111">
        <v>0.66432042672043978</v>
      </c>
      <c r="M56" s="95">
        <f t="shared" si="2"/>
        <v>1.0629126827527037E-2</v>
      </c>
    </row>
    <row r="57" spans="1:13" x14ac:dyDescent="0.2">
      <c r="A57" s="89" t="s">
        <v>46</v>
      </c>
      <c r="B57" s="89" t="s">
        <v>44</v>
      </c>
      <c r="C57" s="89" t="s">
        <v>10</v>
      </c>
      <c r="D57" s="89" t="s">
        <v>48</v>
      </c>
      <c r="E57" s="89" t="s">
        <v>69</v>
      </c>
      <c r="F57" s="89" t="s">
        <v>49</v>
      </c>
      <c r="G57" s="107">
        <v>9465978</v>
      </c>
      <c r="H57" s="90">
        <v>1</v>
      </c>
      <c r="I57" s="108">
        <v>1.6</v>
      </c>
      <c r="J57" s="94">
        <f t="shared" si="7"/>
        <v>302911.29600000003</v>
      </c>
      <c r="K57" s="95">
        <f t="shared" si="3"/>
        <v>3.2000000000000001E-2</v>
      </c>
      <c r="L57" s="111">
        <v>0.33567957327956016</v>
      </c>
      <c r="M57" s="95">
        <f t="shared" si="2"/>
        <v>1.0741746344945926E-2</v>
      </c>
    </row>
    <row r="58" spans="1:13" x14ac:dyDescent="0.2">
      <c r="A58" s="108" t="s">
        <v>47</v>
      </c>
      <c r="B58" s="89" t="s">
        <v>44</v>
      </c>
      <c r="C58" s="108" t="s">
        <v>10</v>
      </c>
      <c r="D58" s="108" t="s">
        <v>48</v>
      </c>
      <c r="E58" s="108" t="s">
        <v>66</v>
      </c>
      <c r="F58" s="108" t="s">
        <v>31</v>
      </c>
      <c r="G58" s="107">
        <v>956730</v>
      </c>
      <c r="H58" s="90">
        <v>0.12598956717415591</v>
      </c>
      <c r="I58" s="108">
        <v>7.4</v>
      </c>
      <c r="J58" s="94">
        <f t="shared" si="7"/>
        <v>141596.04</v>
      </c>
      <c r="K58" s="95">
        <f t="shared" si="3"/>
        <v>1.8646455941775074E-2</v>
      </c>
      <c r="L58" s="111">
        <v>0.42080738648409233</v>
      </c>
      <c r="M58" s="95">
        <f t="shared" si="2"/>
        <v>6.2279493199645666E-2</v>
      </c>
    </row>
    <row r="59" spans="1:13" x14ac:dyDescent="0.2">
      <c r="A59" s="108" t="s">
        <v>46</v>
      </c>
      <c r="B59" s="89" t="s">
        <v>44</v>
      </c>
      <c r="C59" s="108" t="s">
        <v>10</v>
      </c>
      <c r="D59" s="108" t="s">
        <v>48</v>
      </c>
      <c r="E59" s="108" t="s">
        <v>66</v>
      </c>
      <c r="F59" s="108" t="s">
        <v>31</v>
      </c>
      <c r="G59" s="107">
        <v>1316828</v>
      </c>
      <c r="H59" s="90">
        <v>0.38459884926545751</v>
      </c>
      <c r="I59" s="108">
        <v>6.4</v>
      </c>
      <c r="J59" s="94">
        <f t="shared" si="7"/>
        <v>168553.98400000003</v>
      </c>
      <c r="K59" s="95">
        <f t="shared" si="3"/>
        <v>4.9228652705978565E-2</v>
      </c>
      <c r="L59" s="111">
        <v>0.57919261351590767</v>
      </c>
      <c r="M59" s="95">
        <f t="shared" si="2"/>
        <v>7.4136654530036192E-2</v>
      </c>
    </row>
    <row r="60" spans="1:13" x14ac:dyDescent="0.2">
      <c r="A60" s="108" t="s">
        <v>47</v>
      </c>
      <c r="B60" s="89" t="s">
        <v>44</v>
      </c>
      <c r="C60" s="108" t="s">
        <v>10</v>
      </c>
      <c r="D60" s="108" t="s">
        <v>48</v>
      </c>
      <c r="E60" s="108" t="s">
        <v>66</v>
      </c>
      <c r="F60" s="108" t="s">
        <v>32</v>
      </c>
      <c r="G60" s="107">
        <v>2456651</v>
      </c>
      <c r="H60" s="90">
        <v>0.32351070436586843</v>
      </c>
      <c r="I60" s="108">
        <v>4.3</v>
      </c>
      <c r="J60" s="94">
        <f t="shared" si="7"/>
        <v>211271.98599999998</v>
      </c>
      <c r="K60" s="95">
        <f t="shared" si="3"/>
        <v>2.7821920575464683E-2</v>
      </c>
      <c r="L60" s="111">
        <v>0.6134051945846879</v>
      </c>
      <c r="M60" s="95">
        <f t="shared" si="2"/>
        <v>5.2752846734283161E-2</v>
      </c>
    </row>
    <row r="61" spans="1:13" x14ac:dyDescent="0.2">
      <c r="A61" s="108" t="s">
        <v>46</v>
      </c>
      <c r="B61" s="89" t="s">
        <v>44</v>
      </c>
      <c r="C61" s="108" t="s">
        <v>10</v>
      </c>
      <c r="D61" s="108" t="s">
        <v>48</v>
      </c>
      <c r="E61" s="108" t="s">
        <v>66</v>
      </c>
      <c r="F61" s="108" t="s">
        <v>32</v>
      </c>
      <c r="G61" s="107">
        <v>1548289</v>
      </c>
      <c r="H61" s="90">
        <v>0.45220041473173866</v>
      </c>
      <c r="I61" s="108">
        <v>5.0999999999999996</v>
      </c>
      <c r="J61" s="94">
        <f t="shared" si="7"/>
        <v>157925.478</v>
      </c>
      <c r="K61" s="95">
        <f t="shared" si="3"/>
        <v>4.612444230263734E-2</v>
      </c>
      <c r="L61" s="111">
        <v>0.3865948054153121</v>
      </c>
      <c r="M61" s="95">
        <f t="shared" si="2"/>
        <v>3.9432670152361828E-2</v>
      </c>
    </row>
    <row r="62" spans="1:13" ht="15.75" customHeight="1" x14ac:dyDescent="0.2">
      <c r="A62" s="108" t="s">
        <v>47</v>
      </c>
      <c r="B62" s="89" t="s">
        <v>44</v>
      </c>
      <c r="C62" s="108" t="s">
        <v>10</v>
      </c>
      <c r="D62" s="108" t="s">
        <v>48</v>
      </c>
      <c r="E62" s="108" t="s">
        <v>66</v>
      </c>
      <c r="F62" s="108" t="s">
        <v>33</v>
      </c>
      <c r="G62" s="107">
        <v>4180343</v>
      </c>
      <c r="H62" s="90">
        <v>0.55049972845997563</v>
      </c>
      <c r="I62" s="108">
        <v>2.6</v>
      </c>
      <c r="J62" s="94">
        <f t="shared" si="7"/>
        <v>217377.83600000001</v>
      </c>
      <c r="K62" s="95">
        <f t="shared" si="3"/>
        <v>2.8625985879918735E-2</v>
      </c>
      <c r="L62" s="111">
        <v>0.88209155021411123</v>
      </c>
      <c r="M62" s="95">
        <f t="shared" si="2"/>
        <v>4.5868760611133784E-2</v>
      </c>
    </row>
    <row r="63" spans="1:13" x14ac:dyDescent="0.2">
      <c r="A63" s="108" t="s">
        <v>46</v>
      </c>
      <c r="B63" s="89" t="s">
        <v>44</v>
      </c>
      <c r="C63" s="108" t="s">
        <v>10</v>
      </c>
      <c r="D63" s="108" t="s">
        <v>48</v>
      </c>
      <c r="E63" s="108" t="s">
        <v>66</v>
      </c>
      <c r="F63" s="108" t="s">
        <v>33</v>
      </c>
      <c r="G63" s="107">
        <v>558783</v>
      </c>
      <c r="H63" s="90">
        <v>0.16320073600280383</v>
      </c>
      <c r="I63" s="108">
        <v>9.3000000000000007</v>
      </c>
      <c r="J63" s="94">
        <f t="shared" si="7"/>
        <v>103933.63800000001</v>
      </c>
      <c r="K63" s="95">
        <f t="shared" si="3"/>
        <v>3.0355336896521513E-2</v>
      </c>
      <c r="L63" s="111">
        <v>0.1179084497858888</v>
      </c>
      <c r="M63" s="95">
        <f t="shared" si="2"/>
        <v>2.1930971660175314E-2</v>
      </c>
    </row>
    <row r="64" spans="1:13" x14ac:dyDescent="0.2">
      <c r="A64" s="108" t="s">
        <v>47</v>
      </c>
      <c r="B64" s="89" t="s">
        <v>44</v>
      </c>
      <c r="C64" s="108" t="s">
        <v>10</v>
      </c>
      <c r="D64" s="108" t="s">
        <v>48</v>
      </c>
      <c r="E64" s="108" t="s">
        <v>66</v>
      </c>
      <c r="F64" s="108" t="s">
        <v>30</v>
      </c>
      <c r="G64" s="112">
        <v>7593724</v>
      </c>
      <c r="H64" s="113">
        <v>1</v>
      </c>
      <c r="I64" s="114">
        <v>1.4</v>
      </c>
      <c r="J64" s="94">
        <f t="shared" ref="J64:J65" si="8">2*(I64*G64/100)</f>
        <v>212624.272</v>
      </c>
      <c r="K64" s="115">
        <f t="shared" si="3"/>
        <v>2.7999999999999997E-2</v>
      </c>
      <c r="L64" s="116">
        <f>G64/(G64+G65)</f>
        <v>0.68923426684374056</v>
      </c>
      <c r="M64" s="95">
        <f t="shared" si="2"/>
        <v>1.9298559471624736E-2</v>
      </c>
    </row>
    <row r="65" spans="1:13" x14ac:dyDescent="0.2">
      <c r="A65" s="108" t="s">
        <v>46</v>
      </c>
      <c r="B65" s="89" t="s">
        <v>44</v>
      </c>
      <c r="C65" s="108" t="s">
        <v>10</v>
      </c>
      <c r="D65" s="108" t="s">
        <v>48</v>
      </c>
      <c r="E65" s="108" t="s">
        <v>66</v>
      </c>
      <c r="F65" s="108" t="s">
        <v>30</v>
      </c>
      <c r="G65" s="112">
        <v>3423900</v>
      </c>
      <c r="H65" s="113">
        <v>1</v>
      </c>
      <c r="I65" s="114">
        <v>3.3</v>
      </c>
      <c r="J65" s="94">
        <f t="shared" si="8"/>
        <v>225977.4</v>
      </c>
      <c r="K65" s="115">
        <f t="shared" si="3"/>
        <v>6.6000000000000003E-2</v>
      </c>
      <c r="L65" s="116">
        <f>G65/(G65+G64)</f>
        <v>0.31076573315625944</v>
      </c>
      <c r="M65" s="95">
        <f t="shared" si="2"/>
        <v>2.051053838831312E-2</v>
      </c>
    </row>
    <row r="66" spans="1:13" x14ac:dyDescent="0.2">
      <c r="A66" s="108" t="s">
        <v>47</v>
      </c>
      <c r="B66" s="89" t="s">
        <v>44</v>
      </c>
      <c r="C66" s="108" t="s">
        <v>10</v>
      </c>
      <c r="D66" s="108" t="s">
        <v>48</v>
      </c>
      <c r="E66" s="108" t="s">
        <v>67</v>
      </c>
      <c r="F66" s="108" t="s">
        <v>31</v>
      </c>
      <c r="G66" s="107">
        <v>408722</v>
      </c>
      <c r="H66" s="90">
        <v>0.13030916712470619</v>
      </c>
      <c r="I66" s="108">
        <v>9.1999999999999993</v>
      </c>
      <c r="J66" s="94">
        <f t="shared" ref="J66:J71" si="9">2*(I66*G66/100)</f>
        <v>75204.847999999998</v>
      </c>
      <c r="K66" s="95">
        <f t="shared" ref="K66:K97" si="10">2*(I66*H66/100)</f>
        <v>2.3976886750945937E-2</v>
      </c>
      <c r="L66" s="111">
        <v>0.38691214906912264</v>
      </c>
      <c r="M66" s="95">
        <f t="shared" si="2"/>
        <v>7.1191835428718556E-2</v>
      </c>
    </row>
    <row r="67" spans="1:13" x14ac:dyDescent="0.2">
      <c r="A67" s="108" t="s">
        <v>46</v>
      </c>
      <c r="B67" s="89" t="s">
        <v>44</v>
      </c>
      <c r="C67" s="108" t="s">
        <v>10</v>
      </c>
      <c r="D67" s="108" t="s">
        <v>48</v>
      </c>
      <c r="E67" s="108" t="s">
        <v>67</v>
      </c>
      <c r="F67" s="108" t="s">
        <v>31</v>
      </c>
      <c r="G67" s="107">
        <v>647647</v>
      </c>
      <c r="H67" s="90">
        <v>0.3826968121943552</v>
      </c>
      <c r="I67" s="108">
        <v>8.1999999999999993</v>
      </c>
      <c r="J67" s="94">
        <f t="shared" si="9"/>
        <v>106214.10799999999</v>
      </c>
      <c r="K67" s="95">
        <f t="shared" si="10"/>
        <v>6.2762277199874247E-2</v>
      </c>
      <c r="L67" s="111">
        <v>0.61308785093087736</v>
      </c>
      <c r="M67" s="95">
        <f t="shared" si="2"/>
        <v>0.10054640755266388</v>
      </c>
    </row>
    <row r="68" spans="1:13" ht="16.5" customHeight="1" x14ac:dyDescent="0.2">
      <c r="A68" s="108" t="s">
        <v>47</v>
      </c>
      <c r="B68" s="89" t="s">
        <v>44</v>
      </c>
      <c r="C68" s="108" t="s">
        <v>10</v>
      </c>
      <c r="D68" s="108" t="s">
        <v>48</v>
      </c>
      <c r="E68" s="108" t="s">
        <v>67</v>
      </c>
      <c r="F68" s="108" t="s">
        <v>32</v>
      </c>
      <c r="G68" s="107">
        <v>1072968</v>
      </c>
      <c r="H68" s="90">
        <v>0.34208475793194831</v>
      </c>
      <c r="I68" s="108">
        <v>5.7</v>
      </c>
      <c r="J68" s="94">
        <f t="shared" si="9"/>
        <v>122318.35200000001</v>
      </c>
      <c r="K68" s="95">
        <f t="shared" si="10"/>
        <v>3.8997662404242107E-2</v>
      </c>
      <c r="L68" s="111">
        <v>0.58136729963361389</v>
      </c>
      <c r="M68" s="95">
        <f t="shared" si="2"/>
        <v>6.6275872158231983E-2</v>
      </c>
    </row>
    <row r="69" spans="1:13" x14ac:dyDescent="0.2">
      <c r="A69" s="108" t="s">
        <v>46</v>
      </c>
      <c r="B69" s="89" t="s">
        <v>44</v>
      </c>
      <c r="C69" s="108" t="s">
        <v>10</v>
      </c>
      <c r="D69" s="108" t="s">
        <v>48</v>
      </c>
      <c r="E69" s="108" t="s">
        <v>67</v>
      </c>
      <c r="F69" s="108" t="s">
        <v>32</v>
      </c>
      <c r="G69" s="107">
        <v>772626</v>
      </c>
      <c r="H69" s="90">
        <v>0.45654732781665924</v>
      </c>
      <c r="I69" s="108">
        <v>6.6</v>
      </c>
      <c r="J69" s="94">
        <f t="shared" si="9"/>
        <v>101986.632</v>
      </c>
      <c r="K69" s="95">
        <f t="shared" si="10"/>
        <v>6.0264247271799014E-2</v>
      </c>
      <c r="L69" s="111">
        <v>0.41863270036638611</v>
      </c>
      <c r="M69" s="95">
        <f t="shared" ref="M69:M132" si="11">2*(L69*I69/100)</f>
        <v>5.5259516448362966E-2</v>
      </c>
    </row>
    <row r="70" spans="1:13" x14ac:dyDescent="0.2">
      <c r="A70" s="108" t="s">
        <v>47</v>
      </c>
      <c r="B70" s="89" t="s">
        <v>44</v>
      </c>
      <c r="C70" s="108" t="s">
        <v>10</v>
      </c>
      <c r="D70" s="108" t="s">
        <v>48</v>
      </c>
      <c r="E70" s="108" t="s">
        <v>67</v>
      </c>
      <c r="F70" s="108" t="s">
        <v>33</v>
      </c>
      <c r="G70" s="107">
        <v>1654866</v>
      </c>
      <c r="H70" s="90">
        <v>0.52760607494334555</v>
      </c>
      <c r="I70" s="108">
        <v>4.5</v>
      </c>
      <c r="J70" s="94">
        <f t="shared" si="9"/>
        <v>148937.94</v>
      </c>
      <c r="K70" s="95">
        <f t="shared" si="10"/>
        <v>4.7484546744901095E-2</v>
      </c>
      <c r="L70" s="111">
        <v>0.85881540305057247</v>
      </c>
      <c r="M70" s="95">
        <f t="shared" si="11"/>
        <v>7.7293386274551526E-2</v>
      </c>
    </row>
    <row r="71" spans="1:13" ht="15" customHeight="1" x14ac:dyDescent="0.2">
      <c r="A71" s="108" t="s">
        <v>46</v>
      </c>
      <c r="B71" s="89" t="s">
        <v>44</v>
      </c>
      <c r="C71" s="108" t="s">
        <v>10</v>
      </c>
      <c r="D71" s="108" t="s">
        <v>48</v>
      </c>
      <c r="E71" s="108" t="s">
        <v>67</v>
      </c>
      <c r="F71" s="108" t="s">
        <v>33</v>
      </c>
      <c r="G71" s="107">
        <v>272051</v>
      </c>
      <c r="H71" s="90">
        <v>0.16075585998898556</v>
      </c>
      <c r="I71" s="108">
        <v>11.7</v>
      </c>
      <c r="J71" s="94">
        <f t="shared" si="9"/>
        <v>63659.933999999994</v>
      </c>
      <c r="K71" s="95">
        <f t="shared" si="10"/>
        <v>3.7616871237422619E-2</v>
      </c>
      <c r="L71" s="111">
        <v>0.1411845969494275</v>
      </c>
      <c r="M71" s="95">
        <f t="shared" si="11"/>
        <v>3.3037195686166032E-2</v>
      </c>
    </row>
    <row r="72" spans="1:13" x14ac:dyDescent="0.2">
      <c r="A72" s="108" t="s">
        <v>47</v>
      </c>
      <c r="B72" s="89" t="s">
        <v>44</v>
      </c>
      <c r="C72" s="108" t="s">
        <v>10</v>
      </c>
      <c r="D72" s="108" t="s">
        <v>48</v>
      </c>
      <c r="E72" s="108" t="s">
        <v>67</v>
      </c>
      <c r="F72" s="108" t="s">
        <v>30</v>
      </c>
      <c r="G72" s="112">
        <v>3136556</v>
      </c>
      <c r="H72" s="113">
        <v>1</v>
      </c>
      <c r="I72" s="114">
        <v>3.1</v>
      </c>
      <c r="J72" s="94">
        <f t="shared" ref="J72:J73" si="12">2*(I72*G72/100)</f>
        <v>194466.47199999998</v>
      </c>
      <c r="K72" s="115">
        <f t="shared" si="10"/>
        <v>6.2E-2</v>
      </c>
      <c r="L72" s="116">
        <f>G72/(G72+G73)</f>
        <v>0.64954109441526808</v>
      </c>
      <c r="M72" s="95">
        <f t="shared" si="11"/>
        <v>4.0271547853746627E-2</v>
      </c>
    </row>
    <row r="73" spans="1:13" x14ac:dyDescent="0.2">
      <c r="A73" s="108" t="s">
        <v>46</v>
      </c>
      <c r="B73" s="89" t="s">
        <v>44</v>
      </c>
      <c r="C73" s="108" t="s">
        <v>10</v>
      </c>
      <c r="D73" s="108" t="s">
        <v>48</v>
      </c>
      <c r="E73" s="108" t="s">
        <v>67</v>
      </c>
      <c r="F73" s="108" t="s">
        <v>30</v>
      </c>
      <c r="G73" s="112">
        <v>1692324</v>
      </c>
      <c r="H73" s="113">
        <v>1</v>
      </c>
      <c r="I73" s="114">
        <v>4.5</v>
      </c>
      <c r="J73" s="94">
        <f t="shared" si="12"/>
        <v>152309.16</v>
      </c>
      <c r="K73" s="115">
        <f t="shared" si="10"/>
        <v>0.09</v>
      </c>
      <c r="L73" s="116">
        <f>G73/(G73+G72)</f>
        <v>0.35045890558473186</v>
      </c>
      <c r="M73" s="95">
        <f t="shared" si="11"/>
        <v>3.1541301502625865E-2</v>
      </c>
    </row>
    <row r="74" spans="1:13" ht="15" customHeight="1" x14ac:dyDescent="0.2">
      <c r="A74" s="108" t="s">
        <v>47</v>
      </c>
      <c r="B74" s="89" t="s">
        <v>44</v>
      </c>
      <c r="C74" s="108" t="s">
        <v>10</v>
      </c>
      <c r="D74" s="108" t="s">
        <v>48</v>
      </c>
      <c r="E74" s="108" t="s">
        <v>65</v>
      </c>
      <c r="F74" s="108" t="s">
        <v>31</v>
      </c>
      <c r="G74" s="107">
        <v>669147</v>
      </c>
      <c r="H74" s="90">
        <v>0.15107125271512933</v>
      </c>
      <c r="I74" s="108">
        <v>8.5</v>
      </c>
      <c r="J74" s="94">
        <f t="shared" ref="J74:J79" si="13">2*(I74*G74/100)</f>
        <v>113754.99</v>
      </c>
      <c r="K74" s="95">
        <f t="shared" si="10"/>
        <v>2.5682112961571985E-2</v>
      </c>
      <c r="L74" s="111">
        <v>0.45173657594089422</v>
      </c>
      <c r="M74" s="95">
        <f t="shared" si="11"/>
        <v>7.6795217909952015E-2</v>
      </c>
    </row>
    <row r="75" spans="1:13" x14ac:dyDescent="0.2">
      <c r="A75" s="108" t="s">
        <v>46</v>
      </c>
      <c r="B75" s="89" t="s">
        <v>44</v>
      </c>
      <c r="C75" s="108" t="s">
        <v>10</v>
      </c>
      <c r="D75" s="108" t="s">
        <v>48</v>
      </c>
      <c r="E75" s="108" t="s">
        <v>65</v>
      </c>
      <c r="F75" s="108" t="s">
        <v>31</v>
      </c>
      <c r="G75" s="107">
        <v>812130</v>
      </c>
      <c r="H75" s="90">
        <v>0.37082596480365582</v>
      </c>
      <c r="I75" s="108">
        <v>6.7</v>
      </c>
      <c r="J75" s="94">
        <f t="shared" si="13"/>
        <v>108825.42</v>
      </c>
      <c r="K75" s="95">
        <f t="shared" si="10"/>
        <v>4.9690679283689879E-2</v>
      </c>
      <c r="L75" s="111">
        <v>0.54826342405910578</v>
      </c>
      <c r="M75" s="95">
        <f t="shared" si="11"/>
        <v>7.3467298823920182E-2</v>
      </c>
    </row>
    <row r="76" spans="1:13" x14ac:dyDescent="0.2">
      <c r="A76" s="108" t="s">
        <v>47</v>
      </c>
      <c r="B76" s="89" t="s">
        <v>44</v>
      </c>
      <c r="C76" s="108" t="s">
        <v>10</v>
      </c>
      <c r="D76" s="108" t="s">
        <v>48</v>
      </c>
      <c r="E76" s="108" t="s">
        <v>65</v>
      </c>
      <c r="F76" s="108" t="s">
        <v>32</v>
      </c>
      <c r="G76" s="107">
        <v>1763366</v>
      </c>
      <c r="H76" s="90">
        <v>0.39810969878855734</v>
      </c>
      <c r="I76" s="108">
        <v>4.5</v>
      </c>
      <c r="J76" s="94">
        <f t="shared" si="13"/>
        <v>158702.94</v>
      </c>
      <c r="K76" s="95">
        <f t="shared" si="10"/>
        <v>3.5829872890970164E-2</v>
      </c>
      <c r="L76" s="111">
        <v>0.61942127219512744</v>
      </c>
      <c r="M76" s="95">
        <f t="shared" si="11"/>
        <v>5.5747914497561474E-2</v>
      </c>
    </row>
    <row r="77" spans="1:13" ht="15" customHeight="1" x14ac:dyDescent="0.2">
      <c r="A77" s="108" t="s">
        <v>46</v>
      </c>
      <c r="B77" s="89" t="s">
        <v>44</v>
      </c>
      <c r="C77" s="108" t="s">
        <v>10</v>
      </c>
      <c r="D77" s="108" t="s">
        <v>48</v>
      </c>
      <c r="E77" s="108" t="s">
        <v>65</v>
      </c>
      <c r="F77" s="108" t="s">
        <v>32</v>
      </c>
      <c r="G77" s="107">
        <v>1083430</v>
      </c>
      <c r="H77" s="90">
        <v>0.49470401911913708</v>
      </c>
      <c r="I77" s="108">
        <v>5.6</v>
      </c>
      <c r="J77" s="94">
        <f t="shared" si="13"/>
        <v>121344.16</v>
      </c>
      <c r="K77" s="95">
        <f t="shared" si="10"/>
        <v>5.5406850141343354E-2</v>
      </c>
      <c r="L77" s="111">
        <v>0.38057872780487256</v>
      </c>
      <c r="M77" s="95">
        <f t="shared" si="11"/>
        <v>4.2624817514145728E-2</v>
      </c>
    </row>
    <row r="78" spans="1:13" x14ac:dyDescent="0.2">
      <c r="A78" s="108" t="s">
        <v>47</v>
      </c>
      <c r="B78" s="89" t="s">
        <v>44</v>
      </c>
      <c r="C78" s="108" t="s">
        <v>10</v>
      </c>
      <c r="D78" s="108" t="s">
        <v>48</v>
      </c>
      <c r="E78" s="108" t="s">
        <v>65</v>
      </c>
      <c r="F78" s="108" t="s">
        <v>33</v>
      </c>
      <c r="G78" s="107">
        <v>1996834</v>
      </c>
      <c r="H78" s="90">
        <v>0.45081904849631332</v>
      </c>
      <c r="I78" s="108">
        <v>4.5</v>
      </c>
      <c r="J78" s="94">
        <f t="shared" si="13"/>
        <v>179715.06</v>
      </c>
      <c r="K78" s="95">
        <f t="shared" si="10"/>
        <v>4.0573714364668195E-2</v>
      </c>
      <c r="L78" s="111">
        <v>0.87147339253909628</v>
      </c>
      <c r="M78" s="95">
        <f t="shared" si="11"/>
        <v>7.8432605328518659E-2</v>
      </c>
    </row>
    <row r="79" spans="1:13" x14ac:dyDescent="0.2">
      <c r="A79" s="108" t="s">
        <v>46</v>
      </c>
      <c r="B79" s="89" t="s">
        <v>44</v>
      </c>
      <c r="C79" s="108" t="s">
        <v>10</v>
      </c>
      <c r="D79" s="108" t="s">
        <v>48</v>
      </c>
      <c r="E79" s="108" t="s">
        <v>65</v>
      </c>
      <c r="F79" s="108" t="s">
        <v>33</v>
      </c>
      <c r="G79" s="107">
        <v>294497</v>
      </c>
      <c r="H79" s="90">
        <v>0.13447001607720713</v>
      </c>
      <c r="I79" s="108">
        <v>12.3</v>
      </c>
      <c r="J79" s="94">
        <f t="shared" si="13"/>
        <v>72446.262000000002</v>
      </c>
      <c r="K79" s="95">
        <f t="shared" si="10"/>
        <v>3.3079623954992955E-2</v>
      </c>
      <c r="L79" s="111">
        <v>0.12852660746090372</v>
      </c>
      <c r="M79" s="95">
        <f t="shared" si="11"/>
        <v>3.1617545435382317E-2</v>
      </c>
    </row>
    <row r="80" spans="1:13" ht="15" customHeight="1" x14ac:dyDescent="0.2">
      <c r="A80" s="108" t="s">
        <v>47</v>
      </c>
      <c r="B80" s="89" t="s">
        <v>44</v>
      </c>
      <c r="C80" s="108" t="s">
        <v>10</v>
      </c>
      <c r="D80" s="108" t="s">
        <v>48</v>
      </c>
      <c r="E80" s="108" t="s">
        <v>65</v>
      </c>
      <c r="F80" s="108" t="s">
        <v>30</v>
      </c>
      <c r="G80" s="112">
        <v>4429347</v>
      </c>
      <c r="H80" s="113">
        <v>1</v>
      </c>
      <c r="I80" s="114">
        <v>1.7</v>
      </c>
      <c r="J80" s="94">
        <f t="shared" ref="J80:J81" si="14">2*(I80*G80/100)</f>
        <v>150597.79799999998</v>
      </c>
      <c r="K80" s="115">
        <f t="shared" si="10"/>
        <v>3.4000000000000002E-2</v>
      </c>
      <c r="L80" s="116">
        <f>G80/(G80+G81)</f>
        <v>0.66914589289307613</v>
      </c>
      <c r="M80" s="95">
        <f t="shared" si="11"/>
        <v>2.2750960358364589E-2</v>
      </c>
    </row>
    <row r="81" spans="1:13" x14ac:dyDescent="0.2">
      <c r="A81" s="108" t="s">
        <v>46</v>
      </c>
      <c r="B81" s="89" t="s">
        <v>44</v>
      </c>
      <c r="C81" s="108" t="s">
        <v>10</v>
      </c>
      <c r="D81" s="108" t="s">
        <v>48</v>
      </c>
      <c r="E81" s="108" t="s">
        <v>65</v>
      </c>
      <c r="F81" s="108" t="s">
        <v>30</v>
      </c>
      <c r="G81" s="112">
        <v>2190057</v>
      </c>
      <c r="H81" s="113">
        <v>1</v>
      </c>
      <c r="I81" s="114">
        <v>3.6</v>
      </c>
      <c r="J81" s="94">
        <f t="shared" si="14"/>
        <v>157684.10399999999</v>
      </c>
      <c r="K81" s="115">
        <f t="shared" si="10"/>
        <v>7.2000000000000008E-2</v>
      </c>
      <c r="L81" s="116">
        <f>G81/(G81+G80)</f>
        <v>0.33085410710692381</v>
      </c>
      <c r="M81" s="95">
        <f t="shared" si="11"/>
        <v>2.3821495711698514E-2</v>
      </c>
    </row>
    <row r="82" spans="1:13" x14ac:dyDescent="0.2">
      <c r="A82" s="89" t="s">
        <v>47</v>
      </c>
      <c r="B82" s="89" t="s">
        <v>44</v>
      </c>
      <c r="C82" s="89" t="s">
        <v>10</v>
      </c>
      <c r="D82" s="89" t="s">
        <v>50</v>
      </c>
      <c r="E82" s="89" t="s">
        <v>69</v>
      </c>
      <c r="F82" s="89" t="s">
        <v>31</v>
      </c>
      <c r="G82" s="107">
        <v>1266118</v>
      </c>
      <c r="H82" s="90">
        <v>0.15230142575011085</v>
      </c>
      <c r="I82" s="108">
        <v>5.7</v>
      </c>
      <c r="J82" s="94">
        <f t="shared" ref="J82:J113" si="15">2*(I82*G82/100)</f>
        <v>144337.45200000002</v>
      </c>
      <c r="K82" s="95">
        <f t="shared" si="10"/>
        <v>1.736236253551264E-2</v>
      </c>
      <c r="L82" s="111">
        <v>0.37534158533541323</v>
      </c>
      <c r="M82" s="95">
        <f t="shared" si="11"/>
        <v>4.2788940728237107E-2</v>
      </c>
    </row>
    <row r="83" spans="1:13" x14ac:dyDescent="0.2">
      <c r="A83" s="89" t="s">
        <v>46</v>
      </c>
      <c r="B83" s="89" t="s">
        <v>44</v>
      </c>
      <c r="C83" s="89" t="s">
        <v>10</v>
      </c>
      <c r="D83" s="89" t="s">
        <v>50</v>
      </c>
      <c r="E83" s="89" t="s">
        <v>69</v>
      </c>
      <c r="F83" s="89" t="s">
        <v>31</v>
      </c>
      <c r="G83" s="107">
        <v>2107124</v>
      </c>
      <c r="H83" s="90">
        <v>0.37759142030888637</v>
      </c>
      <c r="I83" s="108">
        <v>3.9</v>
      </c>
      <c r="J83" s="94">
        <f t="shared" si="15"/>
        <v>164355.67199999999</v>
      </c>
      <c r="K83" s="95">
        <f t="shared" si="10"/>
        <v>2.9452130784093134E-2</v>
      </c>
      <c r="L83" s="111">
        <v>0.62465841466458671</v>
      </c>
      <c r="M83" s="95">
        <f t="shared" si="11"/>
        <v>4.8723356343837759E-2</v>
      </c>
    </row>
    <row r="84" spans="1:13" ht="15" customHeight="1" x14ac:dyDescent="0.2">
      <c r="A84" s="89" t="s">
        <v>47</v>
      </c>
      <c r="B84" s="89" t="s">
        <v>44</v>
      </c>
      <c r="C84" s="89" t="s">
        <v>10</v>
      </c>
      <c r="D84" s="89" t="s">
        <v>50</v>
      </c>
      <c r="E84" s="89" t="s">
        <v>69</v>
      </c>
      <c r="F84" s="89" t="s">
        <v>32</v>
      </c>
      <c r="G84" s="107">
        <v>3351785</v>
      </c>
      <c r="H84" s="90">
        <v>0.4031864599569987</v>
      </c>
      <c r="I84" s="108">
        <v>3.1</v>
      </c>
      <c r="J84" s="94">
        <f t="shared" si="15"/>
        <v>207810.67</v>
      </c>
      <c r="K84" s="95">
        <f t="shared" si="10"/>
        <v>2.4997560517333917E-2</v>
      </c>
      <c r="L84" s="111">
        <v>0.55909245733894286</v>
      </c>
      <c r="M84" s="95">
        <f t="shared" si="11"/>
        <v>3.4663732355014458E-2</v>
      </c>
    </row>
    <row r="85" spans="1:13" x14ac:dyDescent="0.2">
      <c r="A85" s="89" t="s">
        <v>46</v>
      </c>
      <c r="B85" s="89" t="s">
        <v>44</v>
      </c>
      <c r="C85" s="89" t="s">
        <v>10</v>
      </c>
      <c r="D85" s="89" t="s">
        <v>50</v>
      </c>
      <c r="E85" s="89" t="s">
        <v>69</v>
      </c>
      <c r="F85" s="89" t="s">
        <v>32</v>
      </c>
      <c r="G85" s="107">
        <v>2643261</v>
      </c>
      <c r="H85" s="90">
        <v>0.47366584749501561</v>
      </c>
      <c r="I85" s="108">
        <v>3.9</v>
      </c>
      <c r="J85" s="94">
        <f t="shared" si="15"/>
        <v>206174.35800000001</v>
      </c>
      <c r="K85" s="95">
        <f t="shared" si="10"/>
        <v>3.6945936104611221E-2</v>
      </c>
      <c r="L85" s="111">
        <v>0.44090754266105714</v>
      </c>
      <c r="M85" s="95">
        <f t="shared" si="11"/>
        <v>3.4390788327562455E-2</v>
      </c>
    </row>
    <row r="86" spans="1:13" x14ac:dyDescent="0.2">
      <c r="A86" s="89" t="s">
        <v>47</v>
      </c>
      <c r="B86" s="89" t="s">
        <v>44</v>
      </c>
      <c r="C86" s="89" t="s">
        <v>10</v>
      </c>
      <c r="D86" s="89" t="s">
        <v>50</v>
      </c>
      <c r="E86" s="89" t="s">
        <v>69</v>
      </c>
      <c r="F86" s="89" t="s">
        <v>33</v>
      </c>
      <c r="G86" s="107">
        <v>3695335</v>
      </c>
      <c r="H86" s="90">
        <v>0.44451211429289045</v>
      </c>
      <c r="I86" s="108">
        <v>3.1</v>
      </c>
      <c r="J86" s="94">
        <f t="shared" si="15"/>
        <v>229110.77</v>
      </c>
      <c r="K86" s="95">
        <f t="shared" si="10"/>
        <v>2.7559751086159209E-2</v>
      </c>
      <c r="L86" s="111">
        <v>0.81657932232933161</v>
      </c>
      <c r="M86" s="95">
        <f t="shared" si="11"/>
        <v>5.0627917984418562E-2</v>
      </c>
    </row>
    <row r="87" spans="1:13" x14ac:dyDescent="0.2">
      <c r="A87" s="89" t="s">
        <v>46</v>
      </c>
      <c r="B87" s="89" t="s">
        <v>44</v>
      </c>
      <c r="C87" s="89" t="s">
        <v>10</v>
      </c>
      <c r="D87" s="89" t="s">
        <v>50</v>
      </c>
      <c r="E87" s="89" t="s">
        <v>69</v>
      </c>
      <c r="F87" s="89" t="s">
        <v>33</v>
      </c>
      <c r="G87" s="107">
        <v>830049</v>
      </c>
      <c r="H87" s="90">
        <v>0.14874273219609802</v>
      </c>
      <c r="I87" s="108">
        <v>6.6</v>
      </c>
      <c r="J87" s="94">
        <f t="shared" si="15"/>
        <v>109566.46799999999</v>
      </c>
      <c r="K87" s="95">
        <f t="shared" si="10"/>
        <v>1.9634040649884936E-2</v>
      </c>
      <c r="L87" s="111">
        <v>0.18342067767066839</v>
      </c>
      <c r="M87" s="95">
        <f t="shared" si="11"/>
        <v>2.4211529452528226E-2</v>
      </c>
    </row>
    <row r="88" spans="1:13" ht="15.75" customHeight="1" x14ac:dyDescent="0.2">
      <c r="A88" s="89" t="s">
        <v>47</v>
      </c>
      <c r="B88" s="89" t="s">
        <v>44</v>
      </c>
      <c r="C88" s="89" t="s">
        <v>10</v>
      </c>
      <c r="D88" s="89" t="s">
        <v>50</v>
      </c>
      <c r="E88" s="89" t="s">
        <v>69</v>
      </c>
      <c r="F88" s="89" t="s">
        <v>49</v>
      </c>
      <c r="G88" s="107">
        <v>8313238</v>
      </c>
      <c r="H88" s="90">
        <v>1</v>
      </c>
      <c r="I88" s="108">
        <v>1.7</v>
      </c>
      <c r="J88" s="94">
        <f t="shared" si="15"/>
        <v>282650.092</v>
      </c>
      <c r="K88" s="95">
        <f t="shared" si="10"/>
        <v>3.4000000000000002E-2</v>
      </c>
      <c r="L88" s="111">
        <v>0.59834707484097793</v>
      </c>
      <c r="M88" s="95">
        <f t="shared" si="11"/>
        <v>2.0343800544593251E-2</v>
      </c>
    </row>
    <row r="89" spans="1:13" x14ac:dyDescent="0.2">
      <c r="A89" s="89" t="s">
        <v>46</v>
      </c>
      <c r="B89" s="89" t="s">
        <v>44</v>
      </c>
      <c r="C89" s="89" t="s">
        <v>10</v>
      </c>
      <c r="D89" s="89" t="s">
        <v>50</v>
      </c>
      <c r="E89" s="89" t="s">
        <v>69</v>
      </c>
      <c r="F89" s="89" t="s">
        <v>49</v>
      </c>
      <c r="G89" s="107">
        <v>5580434</v>
      </c>
      <c r="H89" s="90">
        <v>1</v>
      </c>
      <c r="I89" s="108">
        <v>2.2999999999999998</v>
      </c>
      <c r="J89" s="94">
        <f t="shared" si="15"/>
        <v>256699.96399999998</v>
      </c>
      <c r="K89" s="95">
        <f t="shared" si="10"/>
        <v>4.5999999999999999E-2</v>
      </c>
      <c r="L89" s="111">
        <v>0.40165292515902201</v>
      </c>
      <c r="M89" s="95">
        <f t="shared" si="11"/>
        <v>1.8476034557315012E-2</v>
      </c>
    </row>
    <row r="90" spans="1:13" x14ac:dyDescent="0.2">
      <c r="A90" s="89" t="s">
        <v>47</v>
      </c>
      <c r="B90" s="89" t="s">
        <v>44</v>
      </c>
      <c r="C90" s="89" t="s">
        <v>10</v>
      </c>
      <c r="D90" s="89" t="s">
        <v>9</v>
      </c>
      <c r="E90" s="89" t="s">
        <v>69</v>
      </c>
      <c r="F90" s="89" t="s">
        <v>31</v>
      </c>
      <c r="G90" s="107">
        <v>1185001</v>
      </c>
      <c r="H90" s="90">
        <v>0.11372118334036932</v>
      </c>
      <c r="I90" s="108">
        <v>5.7</v>
      </c>
      <c r="J90" s="94">
        <f t="shared" si="15"/>
        <v>135090.114</v>
      </c>
      <c r="K90" s="95">
        <f t="shared" si="10"/>
        <v>1.2964214900802103E-2</v>
      </c>
      <c r="L90" s="111">
        <v>0.46446074780860941</v>
      </c>
      <c r="M90" s="95">
        <f t="shared" si="11"/>
        <v>5.2948525250181476E-2</v>
      </c>
    </row>
    <row r="91" spans="1:13" ht="15" customHeight="1" x14ac:dyDescent="0.2">
      <c r="A91" s="89" t="s">
        <v>46</v>
      </c>
      <c r="B91" s="89" t="s">
        <v>44</v>
      </c>
      <c r="C91" s="89" t="s">
        <v>10</v>
      </c>
      <c r="D91" s="89" t="s">
        <v>9</v>
      </c>
      <c r="E91" s="89" t="s">
        <v>69</v>
      </c>
      <c r="F91" s="89" t="s">
        <v>31</v>
      </c>
      <c r="G91" s="107">
        <v>1366347</v>
      </c>
      <c r="H91" s="90">
        <v>0.35164864860691392</v>
      </c>
      <c r="I91" s="108">
        <v>5.7</v>
      </c>
      <c r="J91" s="94">
        <f t="shared" si="15"/>
        <v>155763.55800000002</v>
      </c>
      <c r="K91" s="95">
        <f t="shared" si="10"/>
        <v>4.008794594118819E-2</v>
      </c>
      <c r="L91" s="111">
        <v>0.53553925219139054</v>
      </c>
      <c r="M91" s="95">
        <f t="shared" si="11"/>
        <v>6.1051474749818528E-2</v>
      </c>
    </row>
    <row r="92" spans="1:13" x14ac:dyDescent="0.2">
      <c r="A92" s="89" t="s">
        <v>47</v>
      </c>
      <c r="B92" s="89" t="s">
        <v>44</v>
      </c>
      <c r="C92" s="89" t="s">
        <v>10</v>
      </c>
      <c r="D92" s="89" t="s">
        <v>9</v>
      </c>
      <c r="E92" s="89" t="s">
        <v>69</v>
      </c>
      <c r="F92" s="89" t="s">
        <v>32</v>
      </c>
      <c r="G92" s="107">
        <v>3184543</v>
      </c>
      <c r="H92" s="90">
        <v>0.30561155506053561</v>
      </c>
      <c r="I92" s="108">
        <v>3.1</v>
      </c>
      <c r="J92" s="94">
        <f t="shared" si="15"/>
        <v>197441.66600000003</v>
      </c>
      <c r="K92" s="95">
        <f t="shared" si="10"/>
        <v>1.8947916413753207E-2</v>
      </c>
      <c r="L92" s="111">
        <v>0.63915138220014034</v>
      </c>
      <c r="M92" s="95">
        <f t="shared" si="11"/>
        <v>3.9627385696408703E-2</v>
      </c>
    </row>
    <row r="93" spans="1:13" x14ac:dyDescent="0.2">
      <c r="A93" s="89" t="s">
        <v>46</v>
      </c>
      <c r="B93" s="89" t="s">
        <v>44</v>
      </c>
      <c r="C93" s="89" t="s">
        <v>10</v>
      </c>
      <c r="D93" s="89" t="s">
        <v>9</v>
      </c>
      <c r="E93" s="89" t="s">
        <v>69</v>
      </c>
      <c r="F93" s="89" t="s">
        <v>32</v>
      </c>
      <c r="G93" s="107">
        <v>1797912</v>
      </c>
      <c r="H93" s="90">
        <v>0.46271798094785133</v>
      </c>
      <c r="I93" s="108">
        <v>4.5</v>
      </c>
      <c r="J93" s="94">
        <f t="shared" si="15"/>
        <v>161812.07999999999</v>
      </c>
      <c r="K93" s="95">
        <f t="shared" si="10"/>
        <v>4.164461828530662E-2</v>
      </c>
      <c r="L93" s="111">
        <v>0.36084861779985972</v>
      </c>
      <c r="M93" s="95">
        <f t="shared" si="11"/>
        <v>3.2476375601987371E-2</v>
      </c>
    </row>
    <row r="94" spans="1:13" ht="15" customHeight="1" x14ac:dyDescent="0.2">
      <c r="A94" s="89" t="s">
        <v>47</v>
      </c>
      <c r="B94" s="89" t="s">
        <v>44</v>
      </c>
      <c r="C94" s="89" t="s">
        <v>10</v>
      </c>
      <c r="D94" s="89" t="s">
        <v>9</v>
      </c>
      <c r="E94" s="89" t="s">
        <v>69</v>
      </c>
      <c r="F94" s="89" t="s">
        <v>33</v>
      </c>
      <c r="G94" s="107">
        <v>6050687</v>
      </c>
      <c r="H94" s="90">
        <v>0.5806672615990951</v>
      </c>
      <c r="I94" s="108">
        <v>2.1</v>
      </c>
      <c r="J94" s="94">
        <f t="shared" si="15"/>
        <v>254128.85400000002</v>
      </c>
      <c r="K94" s="95">
        <f t="shared" si="10"/>
        <v>2.4388024987161992E-2</v>
      </c>
      <c r="L94" s="111">
        <v>0.89348940205618033</v>
      </c>
      <c r="M94" s="95">
        <f t="shared" si="11"/>
        <v>3.7526554886359573E-2</v>
      </c>
    </row>
    <row r="95" spans="1:13" x14ac:dyDescent="0.2">
      <c r="A95" s="89" t="s">
        <v>46</v>
      </c>
      <c r="B95" s="89" t="s">
        <v>44</v>
      </c>
      <c r="C95" s="89" t="s">
        <v>10</v>
      </c>
      <c r="D95" s="89" t="s">
        <v>9</v>
      </c>
      <c r="E95" s="89" t="s">
        <v>69</v>
      </c>
      <c r="F95" s="89" t="s">
        <v>33</v>
      </c>
      <c r="G95" s="107">
        <v>721287</v>
      </c>
      <c r="H95" s="90">
        <v>0.18563337044523473</v>
      </c>
      <c r="I95" s="108">
        <v>8.1999999999999993</v>
      </c>
      <c r="J95" s="94">
        <f t="shared" si="15"/>
        <v>118291.06799999998</v>
      </c>
      <c r="K95" s="95">
        <f t="shared" si="10"/>
        <v>3.0443872753018492E-2</v>
      </c>
      <c r="L95" s="111">
        <v>0.10651059794381963</v>
      </c>
      <c r="M95" s="95">
        <f t="shared" si="11"/>
        <v>1.7467738062786418E-2</v>
      </c>
    </row>
    <row r="96" spans="1:13" x14ac:dyDescent="0.2">
      <c r="A96" s="89" t="s">
        <v>47</v>
      </c>
      <c r="B96" s="89" t="s">
        <v>44</v>
      </c>
      <c r="C96" s="89" t="s">
        <v>10</v>
      </c>
      <c r="D96" s="89" t="s">
        <v>9</v>
      </c>
      <c r="E96" s="89" t="s">
        <v>69</v>
      </c>
      <c r="F96" s="89" t="s">
        <v>49</v>
      </c>
      <c r="G96" s="107">
        <v>10420231</v>
      </c>
      <c r="H96" s="90">
        <v>1</v>
      </c>
      <c r="I96" s="108">
        <v>1.4</v>
      </c>
      <c r="J96" s="94">
        <f t="shared" si="15"/>
        <v>291766.46799999999</v>
      </c>
      <c r="K96" s="95">
        <f t="shared" si="10"/>
        <v>2.7999999999999997E-2</v>
      </c>
      <c r="L96" s="111">
        <v>0.72839322184317568</v>
      </c>
      <c r="M96" s="95">
        <f t="shared" si="11"/>
        <v>2.0395010211608916E-2</v>
      </c>
    </row>
    <row r="97" spans="1:13" x14ac:dyDescent="0.2">
      <c r="A97" s="89" t="s">
        <v>46</v>
      </c>
      <c r="B97" s="89" t="s">
        <v>44</v>
      </c>
      <c r="C97" s="89" t="s">
        <v>10</v>
      </c>
      <c r="D97" s="89" t="s">
        <v>9</v>
      </c>
      <c r="E97" s="89" t="s">
        <v>69</v>
      </c>
      <c r="F97" s="89" t="s">
        <v>49</v>
      </c>
      <c r="G97" s="107">
        <v>3885546</v>
      </c>
      <c r="H97" s="90">
        <v>1</v>
      </c>
      <c r="I97" s="108">
        <v>3.1</v>
      </c>
      <c r="J97" s="94">
        <f t="shared" si="15"/>
        <v>240903.85199999998</v>
      </c>
      <c r="K97" s="95">
        <f t="shared" si="10"/>
        <v>6.2E-2</v>
      </c>
      <c r="L97" s="111">
        <v>0.27160677815682432</v>
      </c>
      <c r="M97" s="95">
        <f t="shared" si="11"/>
        <v>1.6839620245723108E-2</v>
      </c>
    </row>
    <row r="98" spans="1:13" x14ac:dyDescent="0.2">
      <c r="A98" s="89" t="s">
        <v>47</v>
      </c>
      <c r="B98" s="89" t="s">
        <v>45</v>
      </c>
      <c r="C98" s="89" t="s">
        <v>34</v>
      </c>
      <c r="D98" s="89" t="s">
        <v>48</v>
      </c>
      <c r="E98" s="89" t="s">
        <v>69</v>
      </c>
      <c r="F98" s="89" t="s">
        <v>31</v>
      </c>
      <c r="G98" s="107">
        <v>326333</v>
      </c>
      <c r="H98" s="90">
        <v>9.9832965715142302E-2</v>
      </c>
      <c r="I98" s="108">
        <v>8.6999999999999993</v>
      </c>
      <c r="J98" s="94">
        <f t="shared" si="15"/>
        <v>56781.941999999995</v>
      </c>
      <c r="K98" s="95">
        <f t="shared" ref="K98:K129" si="16">2*(I98*H98/100)</f>
        <v>1.7370936034434757E-2</v>
      </c>
      <c r="L98" s="111">
        <v>0.37603029140264821</v>
      </c>
      <c r="M98" s="95">
        <f t="shared" si="11"/>
        <v>6.542927070406078E-2</v>
      </c>
    </row>
    <row r="99" spans="1:13" x14ac:dyDescent="0.2">
      <c r="A99" s="89" t="s">
        <v>46</v>
      </c>
      <c r="B99" s="89" t="s">
        <v>45</v>
      </c>
      <c r="C99" s="89" t="s">
        <v>34</v>
      </c>
      <c r="D99" s="89" t="s">
        <v>48</v>
      </c>
      <c r="E99" s="89" t="s">
        <v>69</v>
      </c>
      <c r="F99" s="89" t="s">
        <v>31</v>
      </c>
      <c r="G99" s="107">
        <v>541504</v>
      </c>
      <c r="H99" s="90">
        <v>0.4590962272149216</v>
      </c>
      <c r="I99" s="108">
        <v>6.6</v>
      </c>
      <c r="J99" s="94">
        <f t="shared" si="15"/>
        <v>71478.527999999991</v>
      </c>
      <c r="K99" s="95">
        <f t="shared" si="16"/>
        <v>6.0600701992369652E-2</v>
      </c>
      <c r="L99" s="111">
        <v>0.62396970859735179</v>
      </c>
      <c r="M99" s="95">
        <f t="shared" si="11"/>
        <v>8.2364001534850434E-2</v>
      </c>
    </row>
    <row r="100" spans="1:13" x14ac:dyDescent="0.2">
      <c r="A100" s="89" t="s">
        <v>47</v>
      </c>
      <c r="B100" s="89" t="s">
        <v>45</v>
      </c>
      <c r="C100" s="89" t="s">
        <v>34</v>
      </c>
      <c r="D100" s="89" t="s">
        <v>48</v>
      </c>
      <c r="E100" s="89" t="s">
        <v>69</v>
      </c>
      <c r="F100" s="89" t="s">
        <v>32</v>
      </c>
      <c r="G100" s="107">
        <v>450711</v>
      </c>
      <c r="H100" s="90">
        <v>0.13788313106684735</v>
      </c>
      <c r="I100" s="108">
        <v>6.9</v>
      </c>
      <c r="J100" s="94">
        <f t="shared" si="15"/>
        <v>62198.118000000009</v>
      </c>
      <c r="K100" s="95">
        <f t="shared" si="16"/>
        <v>1.9027872087224937E-2</v>
      </c>
      <c r="L100" s="111">
        <v>0.58168191925827362</v>
      </c>
      <c r="M100" s="95">
        <f t="shared" si="11"/>
        <v>8.027210485764176E-2</v>
      </c>
    </row>
    <row r="101" spans="1:13" x14ac:dyDescent="0.2">
      <c r="A101" s="89" t="s">
        <v>46</v>
      </c>
      <c r="B101" s="89" t="s">
        <v>45</v>
      </c>
      <c r="C101" s="89" t="s">
        <v>34</v>
      </c>
      <c r="D101" s="89" t="s">
        <v>48</v>
      </c>
      <c r="E101" s="89" t="s">
        <v>69</v>
      </c>
      <c r="F101" s="89" t="s">
        <v>32</v>
      </c>
      <c r="G101" s="107">
        <v>324130</v>
      </c>
      <c r="H101" s="90">
        <v>0.27480288257736329</v>
      </c>
      <c r="I101" s="108">
        <v>8.6999999999999993</v>
      </c>
      <c r="J101" s="94">
        <f t="shared" si="15"/>
        <v>56398.62</v>
      </c>
      <c r="K101" s="95">
        <f t="shared" si="16"/>
        <v>4.7815701568461211E-2</v>
      </c>
      <c r="L101" s="111">
        <v>0.41831808074172638</v>
      </c>
      <c r="M101" s="95">
        <f t="shared" si="11"/>
        <v>7.2787346049060384E-2</v>
      </c>
    </row>
    <row r="102" spans="1:13" x14ac:dyDescent="0.2">
      <c r="A102" s="89" t="s">
        <v>47</v>
      </c>
      <c r="B102" s="89" t="s">
        <v>45</v>
      </c>
      <c r="C102" s="89" t="s">
        <v>34</v>
      </c>
      <c r="D102" s="89" t="s">
        <v>48</v>
      </c>
      <c r="E102" s="89" t="s">
        <v>69</v>
      </c>
      <c r="F102" s="89" t="s">
        <v>33</v>
      </c>
      <c r="G102" s="107">
        <v>2491746</v>
      </c>
      <c r="H102" s="90">
        <v>0.76228390321801032</v>
      </c>
      <c r="I102" s="108">
        <v>2.5</v>
      </c>
      <c r="J102" s="94">
        <f t="shared" si="15"/>
        <v>124587.3</v>
      </c>
      <c r="K102" s="95">
        <f t="shared" si="16"/>
        <v>3.8114195160900512E-2</v>
      </c>
      <c r="L102" s="111">
        <v>0.88812922100418734</v>
      </c>
      <c r="M102" s="95">
        <f t="shared" si="11"/>
        <v>4.4406461050209373E-2</v>
      </c>
    </row>
    <row r="103" spans="1:13" x14ac:dyDescent="0.2">
      <c r="A103" s="89" t="s">
        <v>46</v>
      </c>
      <c r="B103" s="89" t="s">
        <v>45</v>
      </c>
      <c r="C103" s="89" t="s">
        <v>34</v>
      </c>
      <c r="D103" s="89" t="s">
        <v>48</v>
      </c>
      <c r="E103" s="89" t="s">
        <v>69</v>
      </c>
      <c r="F103" s="89" t="s">
        <v>33</v>
      </c>
      <c r="G103" s="107">
        <v>313866</v>
      </c>
      <c r="H103" s="90">
        <v>0.26610089020771516</v>
      </c>
      <c r="I103" s="108">
        <v>8.6999999999999993</v>
      </c>
      <c r="J103" s="94">
        <f t="shared" si="15"/>
        <v>54612.683999999994</v>
      </c>
      <c r="K103" s="95">
        <f t="shared" si="16"/>
        <v>4.6301554896142433E-2</v>
      </c>
      <c r="L103" s="111">
        <v>0.11187077899581267</v>
      </c>
      <c r="M103" s="95">
        <f t="shared" si="11"/>
        <v>1.9465515545271404E-2</v>
      </c>
    </row>
    <row r="104" spans="1:13" x14ac:dyDescent="0.2">
      <c r="A104" s="89" t="s">
        <v>47</v>
      </c>
      <c r="B104" s="89" t="s">
        <v>45</v>
      </c>
      <c r="C104" s="89" t="s">
        <v>34</v>
      </c>
      <c r="D104" s="89" t="s">
        <v>48</v>
      </c>
      <c r="E104" s="89" t="s">
        <v>69</v>
      </c>
      <c r="F104" s="89" t="s">
        <v>49</v>
      </c>
      <c r="G104" s="107">
        <v>3268790</v>
      </c>
      <c r="H104" s="90">
        <v>1</v>
      </c>
      <c r="I104" s="108">
        <v>1.6</v>
      </c>
      <c r="J104" s="94">
        <f t="shared" si="15"/>
        <v>104601.28</v>
      </c>
      <c r="K104" s="95">
        <f t="shared" si="16"/>
        <v>3.2000000000000001E-2</v>
      </c>
      <c r="L104" s="111">
        <v>0.73484192802177917</v>
      </c>
      <c r="M104" s="95">
        <f t="shared" si="11"/>
        <v>2.3514941696696937E-2</v>
      </c>
    </row>
    <row r="105" spans="1:13" x14ac:dyDescent="0.2">
      <c r="A105" s="89" t="s">
        <v>46</v>
      </c>
      <c r="B105" s="89" t="s">
        <v>45</v>
      </c>
      <c r="C105" s="89" t="s">
        <v>34</v>
      </c>
      <c r="D105" s="89" t="s">
        <v>48</v>
      </c>
      <c r="E105" s="89" t="s">
        <v>69</v>
      </c>
      <c r="F105" s="89" t="s">
        <v>49</v>
      </c>
      <c r="G105" s="107">
        <v>1179500</v>
      </c>
      <c r="H105" s="90">
        <v>1</v>
      </c>
      <c r="I105" s="108">
        <v>4.4000000000000004</v>
      </c>
      <c r="J105" s="94">
        <f t="shared" si="15"/>
        <v>103796</v>
      </c>
      <c r="K105" s="95">
        <f t="shared" si="16"/>
        <v>8.8000000000000009E-2</v>
      </c>
      <c r="L105" s="111">
        <v>0.26515807197822083</v>
      </c>
      <c r="M105" s="95">
        <f t="shared" si="11"/>
        <v>2.3333910334083434E-2</v>
      </c>
    </row>
    <row r="106" spans="1:13" x14ac:dyDescent="0.2">
      <c r="A106" s="89" t="s">
        <v>47</v>
      </c>
      <c r="B106" s="89" t="s">
        <v>45</v>
      </c>
      <c r="C106" s="89" t="s">
        <v>35</v>
      </c>
      <c r="D106" s="89" t="s">
        <v>48</v>
      </c>
      <c r="E106" s="89" t="s">
        <v>69</v>
      </c>
      <c r="F106" s="89" t="s">
        <v>31</v>
      </c>
      <c r="G106" s="107">
        <v>1667613</v>
      </c>
      <c r="H106" s="90">
        <v>0.21241350866015199</v>
      </c>
      <c r="I106" s="108">
        <v>4.5999999999999996</v>
      </c>
      <c r="J106" s="94">
        <f t="shared" si="15"/>
        <v>153420.39600000001</v>
      </c>
      <c r="K106" s="95">
        <f t="shared" si="16"/>
        <v>1.954204279673398E-2</v>
      </c>
      <c r="L106" s="111">
        <v>0.71166487997896943</v>
      </c>
      <c r="M106" s="95">
        <f t="shared" si="11"/>
        <v>6.5473168958065181E-2</v>
      </c>
    </row>
    <row r="107" spans="1:13" x14ac:dyDescent="0.2">
      <c r="A107" s="89" t="s">
        <v>46</v>
      </c>
      <c r="B107" s="89" t="s">
        <v>45</v>
      </c>
      <c r="C107" s="89" t="s">
        <v>35</v>
      </c>
      <c r="D107" s="89" t="s">
        <v>48</v>
      </c>
      <c r="E107" s="89" t="s">
        <v>69</v>
      </c>
      <c r="F107" s="89" t="s">
        <v>31</v>
      </c>
      <c r="G107" s="107">
        <v>675643</v>
      </c>
      <c r="H107" s="90">
        <v>0.48436453782548788</v>
      </c>
      <c r="I107" s="108">
        <v>8.5</v>
      </c>
      <c r="J107" s="94">
        <f t="shared" si="15"/>
        <v>114859.31</v>
      </c>
      <c r="K107" s="95">
        <f t="shared" si="16"/>
        <v>8.2341971430332936E-2</v>
      </c>
      <c r="L107" s="111">
        <v>0.28833512002103057</v>
      </c>
      <c r="M107" s="95">
        <f t="shared" si="11"/>
        <v>4.9016970403575194E-2</v>
      </c>
    </row>
    <row r="108" spans="1:13" x14ac:dyDescent="0.2">
      <c r="A108" s="89" t="s">
        <v>47</v>
      </c>
      <c r="B108" s="89" t="s">
        <v>45</v>
      </c>
      <c r="C108" s="89" t="s">
        <v>35</v>
      </c>
      <c r="D108" s="89" t="s">
        <v>48</v>
      </c>
      <c r="E108" s="89" t="s">
        <v>69</v>
      </c>
      <c r="F108" s="89" t="s">
        <v>32</v>
      </c>
      <c r="G108" s="107">
        <v>2595143</v>
      </c>
      <c r="H108" s="90">
        <v>0.33055836702210456</v>
      </c>
      <c r="I108" s="108">
        <v>3.9</v>
      </c>
      <c r="J108" s="94">
        <f t="shared" si="15"/>
        <v>202421.15399999998</v>
      </c>
      <c r="K108" s="95">
        <f t="shared" si="16"/>
        <v>2.5783552627724155E-2</v>
      </c>
      <c r="L108" s="111">
        <v>0.83091399665539523</v>
      </c>
      <c r="M108" s="95">
        <f t="shared" si="11"/>
        <v>6.4811291739120827E-2</v>
      </c>
    </row>
    <row r="109" spans="1:13" x14ac:dyDescent="0.2">
      <c r="A109" s="89" t="s">
        <v>46</v>
      </c>
      <c r="B109" s="89" t="s">
        <v>45</v>
      </c>
      <c r="C109" s="89" t="s">
        <v>35</v>
      </c>
      <c r="D109" s="89" t="s">
        <v>48</v>
      </c>
      <c r="E109" s="89" t="s">
        <v>69</v>
      </c>
      <c r="F109" s="89" t="s">
        <v>32</v>
      </c>
      <c r="G109" s="107">
        <v>528096</v>
      </c>
      <c r="H109" s="90">
        <v>0.37858895151357869</v>
      </c>
      <c r="I109" s="108">
        <v>8.5</v>
      </c>
      <c r="J109" s="94">
        <f t="shared" si="15"/>
        <v>89776.320000000007</v>
      </c>
      <c r="K109" s="95">
        <f t="shared" si="16"/>
        <v>6.4360121757308375E-2</v>
      </c>
      <c r="L109" s="111">
        <v>0.16908600334460475</v>
      </c>
      <c r="M109" s="95">
        <f t="shared" si="11"/>
        <v>2.8744620568582804E-2</v>
      </c>
    </row>
    <row r="110" spans="1:13" x14ac:dyDescent="0.2">
      <c r="A110" s="89" t="s">
        <v>47</v>
      </c>
      <c r="B110" s="89" t="s">
        <v>45</v>
      </c>
      <c r="C110" s="89" t="s">
        <v>35</v>
      </c>
      <c r="D110" s="89" t="s">
        <v>48</v>
      </c>
      <c r="E110" s="89" t="s">
        <v>69</v>
      </c>
      <c r="F110" s="89" t="s">
        <v>33</v>
      </c>
      <c r="G110" s="107">
        <v>3588030</v>
      </c>
      <c r="H110" s="90">
        <v>0.45702812431774348</v>
      </c>
      <c r="I110" s="108">
        <v>2.9</v>
      </c>
      <c r="J110" s="94">
        <f t="shared" si="15"/>
        <v>208105.74</v>
      </c>
      <c r="K110" s="95">
        <f t="shared" si="16"/>
        <v>2.6507631210429122E-2</v>
      </c>
      <c r="L110" s="111">
        <v>0.94941597381665999</v>
      </c>
      <c r="M110" s="95">
        <f t="shared" si="11"/>
        <v>5.5066126481366273E-2</v>
      </c>
    </row>
    <row r="111" spans="1:13" x14ac:dyDescent="0.2">
      <c r="A111" s="89" t="s">
        <v>46</v>
      </c>
      <c r="B111" s="89" t="s">
        <v>45</v>
      </c>
      <c r="C111" s="89" t="s">
        <v>35</v>
      </c>
      <c r="D111" s="89" t="s">
        <v>48</v>
      </c>
      <c r="E111" s="89" t="s">
        <v>69</v>
      </c>
      <c r="F111" s="89" t="s">
        <v>33</v>
      </c>
      <c r="G111" s="107">
        <v>191167</v>
      </c>
      <c r="H111" s="90">
        <v>0.13704651066093343</v>
      </c>
      <c r="I111" s="108">
        <v>16.2</v>
      </c>
      <c r="J111" s="94">
        <f t="shared" si="15"/>
        <v>61938.108</v>
      </c>
      <c r="K111" s="95">
        <f t="shared" si="16"/>
        <v>4.4403069454142428E-2</v>
      </c>
      <c r="L111" s="111">
        <v>5.0584026183340007E-2</v>
      </c>
      <c r="M111" s="95">
        <f t="shared" si="11"/>
        <v>1.6389224483402159E-2</v>
      </c>
    </row>
    <row r="112" spans="1:13" x14ac:dyDescent="0.2">
      <c r="A112" s="89" t="s">
        <v>47</v>
      </c>
      <c r="B112" s="89" t="s">
        <v>45</v>
      </c>
      <c r="C112" s="89" t="s">
        <v>35</v>
      </c>
      <c r="D112" s="89" t="s">
        <v>48</v>
      </c>
      <c r="E112" s="89" t="s">
        <v>69</v>
      </c>
      <c r="F112" s="89" t="s">
        <v>49</v>
      </c>
      <c r="G112" s="107">
        <v>7850786</v>
      </c>
      <c r="H112" s="90">
        <v>1</v>
      </c>
      <c r="I112" s="108">
        <v>0.8</v>
      </c>
      <c r="J112" s="94">
        <f t="shared" si="15"/>
        <v>125612.57600000002</v>
      </c>
      <c r="K112" s="95">
        <f t="shared" si="16"/>
        <v>1.6E-2</v>
      </c>
      <c r="L112" s="111">
        <v>0.84912908628148109</v>
      </c>
      <c r="M112" s="95">
        <f t="shared" si="11"/>
        <v>1.3586065380503698E-2</v>
      </c>
    </row>
    <row r="113" spans="1:13" x14ac:dyDescent="0.2">
      <c r="A113" s="89" t="s">
        <v>46</v>
      </c>
      <c r="B113" s="89" t="s">
        <v>45</v>
      </c>
      <c r="C113" s="89" t="s">
        <v>35</v>
      </c>
      <c r="D113" s="89" t="s">
        <v>48</v>
      </c>
      <c r="E113" s="89" t="s">
        <v>69</v>
      </c>
      <c r="F113" s="89" t="s">
        <v>49</v>
      </c>
      <c r="G113" s="107">
        <v>1394906</v>
      </c>
      <c r="H113" s="90">
        <v>1</v>
      </c>
      <c r="I113" s="108">
        <v>5.8</v>
      </c>
      <c r="J113" s="94">
        <f t="shared" si="15"/>
        <v>161809.09599999999</v>
      </c>
      <c r="K113" s="95">
        <f t="shared" si="16"/>
        <v>0.11599999999999999</v>
      </c>
      <c r="L113" s="111">
        <v>0.15087091371851885</v>
      </c>
      <c r="M113" s="95">
        <f t="shared" si="11"/>
        <v>1.7501025991348187E-2</v>
      </c>
    </row>
    <row r="114" spans="1:13" x14ac:dyDescent="0.2">
      <c r="A114" s="89" t="s">
        <v>47</v>
      </c>
      <c r="B114" s="89" t="s">
        <v>45</v>
      </c>
      <c r="C114" s="89" t="s">
        <v>1</v>
      </c>
      <c r="D114" s="89" t="s">
        <v>48</v>
      </c>
      <c r="E114" s="89" t="s">
        <v>69</v>
      </c>
      <c r="F114" s="89" t="s">
        <v>31</v>
      </c>
      <c r="G114" s="107">
        <v>1897500</v>
      </c>
      <c r="H114" s="90">
        <v>0.21012649116444404</v>
      </c>
      <c r="I114" s="108">
        <v>4.7</v>
      </c>
      <c r="J114" s="94">
        <f t="shared" ref="J114:J135" si="17">2*(I114*G114/100)</f>
        <v>178365</v>
      </c>
      <c r="K114" s="95">
        <f t="shared" si="16"/>
        <v>1.9751890169457741E-2</v>
      </c>
      <c r="L114" s="111">
        <v>0.84553774418105154</v>
      </c>
      <c r="M114" s="95">
        <f t="shared" si="11"/>
        <v>7.9480547953018843E-2</v>
      </c>
    </row>
    <row r="115" spans="1:13" x14ac:dyDescent="0.2">
      <c r="A115" s="89" t="s">
        <v>46</v>
      </c>
      <c r="B115" s="89" t="s">
        <v>45</v>
      </c>
      <c r="C115" s="89" t="s">
        <v>1</v>
      </c>
      <c r="D115" s="89" t="s">
        <v>48</v>
      </c>
      <c r="E115" s="89" t="s">
        <v>69</v>
      </c>
      <c r="F115" s="89" t="s">
        <v>31</v>
      </c>
      <c r="G115" s="107">
        <v>346634</v>
      </c>
      <c r="H115" s="90">
        <v>0.55362761414055583</v>
      </c>
      <c r="I115" s="108">
        <v>11.5</v>
      </c>
      <c r="J115" s="94">
        <f t="shared" si="17"/>
        <v>79725.820000000007</v>
      </c>
      <c r="K115" s="95">
        <f t="shared" si="16"/>
        <v>0.12733435125232784</v>
      </c>
      <c r="L115" s="111">
        <v>0.15446225581894843</v>
      </c>
      <c r="M115" s="95">
        <f t="shared" si="11"/>
        <v>3.5526318838358134E-2</v>
      </c>
    </row>
    <row r="116" spans="1:13" x14ac:dyDescent="0.2">
      <c r="A116" s="89" t="s">
        <v>47</v>
      </c>
      <c r="B116" s="89" t="s">
        <v>45</v>
      </c>
      <c r="C116" s="89" t="s">
        <v>1</v>
      </c>
      <c r="D116" s="89" t="s">
        <v>48</v>
      </c>
      <c r="E116" s="89" t="s">
        <v>69</v>
      </c>
      <c r="F116" s="89" t="s">
        <v>32</v>
      </c>
      <c r="G116" s="107">
        <v>4143138</v>
      </c>
      <c r="H116" s="90">
        <v>0.45880529662717912</v>
      </c>
      <c r="I116" s="108">
        <v>2.2999999999999998</v>
      </c>
      <c r="J116" s="94">
        <f t="shared" si="17"/>
        <v>190584.34799999997</v>
      </c>
      <c r="K116" s="95">
        <f t="shared" si="16"/>
        <v>2.1105043644850236E-2</v>
      </c>
      <c r="L116" s="111">
        <v>0.95113470056783811</v>
      </c>
      <c r="M116" s="95">
        <f t="shared" si="11"/>
        <v>4.3752196226120546E-2</v>
      </c>
    </row>
    <row r="117" spans="1:13" x14ac:dyDescent="0.2">
      <c r="A117" s="89" t="s">
        <v>46</v>
      </c>
      <c r="B117" s="89" t="s">
        <v>45</v>
      </c>
      <c r="C117" s="89" t="s">
        <v>1</v>
      </c>
      <c r="D117" s="89" t="s">
        <v>48</v>
      </c>
      <c r="E117" s="89" t="s">
        <v>69</v>
      </c>
      <c r="F117" s="89" t="s">
        <v>32</v>
      </c>
      <c r="G117" s="107">
        <v>212857</v>
      </c>
      <c r="H117" s="90">
        <v>0.33996524594562649</v>
      </c>
      <c r="I117" s="108">
        <v>14.1</v>
      </c>
      <c r="J117" s="94">
        <f t="shared" si="17"/>
        <v>60025.673999999992</v>
      </c>
      <c r="K117" s="95">
        <f t="shared" si="16"/>
        <v>9.5870199356666672E-2</v>
      </c>
      <c r="L117" s="111">
        <v>4.8865299432161884E-2</v>
      </c>
      <c r="M117" s="95">
        <f t="shared" si="11"/>
        <v>1.378001443986965E-2</v>
      </c>
    </row>
    <row r="118" spans="1:13" x14ac:dyDescent="0.2">
      <c r="A118" s="89" t="s">
        <v>47</v>
      </c>
      <c r="B118" s="89" t="s">
        <v>45</v>
      </c>
      <c r="C118" s="89" t="s">
        <v>1</v>
      </c>
      <c r="D118" s="89" t="s">
        <v>48</v>
      </c>
      <c r="E118" s="89" t="s">
        <v>69</v>
      </c>
      <c r="F118" s="89" t="s">
        <v>33</v>
      </c>
      <c r="G118" s="107">
        <v>2989637</v>
      </c>
      <c r="H118" s="90">
        <v>0.33106821220837684</v>
      </c>
      <c r="I118" s="108">
        <v>4</v>
      </c>
      <c r="J118" s="94">
        <f t="shared" si="17"/>
        <v>239170.96</v>
      </c>
      <c r="K118" s="95">
        <f t="shared" si="16"/>
        <v>2.6485456976670149E-2</v>
      </c>
      <c r="L118" s="111">
        <v>0.97820113472021364</v>
      </c>
      <c r="M118" s="95">
        <f t="shared" si="11"/>
        <v>7.8256090777617096E-2</v>
      </c>
    </row>
    <row r="119" spans="1:13" x14ac:dyDescent="0.2">
      <c r="A119" s="89" t="s">
        <v>46</v>
      </c>
      <c r="B119" s="89" t="s">
        <v>45</v>
      </c>
      <c r="C119" s="89" t="s">
        <v>1</v>
      </c>
      <c r="D119" s="89" t="s">
        <v>48</v>
      </c>
      <c r="E119" s="89" t="s">
        <v>69</v>
      </c>
      <c r="F119" s="89" t="s">
        <v>33</v>
      </c>
      <c r="G119" s="107">
        <v>66623</v>
      </c>
      <c r="H119" s="90">
        <v>0.10640713991381762</v>
      </c>
      <c r="I119" s="108">
        <v>25.2</v>
      </c>
      <c r="J119" s="94">
        <f t="shared" si="17"/>
        <v>33577.991999999998</v>
      </c>
      <c r="K119" s="95">
        <f t="shared" si="16"/>
        <v>5.3629198516564072E-2</v>
      </c>
      <c r="L119" s="111">
        <v>2.1798865279786406E-2</v>
      </c>
      <c r="M119" s="95">
        <f t="shared" si="11"/>
        <v>1.0986628101012348E-2</v>
      </c>
    </row>
    <row r="120" spans="1:13" x14ac:dyDescent="0.2">
      <c r="A120" s="89" t="s">
        <v>47</v>
      </c>
      <c r="B120" s="89" t="s">
        <v>45</v>
      </c>
      <c r="C120" s="89" t="s">
        <v>1</v>
      </c>
      <c r="D120" s="89" t="s">
        <v>48</v>
      </c>
      <c r="E120" s="89" t="s">
        <v>69</v>
      </c>
      <c r="F120" s="89" t="s">
        <v>49</v>
      </c>
      <c r="G120" s="107">
        <v>9030275</v>
      </c>
      <c r="H120" s="90">
        <v>1</v>
      </c>
      <c r="I120" s="108">
        <v>0.7</v>
      </c>
      <c r="J120" s="94">
        <f t="shared" si="17"/>
        <v>126423.85</v>
      </c>
      <c r="K120" s="95">
        <f t="shared" si="16"/>
        <v>1.3999999999999999E-2</v>
      </c>
      <c r="L120" s="111">
        <v>0.93516064856127901</v>
      </c>
      <c r="M120" s="95">
        <f t="shared" si="11"/>
        <v>1.3092249079857905E-2</v>
      </c>
    </row>
    <row r="121" spans="1:13" x14ac:dyDescent="0.2">
      <c r="A121" s="89" t="s">
        <v>46</v>
      </c>
      <c r="B121" s="89" t="s">
        <v>45</v>
      </c>
      <c r="C121" s="89" t="s">
        <v>1</v>
      </c>
      <c r="D121" s="89" t="s">
        <v>48</v>
      </c>
      <c r="E121" s="89" t="s">
        <v>69</v>
      </c>
      <c r="F121" s="89" t="s">
        <v>49</v>
      </c>
      <c r="G121" s="107">
        <v>626114</v>
      </c>
      <c r="H121" s="90">
        <v>1</v>
      </c>
      <c r="I121" s="108">
        <v>8.6999999999999993</v>
      </c>
      <c r="J121" s="94">
        <f t="shared" si="17"/>
        <v>108943.836</v>
      </c>
      <c r="K121" s="95">
        <f t="shared" si="16"/>
        <v>0.17399999999999999</v>
      </c>
      <c r="L121" s="111">
        <v>6.4839351438721035E-2</v>
      </c>
      <c r="M121" s="95">
        <f t="shared" si="11"/>
        <v>1.1282047150337459E-2</v>
      </c>
    </row>
    <row r="122" spans="1:13" x14ac:dyDescent="0.2">
      <c r="A122" s="89" t="s">
        <v>47</v>
      </c>
      <c r="B122" s="89" t="s">
        <v>45</v>
      </c>
      <c r="C122" s="89" t="s">
        <v>2</v>
      </c>
      <c r="D122" s="89" t="s">
        <v>48</v>
      </c>
      <c r="E122" s="89" t="s">
        <v>69</v>
      </c>
      <c r="F122" s="89" t="s">
        <v>31</v>
      </c>
      <c r="G122" s="107">
        <v>457280</v>
      </c>
      <c r="H122" s="90">
        <v>9.5073350853265029E-2</v>
      </c>
      <c r="I122" s="108">
        <v>6.2</v>
      </c>
      <c r="J122" s="94">
        <f t="shared" si="17"/>
        <v>56702.720000000001</v>
      </c>
      <c r="K122" s="95">
        <f t="shared" si="16"/>
        <v>1.1789095505804863E-2</v>
      </c>
      <c r="L122" s="111" t="e">
        <v>#VALUE!</v>
      </c>
      <c r="M122" s="95" t="e">
        <f t="shared" si="11"/>
        <v>#VALUE!</v>
      </c>
    </row>
    <row r="123" spans="1:13" x14ac:dyDescent="0.2">
      <c r="A123" s="89" t="s">
        <v>46</v>
      </c>
      <c r="B123" s="89" t="s">
        <v>45</v>
      </c>
      <c r="C123" s="89" t="s">
        <v>2</v>
      </c>
      <c r="D123" s="89" t="s">
        <v>48</v>
      </c>
      <c r="E123" s="89" t="s">
        <v>69</v>
      </c>
      <c r="F123" s="89" t="s">
        <v>31</v>
      </c>
      <c r="G123" s="107" t="s">
        <v>36</v>
      </c>
      <c r="H123" s="90" t="e">
        <v>#VALUE!</v>
      </c>
      <c r="J123" s="94" t="e">
        <f t="shared" si="17"/>
        <v>#VALUE!</v>
      </c>
      <c r="K123" s="95" t="e">
        <f t="shared" si="16"/>
        <v>#VALUE!</v>
      </c>
      <c r="L123" s="111" t="e">
        <v>#VALUE!</v>
      </c>
      <c r="M123" s="95" t="e">
        <f t="shared" si="11"/>
        <v>#VALUE!</v>
      </c>
    </row>
    <row r="124" spans="1:13" x14ac:dyDescent="0.2">
      <c r="A124" s="89" t="s">
        <v>47</v>
      </c>
      <c r="B124" s="89" t="s">
        <v>45</v>
      </c>
      <c r="C124" s="89" t="s">
        <v>2</v>
      </c>
      <c r="D124" s="89" t="s">
        <v>48</v>
      </c>
      <c r="E124" s="89" t="s">
        <v>69</v>
      </c>
      <c r="F124" s="89" t="s">
        <v>32</v>
      </c>
      <c r="G124" s="107">
        <v>2701336</v>
      </c>
      <c r="H124" s="90">
        <v>0.56163633944313229</v>
      </c>
      <c r="I124" s="108">
        <v>2.2000000000000002</v>
      </c>
      <c r="J124" s="94">
        <f t="shared" si="17"/>
        <v>118858.784</v>
      </c>
      <c r="K124" s="95">
        <f t="shared" si="16"/>
        <v>2.471199893549782E-2</v>
      </c>
      <c r="L124" s="111" t="e">
        <v>#VALUE!</v>
      </c>
      <c r="M124" s="95" t="e">
        <f t="shared" si="11"/>
        <v>#VALUE!</v>
      </c>
    </row>
    <row r="125" spans="1:13" x14ac:dyDescent="0.2">
      <c r="A125" s="89" t="s">
        <v>46</v>
      </c>
      <c r="B125" s="89" t="s">
        <v>45</v>
      </c>
      <c r="C125" s="89" t="s">
        <v>2</v>
      </c>
      <c r="D125" s="89" t="s">
        <v>48</v>
      </c>
      <c r="E125" s="89" t="s">
        <v>69</v>
      </c>
      <c r="F125" s="89" t="s">
        <v>32</v>
      </c>
      <c r="G125" s="107" t="s">
        <v>37</v>
      </c>
      <c r="H125" s="90" t="e">
        <v>#VALUE!</v>
      </c>
      <c r="J125" s="94" t="e">
        <f t="shared" si="17"/>
        <v>#VALUE!</v>
      </c>
      <c r="K125" s="95" t="e">
        <f t="shared" si="16"/>
        <v>#VALUE!</v>
      </c>
      <c r="L125" s="111" t="e">
        <v>#VALUE!</v>
      </c>
      <c r="M125" s="95" t="e">
        <f t="shared" si="11"/>
        <v>#VALUE!</v>
      </c>
    </row>
    <row r="126" spans="1:13" x14ac:dyDescent="0.2">
      <c r="A126" s="89" t="s">
        <v>47</v>
      </c>
      <c r="B126" s="89" t="s">
        <v>45</v>
      </c>
      <c r="C126" s="89" t="s">
        <v>2</v>
      </c>
      <c r="D126" s="89" t="s">
        <v>48</v>
      </c>
      <c r="E126" s="89" t="s">
        <v>69</v>
      </c>
      <c r="F126" s="89" t="s">
        <v>33</v>
      </c>
      <c r="G126" s="107">
        <v>1651144</v>
      </c>
      <c r="H126" s="90">
        <v>0.34329030970360269</v>
      </c>
      <c r="I126" s="108">
        <v>2.9</v>
      </c>
      <c r="J126" s="94">
        <f t="shared" si="17"/>
        <v>95766.351999999999</v>
      </c>
      <c r="K126" s="95">
        <f t="shared" si="16"/>
        <v>1.9910837962808955E-2</v>
      </c>
      <c r="L126" s="111" t="e">
        <v>#VALUE!</v>
      </c>
      <c r="M126" s="95" t="e">
        <f t="shared" si="11"/>
        <v>#VALUE!</v>
      </c>
    </row>
    <row r="127" spans="1:13" x14ac:dyDescent="0.2">
      <c r="A127" s="89" t="s">
        <v>46</v>
      </c>
      <c r="B127" s="89" t="s">
        <v>45</v>
      </c>
      <c r="C127" s="89" t="s">
        <v>2</v>
      </c>
      <c r="D127" s="89" t="s">
        <v>48</v>
      </c>
      <c r="E127" s="89" t="s">
        <v>69</v>
      </c>
      <c r="F127" s="89" t="s">
        <v>33</v>
      </c>
      <c r="G127" s="107" t="s">
        <v>36</v>
      </c>
      <c r="H127" s="90" t="e">
        <v>#VALUE!</v>
      </c>
      <c r="J127" s="94" t="e">
        <f t="shared" si="17"/>
        <v>#VALUE!</v>
      </c>
      <c r="K127" s="95" t="e">
        <f t="shared" si="16"/>
        <v>#VALUE!</v>
      </c>
      <c r="L127" s="111" t="e">
        <v>#VALUE!</v>
      </c>
      <c r="M127" s="95" t="e">
        <f t="shared" si="11"/>
        <v>#VALUE!</v>
      </c>
    </row>
    <row r="128" spans="1:13" x14ac:dyDescent="0.2">
      <c r="A128" s="89" t="s">
        <v>47</v>
      </c>
      <c r="B128" s="89" t="s">
        <v>45</v>
      </c>
      <c r="C128" s="89" t="s">
        <v>2</v>
      </c>
      <c r="D128" s="89" t="s">
        <v>48</v>
      </c>
      <c r="E128" s="89" t="s">
        <v>69</v>
      </c>
      <c r="F128" s="89" t="s">
        <v>49</v>
      </c>
      <c r="G128" s="107">
        <v>4809760</v>
      </c>
      <c r="H128" s="90">
        <v>1</v>
      </c>
      <c r="I128" s="108">
        <v>0.7</v>
      </c>
      <c r="J128" s="94">
        <f t="shared" si="17"/>
        <v>67336.639999999999</v>
      </c>
      <c r="K128" s="95">
        <f t="shared" si="16"/>
        <v>1.3999999999999999E-2</v>
      </c>
      <c r="L128" s="111">
        <v>0.99251183644899932</v>
      </c>
      <c r="M128" s="95">
        <f t="shared" si="11"/>
        <v>1.3895165710285991E-2</v>
      </c>
    </row>
    <row r="129" spans="1:13" x14ac:dyDescent="0.2">
      <c r="A129" s="89" t="s">
        <v>46</v>
      </c>
      <c r="B129" s="89" t="s">
        <v>45</v>
      </c>
      <c r="C129" s="89" t="s">
        <v>2</v>
      </c>
      <c r="D129" s="89" t="s">
        <v>48</v>
      </c>
      <c r="E129" s="89" t="s">
        <v>69</v>
      </c>
      <c r="F129" s="89" t="s">
        <v>49</v>
      </c>
      <c r="G129" s="107">
        <v>36288</v>
      </c>
      <c r="H129" s="90">
        <v>1</v>
      </c>
      <c r="I129" s="108">
        <v>23.2</v>
      </c>
      <c r="J129" s="94">
        <f t="shared" si="17"/>
        <v>16837.631999999998</v>
      </c>
      <c r="K129" s="95">
        <f t="shared" si="16"/>
        <v>0.46399999999999997</v>
      </c>
      <c r="L129" s="111">
        <v>7.4881635510007328E-3</v>
      </c>
      <c r="M129" s="95">
        <f t="shared" si="11"/>
        <v>3.47450788766434E-3</v>
      </c>
    </row>
    <row r="130" spans="1:13" x14ac:dyDescent="0.2">
      <c r="A130" s="108" t="s">
        <v>47</v>
      </c>
      <c r="B130" s="89" t="s">
        <v>45</v>
      </c>
      <c r="C130" s="108" t="s">
        <v>10</v>
      </c>
      <c r="D130" s="108" t="s">
        <v>48</v>
      </c>
      <c r="E130" s="108" t="s">
        <v>70</v>
      </c>
      <c r="F130" s="108" t="s">
        <v>31</v>
      </c>
      <c r="G130" s="107">
        <v>314902</v>
      </c>
      <c r="H130" s="90">
        <v>0.18436043318864828</v>
      </c>
      <c r="I130" s="108">
        <v>10.6</v>
      </c>
      <c r="J130" s="94">
        <f t="shared" si="17"/>
        <v>66759.223999999987</v>
      </c>
      <c r="K130" s="95">
        <f t="shared" ref="K130:K161" si="18">2*(I130*H130/100)</f>
        <v>3.9084411835993434E-2</v>
      </c>
      <c r="L130" s="111">
        <v>0.72077272571212758</v>
      </c>
      <c r="M130" s="95">
        <f t="shared" si="11"/>
        <v>0.15280381785097105</v>
      </c>
    </row>
    <row r="131" spans="1:13" x14ac:dyDescent="0.2">
      <c r="A131" s="108" t="s">
        <v>46</v>
      </c>
      <c r="B131" s="89" t="s">
        <v>45</v>
      </c>
      <c r="C131" s="108" t="s">
        <v>10</v>
      </c>
      <c r="D131" s="108" t="s">
        <v>48</v>
      </c>
      <c r="E131" s="108" t="s">
        <v>70</v>
      </c>
      <c r="F131" s="108" t="s">
        <v>31</v>
      </c>
      <c r="G131" s="107">
        <v>121993</v>
      </c>
      <c r="H131" s="90">
        <v>0.51841322454530003</v>
      </c>
      <c r="I131" s="108">
        <v>18.5</v>
      </c>
      <c r="J131" s="94">
        <f t="shared" si="17"/>
        <v>45137.41</v>
      </c>
      <c r="K131" s="95">
        <f t="shared" si="18"/>
        <v>0.191812893081761</v>
      </c>
      <c r="L131" s="111">
        <v>0.27922727428787236</v>
      </c>
      <c r="M131" s="95">
        <f t="shared" si="11"/>
        <v>0.10331409148651277</v>
      </c>
    </row>
    <row r="132" spans="1:13" x14ac:dyDescent="0.2">
      <c r="A132" s="108" t="s">
        <v>47</v>
      </c>
      <c r="B132" s="89" t="s">
        <v>45</v>
      </c>
      <c r="C132" s="108" t="s">
        <v>10</v>
      </c>
      <c r="D132" s="108" t="s">
        <v>48</v>
      </c>
      <c r="E132" s="108" t="s">
        <v>70</v>
      </c>
      <c r="F132" s="108" t="s">
        <v>32</v>
      </c>
      <c r="G132" s="107">
        <v>787022</v>
      </c>
      <c r="H132" s="90">
        <v>0.46076467233931939</v>
      </c>
      <c r="I132" s="108">
        <v>6.6</v>
      </c>
      <c r="J132" s="94">
        <f t="shared" si="17"/>
        <v>103886.90399999998</v>
      </c>
      <c r="K132" s="95">
        <f t="shared" si="18"/>
        <v>6.0820936748790154E-2</v>
      </c>
      <c r="L132" s="111">
        <v>0.91168487861724323</v>
      </c>
      <c r="M132" s="95">
        <f t="shared" si="11"/>
        <v>0.1203424039774761</v>
      </c>
    </row>
    <row r="133" spans="1:13" x14ac:dyDescent="0.2">
      <c r="A133" s="108" t="s">
        <v>46</v>
      </c>
      <c r="B133" s="89" t="s">
        <v>45</v>
      </c>
      <c r="C133" s="108" t="s">
        <v>10</v>
      </c>
      <c r="D133" s="108" t="s">
        <v>48</v>
      </c>
      <c r="E133" s="108" t="s">
        <v>70</v>
      </c>
      <c r="F133" s="108" t="s">
        <v>32</v>
      </c>
      <c r="G133" s="107">
        <v>76239</v>
      </c>
      <c r="H133" s="90">
        <v>0.32398011218765937</v>
      </c>
      <c r="I133" s="108">
        <v>21.3</v>
      </c>
      <c r="J133" s="94">
        <f t="shared" si="17"/>
        <v>32477.813999999998</v>
      </c>
      <c r="K133" s="95">
        <f t="shared" si="18"/>
        <v>0.1380155277919429</v>
      </c>
      <c r="L133" s="111">
        <v>8.8315121382756781E-2</v>
      </c>
      <c r="M133" s="95">
        <f t="shared" ref="M133:M193" si="19">2*(L133*I133/100)</f>
        <v>3.7622241709054392E-2</v>
      </c>
    </row>
    <row r="134" spans="1:13" x14ac:dyDescent="0.2">
      <c r="A134" s="108" t="s">
        <v>47</v>
      </c>
      <c r="B134" s="89" t="s">
        <v>45</v>
      </c>
      <c r="C134" s="108" t="s">
        <v>10</v>
      </c>
      <c r="D134" s="108" t="s">
        <v>48</v>
      </c>
      <c r="E134" s="108" t="s">
        <v>70</v>
      </c>
      <c r="F134" s="108" t="s">
        <v>33</v>
      </c>
      <c r="G134" s="107">
        <v>606154</v>
      </c>
      <c r="H134" s="90">
        <v>0.3548748944720323</v>
      </c>
      <c r="I134" s="108">
        <v>8.1999999999999993</v>
      </c>
      <c r="J134" s="94">
        <f t="shared" si="17"/>
        <v>99409.255999999994</v>
      </c>
      <c r="K134" s="95">
        <f t="shared" si="18"/>
        <v>5.8199482693413289E-2</v>
      </c>
      <c r="L134" s="111">
        <v>0.94234207343425958</v>
      </c>
      <c r="M134" s="95">
        <f t="shared" si="19"/>
        <v>0.15454410004321856</v>
      </c>
    </row>
    <row r="135" spans="1:13" x14ac:dyDescent="0.2">
      <c r="A135" s="108" t="s">
        <v>46</v>
      </c>
      <c r="B135" s="89" t="s">
        <v>45</v>
      </c>
      <c r="C135" s="108" t="s">
        <v>10</v>
      </c>
      <c r="D135" s="108" t="s">
        <v>48</v>
      </c>
      <c r="E135" s="108" t="s">
        <v>70</v>
      </c>
      <c r="F135" s="108" t="s">
        <v>33</v>
      </c>
      <c r="G135" s="107">
        <v>37088</v>
      </c>
      <c r="H135" s="90">
        <v>0.15760666326704062</v>
      </c>
      <c r="I135" s="108">
        <v>31.2</v>
      </c>
      <c r="J135" s="94">
        <f t="shared" si="17"/>
        <v>23142.911999999997</v>
      </c>
      <c r="K135" s="95">
        <f t="shared" si="18"/>
        <v>9.8346557878633348E-2</v>
      </c>
      <c r="L135" s="111">
        <v>5.7657926565740418E-2</v>
      </c>
      <c r="M135" s="95">
        <f t="shared" si="19"/>
        <v>3.5978546177022022E-2</v>
      </c>
    </row>
    <row r="136" spans="1:13" x14ac:dyDescent="0.2">
      <c r="A136" s="108" t="s">
        <v>47</v>
      </c>
      <c r="B136" s="89" t="s">
        <v>44</v>
      </c>
      <c r="C136" s="108" t="s">
        <v>10</v>
      </c>
      <c r="D136" s="108" t="s">
        <v>48</v>
      </c>
      <c r="E136" s="108" t="s">
        <v>70</v>
      </c>
      <c r="F136" s="108" t="s">
        <v>30</v>
      </c>
      <c r="G136" s="112">
        <v>1708078</v>
      </c>
      <c r="H136" s="113">
        <v>1</v>
      </c>
      <c r="I136" s="114">
        <v>4.5</v>
      </c>
      <c r="J136" s="94">
        <f t="shared" ref="J136:J137" si="20">2*(I136*G136/100)</f>
        <v>153727.01999999999</v>
      </c>
      <c r="K136" s="115">
        <f t="shared" si="18"/>
        <v>0.09</v>
      </c>
      <c r="L136" s="116">
        <f>G136/(G136+G137)</f>
        <v>0.87891312021521073</v>
      </c>
      <c r="M136" s="95">
        <f t="shared" si="19"/>
        <v>7.910218081936897E-2</v>
      </c>
    </row>
    <row r="137" spans="1:13" x14ac:dyDescent="0.2">
      <c r="A137" s="108" t="s">
        <v>46</v>
      </c>
      <c r="B137" s="89" t="s">
        <v>44</v>
      </c>
      <c r="C137" s="108" t="s">
        <v>10</v>
      </c>
      <c r="D137" s="108" t="s">
        <v>48</v>
      </c>
      <c r="E137" s="108" t="s">
        <v>70</v>
      </c>
      <c r="F137" s="108" t="s">
        <v>30</v>
      </c>
      <c r="G137" s="112">
        <v>235320</v>
      </c>
      <c r="H137" s="113">
        <v>1</v>
      </c>
      <c r="I137" s="114">
        <v>13</v>
      </c>
      <c r="J137" s="94">
        <f t="shared" si="20"/>
        <v>61183.199999999997</v>
      </c>
      <c r="K137" s="115">
        <f t="shared" si="18"/>
        <v>0.26</v>
      </c>
      <c r="L137" s="116">
        <f>G137/(G137+G136)</f>
        <v>0.12108687978478933</v>
      </c>
      <c r="M137" s="95">
        <f t="shared" si="19"/>
        <v>3.148258874404522E-2</v>
      </c>
    </row>
    <row r="138" spans="1:13" x14ac:dyDescent="0.2">
      <c r="A138" s="108" t="s">
        <v>47</v>
      </c>
      <c r="B138" s="89" t="s">
        <v>45</v>
      </c>
      <c r="C138" s="108" t="s">
        <v>10</v>
      </c>
      <c r="D138" s="108" t="s">
        <v>48</v>
      </c>
      <c r="E138" s="108" t="s">
        <v>71</v>
      </c>
      <c r="F138" s="108" t="s">
        <v>31</v>
      </c>
      <c r="G138" s="107">
        <v>486748</v>
      </c>
      <c r="H138" s="90">
        <v>0.14854234122612403</v>
      </c>
      <c r="I138" s="108">
        <v>7.3</v>
      </c>
      <c r="J138" s="94">
        <f t="shared" ref="J138:J143" si="21">2*(I138*G138/100)</f>
        <v>71065.207999999999</v>
      </c>
      <c r="K138" s="95">
        <f t="shared" si="18"/>
        <v>2.168718181901411E-2</v>
      </c>
      <c r="L138" s="111">
        <v>0.71951881104109294</v>
      </c>
      <c r="M138" s="95">
        <f t="shared" si="19"/>
        <v>0.10504974641199956</v>
      </c>
    </row>
    <row r="139" spans="1:13" x14ac:dyDescent="0.2">
      <c r="A139" s="108" t="s">
        <v>46</v>
      </c>
      <c r="B139" s="89" t="s">
        <v>45</v>
      </c>
      <c r="C139" s="108" t="s">
        <v>10</v>
      </c>
      <c r="D139" s="108" t="s">
        <v>48</v>
      </c>
      <c r="E139" s="108" t="s">
        <v>71</v>
      </c>
      <c r="F139" s="108" t="s">
        <v>31</v>
      </c>
      <c r="G139" s="107">
        <v>189743</v>
      </c>
      <c r="H139" s="90">
        <v>0.37140933265214643</v>
      </c>
      <c r="I139" s="108">
        <v>13.4</v>
      </c>
      <c r="J139" s="94">
        <f t="shared" si="21"/>
        <v>50851.124000000003</v>
      </c>
      <c r="K139" s="95">
        <f t="shared" si="18"/>
        <v>9.9537701150775246E-2</v>
      </c>
      <c r="L139" s="111">
        <v>0.28048118895890706</v>
      </c>
      <c r="M139" s="95">
        <f t="shared" si="19"/>
        <v>7.5168958640987091E-2</v>
      </c>
    </row>
    <row r="140" spans="1:13" x14ac:dyDescent="0.2">
      <c r="A140" s="108" t="s">
        <v>47</v>
      </c>
      <c r="B140" s="89" t="s">
        <v>45</v>
      </c>
      <c r="C140" s="108" t="s">
        <v>10</v>
      </c>
      <c r="D140" s="108" t="s">
        <v>48</v>
      </c>
      <c r="E140" s="108" t="s">
        <v>71</v>
      </c>
      <c r="F140" s="108" t="s">
        <v>32</v>
      </c>
      <c r="G140" s="107">
        <v>1219837</v>
      </c>
      <c r="H140" s="90">
        <v>0.37226130131865248</v>
      </c>
      <c r="I140" s="108">
        <v>4.4000000000000004</v>
      </c>
      <c r="J140" s="94">
        <f t="shared" si="21"/>
        <v>107345.65600000002</v>
      </c>
      <c r="K140" s="95">
        <f t="shared" si="18"/>
        <v>3.2758994516041418E-2</v>
      </c>
      <c r="L140" s="111">
        <v>0.86239802724834935</v>
      </c>
      <c r="M140" s="95">
        <f t="shared" si="19"/>
        <v>7.5891026397854749E-2</v>
      </c>
    </row>
    <row r="141" spans="1:13" x14ac:dyDescent="0.2">
      <c r="A141" s="108" t="s">
        <v>46</v>
      </c>
      <c r="B141" s="89" t="s">
        <v>45</v>
      </c>
      <c r="C141" s="108" t="s">
        <v>10</v>
      </c>
      <c r="D141" s="108" t="s">
        <v>48</v>
      </c>
      <c r="E141" s="108" t="s">
        <v>71</v>
      </c>
      <c r="F141" s="108" t="s">
        <v>32</v>
      </c>
      <c r="G141" s="107">
        <v>194634</v>
      </c>
      <c r="H141" s="90">
        <v>0.38098314062399069</v>
      </c>
      <c r="I141" s="108">
        <v>13.4</v>
      </c>
      <c r="J141" s="94">
        <f t="shared" si="21"/>
        <v>52161.912000000004</v>
      </c>
      <c r="K141" s="95">
        <f t="shared" si="18"/>
        <v>0.10210348168722951</v>
      </c>
      <c r="L141" s="111">
        <v>0.13760197275165062</v>
      </c>
      <c r="M141" s="95">
        <f t="shared" si="19"/>
        <v>3.6877328697442369E-2</v>
      </c>
    </row>
    <row r="142" spans="1:13" x14ac:dyDescent="0.2">
      <c r="A142" s="108" t="s">
        <v>47</v>
      </c>
      <c r="B142" s="89" t="s">
        <v>45</v>
      </c>
      <c r="C142" s="108" t="s">
        <v>10</v>
      </c>
      <c r="D142" s="108" t="s">
        <v>48</v>
      </c>
      <c r="E142" s="108" t="s">
        <v>71</v>
      </c>
      <c r="F142" s="108" t="s">
        <v>33</v>
      </c>
      <c r="G142" s="107">
        <v>1570245</v>
      </c>
      <c r="H142" s="90">
        <v>0.47919635745522349</v>
      </c>
      <c r="I142" s="108">
        <v>3.4</v>
      </c>
      <c r="J142" s="94">
        <f t="shared" si="21"/>
        <v>106776.66</v>
      </c>
      <c r="K142" s="95">
        <f t="shared" si="18"/>
        <v>3.2585352306955195E-2</v>
      </c>
      <c r="L142" s="111">
        <v>0.92544766702755454</v>
      </c>
      <c r="M142" s="95">
        <f t="shared" si="19"/>
        <v>6.2930441357873707E-2</v>
      </c>
    </row>
    <row r="143" spans="1:13" x14ac:dyDescent="0.2">
      <c r="A143" s="108" t="s">
        <v>46</v>
      </c>
      <c r="B143" s="89" t="s">
        <v>45</v>
      </c>
      <c r="C143" s="108" t="s">
        <v>10</v>
      </c>
      <c r="D143" s="108" t="s">
        <v>48</v>
      </c>
      <c r="E143" s="108" t="s">
        <v>71</v>
      </c>
      <c r="F143" s="108" t="s">
        <v>33</v>
      </c>
      <c r="G143" s="107">
        <v>126496</v>
      </c>
      <c r="H143" s="90">
        <v>0.24760752672386288</v>
      </c>
      <c r="I143" s="108">
        <v>14.6</v>
      </c>
      <c r="J143" s="94">
        <f t="shared" si="21"/>
        <v>36936.831999999995</v>
      </c>
      <c r="K143" s="95">
        <f t="shared" si="18"/>
        <v>7.2301397803367959E-2</v>
      </c>
      <c r="L143" s="111">
        <v>7.4552332972445415E-2</v>
      </c>
      <c r="M143" s="95">
        <f t="shared" si="19"/>
        <v>2.176928122795406E-2</v>
      </c>
    </row>
    <row r="144" spans="1:13" x14ac:dyDescent="0.2">
      <c r="A144" s="108" t="s">
        <v>47</v>
      </c>
      <c r="B144" s="89" t="s">
        <v>44</v>
      </c>
      <c r="C144" s="108" t="s">
        <v>10</v>
      </c>
      <c r="D144" s="108" t="s">
        <v>48</v>
      </c>
      <c r="E144" s="108" t="s">
        <v>71</v>
      </c>
      <c r="F144" s="108" t="s">
        <v>30</v>
      </c>
      <c r="G144" s="112">
        <v>3276830</v>
      </c>
      <c r="H144" s="113">
        <v>1</v>
      </c>
      <c r="I144" s="114">
        <v>1</v>
      </c>
      <c r="J144" s="94">
        <f t="shared" ref="J144:J145" si="22">2*(I144*G144/100)</f>
        <v>65536.600000000006</v>
      </c>
      <c r="K144" s="115">
        <f t="shared" si="18"/>
        <v>0.02</v>
      </c>
      <c r="L144" s="116">
        <f>G144/(G144+G145)</f>
        <v>0.86512326864065103</v>
      </c>
      <c r="M144" s="95">
        <f t="shared" si="19"/>
        <v>1.730246537281302E-2</v>
      </c>
    </row>
    <row r="145" spans="1:13" x14ac:dyDescent="0.2">
      <c r="A145" s="108" t="s">
        <v>46</v>
      </c>
      <c r="B145" s="89" t="s">
        <v>44</v>
      </c>
      <c r="C145" s="108" t="s">
        <v>10</v>
      </c>
      <c r="D145" s="108" t="s">
        <v>48</v>
      </c>
      <c r="E145" s="108" t="s">
        <v>71</v>
      </c>
      <c r="F145" s="108" t="s">
        <v>30</v>
      </c>
      <c r="G145" s="112">
        <v>510873</v>
      </c>
      <c r="H145" s="113">
        <v>1</v>
      </c>
      <c r="I145" s="114">
        <v>6.9</v>
      </c>
      <c r="J145" s="94">
        <f t="shared" si="22"/>
        <v>70500.474000000002</v>
      </c>
      <c r="K145" s="115">
        <f t="shared" si="18"/>
        <v>0.13800000000000001</v>
      </c>
      <c r="L145" s="116">
        <f>G145/(G145+G144)</f>
        <v>0.13487673135934891</v>
      </c>
      <c r="M145" s="95">
        <f t="shared" si="19"/>
        <v>1.8612988927590151E-2</v>
      </c>
    </row>
    <row r="146" spans="1:13" x14ac:dyDescent="0.2">
      <c r="A146" s="89" t="s">
        <v>47</v>
      </c>
      <c r="B146" s="89" t="s">
        <v>45</v>
      </c>
      <c r="C146" s="89" t="s">
        <v>10</v>
      </c>
      <c r="D146" s="89" t="s">
        <v>48</v>
      </c>
      <c r="E146" s="89" t="s">
        <v>69</v>
      </c>
      <c r="F146" s="89" t="s">
        <v>31</v>
      </c>
      <c r="G146" s="107">
        <v>4348726</v>
      </c>
      <c r="H146" s="90">
        <v>0.17423051985866286</v>
      </c>
      <c r="I146" s="108">
        <v>2.7</v>
      </c>
      <c r="J146" s="94">
        <f t="shared" ref="J146:J159" si="23">2*(I146*G146/100)</f>
        <v>234831.20400000003</v>
      </c>
      <c r="K146" s="95">
        <f t="shared" si="18"/>
        <v>9.4084480723677956E-3</v>
      </c>
      <c r="L146" s="111">
        <v>0.73408584264488774</v>
      </c>
      <c r="M146" s="95">
        <f t="shared" si="19"/>
        <v>3.9640635502823943E-2</v>
      </c>
    </row>
    <row r="147" spans="1:13" x14ac:dyDescent="0.2">
      <c r="A147" s="89" t="s">
        <v>46</v>
      </c>
      <c r="B147" s="89" t="s">
        <v>45</v>
      </c>
      <c r="C147" s="89" t="s">
        <v>10</v>
      </c>
      <c r="D147" s="89" t="s">
        <v>48</v>
      </c>
      <c r="E147" s="89" t="s">
        <v>69</v>
      </c>
      <c r="F147" s="89" t="s">
        <v>31</v>
      </c>
      <c r="G147" s="107">
        <v>1575276</v>
      </c>
      <c r="H147" s="90">
        <v>0.48667576204705376</v>
      </c>
      <c r="I147" s="108">
        <v>4.5</v>
      </c>
      <c r="J147" s="94">
        <f t="shared" si="23"/>
        <v>141774.84</v>
      </c>
      <c r="K147" s="95">
        <f t="shared" si="18"/>
        <v>4.3800818584234839E-2</v>
      </c>
      <c r="L147" s="111">
        <v>0.26591415735511231</v>
      </c>
      <c r="M147" s="95">
        <f t="shared" si="19"/>
        <v>2.3932274161960108E-2</v>
      </c>
    </row>
    <row r="148" spans="1:13" x14ac:dyDescent="0.2">
      <c r="A148" s="89" t="s">
        <v>47</v>
      </c>
      <c r="B148" s="89" t="s">
        <v>45</v>
      </c>
      <c r="C148" s="89" t="s">
        <v>10</v>
      </c>
      <c r="D148" s="89" t="s">
        <v>48</v>
      </c>
      <c r="E148" s="89" t="s">
        <v>69</v>
      </c>
      <c r="F148" s="89" t="s">
        <v>32</v>
      </c>
      <c r="G148" s="107">
        <v>9890328</v>
      </c>
      <c r="H148" s="90">
        <v>0.39625329096675427</v>
      </c>
      <c r="I148" s="108">
        <v>1.6</v>
      </c>
      <c r="J148" s="94">
        <f t="shared" si="23"/>
        <v>316490.49600000004</v>
      </c>
      <c r="K148" s="95">
        <f t="shared" si="18"/>
        <v>1.2680105310936138E-2</v>
      </c>
      <c r="L148" s="111">
        <v>0.90116391163237375</v>
      </c>
      <c r="M148" s="95">
        <f t="shared" si="19"/>
        <v>2.8837245172235963E-2</v>
      </c>
    </row>
    <row r="149" spans="1:13" x14ac:dyDescent="0.2">
      <c r="A149" s="89" t="s">
        <v>46</v>
      </c>
      <c r="B149" s="89" t="s">
        <v>45</v>
      </c>
      <c r="C149" s="89" t="s">
        <v>10</v>
      </c>
      <c r="D149" s="89" t="s">
        <v>48</v>
      </c>
      <c r="E149" s="89" t="s">
        <v>69</v>
      </c>
      <c r="F149" s="89" t="s">
        <v>32</v>
      </c>
      <c r="G149" s="107">
        <v>1084732</v>
      </c>
      <c r="H149" s="90">
        <v>0.33512398634704316</v>
      </c>
      <c r="I149" s="108">
        <v>5.7</v>
      </c>
      <c r="J149" s="94">
        <f t="shared" si="23"/>
        <v>123659.448</v>
      </c>
      <c r="K149" s="95">
        <f t="shared" si="18"/>
        <v>3.8204134443562923E-2</v>
      </c>
      <c r="L149" s="111">
        <v>9.8836088367626238E-2</v>
      </c>
      <c r="M149" s="95">
        <f t="shared" si="19"/>
        <v>1.1267314073909391E-2</v>
      </c>
    </row>
    <row r="150" spans="1:13" x14ac:dyDescent="0.2">
      <c r="A150" s="89" t="s">
        <v>47</v>
      </c>
      <c r="B150" s="89" t="s">
        <v>45</v>
      </c>
      <c r="C150" s="89" t="s">
        <v>10</v>
      </c>
      <c r="D150" s="89" t="s">
        <v>48</v>
      </c>
      <c r="E150" s="89" t="s">
        <v>69</v>
      </c>
      <c r="F150" s="89" t="s">
        <v>33</v>
      </c>
      <c r="G150" s="107">
        <v>10720557</v>
      </c>
      <c r="H150" s="90">
        <v>0.4295161891745829</v>
      </c>
      <c r="I150" s="93">
        <v>1.4</v>
      </c>
      <c r="J150" s="94">
        <f t="shared" si="23"/>
        <v>300175.59599999996</v>
      </c>
      <c r="K150" s="95">
        <f t="shared" si="18"/>
        <v>1.2026453296888319E-2</v>
      </c>
      <c r="L150" s="111">
        <v>0.94894381048593934</v>
      </c>
      <c r="M150" s="95">
        <f t="shared" si="19"/>
        <v>2.6570426693606302E-2</v>
      </c>
    </row>
    <row r="151" spans="1:13" x14ac:dyDescent="0.2">
      <c r="A151" s="89" t="s">
        <v>46</v>
      </c>
      <c r="B151" s="89" t="s">
        <v>45</v>
      </c>
      <c r="C151" s="89" t="s">
        <v>10</v>
      </c>
      <c r="D151" s="89" t="s">
        <v>48</v>
      </c>
      <c r="E151" s="89" t="s">
        <v>69</v>
      </c>
      <c r="F151" s="89" t="s">
        <v>33</v>
      </c>
      <c r="G151" s="107">
        <v>576800</v>
      </c>
      <c r="H151" s="90">
        <v>0.17820025160590311</v>
      </c>
      <c r="I151" s="108">
        <v>8.1999999999999993</v>
      </c>
      <c r="J151" s="94">
        <f t="shared" si="23"/>
        <v>94595.199999999997</v>
      </c>
      <c r="K151" s="95">
        <f t="shared" si="18"/>
        <v>2.9224841263368107E-2</v>
      </c>
      <c r="L151" s="111">
        <v>5.1056189514060678E-2</v>
      </c>
      <c r="M151" s="95">
        <f t="shared" si="19"/>
        <v>8.3732150803059509E-3</v>
      </c>
    </row>
    <row r="152" spans="1:13" x14ac:dyDescent="0.2">
      <c r="A152" s="89" t="s">
        <v>47</v>
      </c>
      <c r="B152" s="89" t="s">
        <v>45</v>
      </c>
      <c r="C152" s="89" t="s">
        <v>10</v>
      </c>
      <c r="D152" s="89" t="s">
        <v>48</v>
      </c>
      <c r="E152" s="89" t="s">
        <v>69</v>
      </c>
      <c r="F152" s="89" t="s">
        <v>49</v>
      </c>
      <c r="G152" s="107">
        <v>24959611</v>
      </c>
      <c r="H152" s="90">
        <v>1</v>
      </c>
      <c r="I152" s="108">
        <v>0.8</v>
      </c>
      <c r="J152" s="94">
        <f t="shared" si="23"/>
        <v>399353.77600000001</v>
      </c>
      <c r="K152" s="95">
        <f t="shared" si="18"/>
        <v>1.6E-2</v>
      </c>
      <c r="L152" s="111">
        <v>0.88520499713101863</v>
      </c>
      <c r="M152" s="95">
        <f t="shared" si="19"/>
        <v>1.4163279954096299E-2</v>
      </c>
    </row>
    <row r="153" spans="1:13" x14ac:dyDescent="0.2">
      <c r="A153" s="89" t="s">
        <v>46</v>
      </c>
      <c r="B153" s="89" t="s">
        <v>45</v>
      </c>
      <c r="C153" s="89" t="s">
        <v>10</v>
      </c>
      <c r="D153" s="89" t="s">
        <v>48</v>
      </c>
      <c r="E153" s="89" t="s">
        <v>69</v>
      </c>
      <c r="F153" s="89" t="s">
        <v>49</v>
      </c>
      <c r="G153" s="107">
        <v>3236808</v>
      </c>
      <c r="H153" s="90">
        <v>1</v>
      </c>
      <c r="I153" s="108">
        <v>3.1</v>
      </c>
      <c r="J153" s="94">
        <f t="shared" si="23"/>
        <v>200682.09600000002</v>
      </c>
      <c r="K153" s="95">
        <f t="shared" si="18"/>
        <v>6.2E-2</v>
      </c>
      <c r="L153" s="111">
        <v>0.11479500286898134</v>
      </c>
      <c r="M153" s="95">
        <f t="shared" si="19"/>
        <v>7.1172901778768427E-3</v>
      </c>
    </row>
    <row r="154" spans="1:13" x14ac:dyDescent="0.2">
      <c r="A154" s="108" t="s">
        <v>47</v>
      </c>
      <c r="B154" s="89" t="s">
        <v>45</v>
      </c>
      <c r="C154" s="108" t="s">
        <v>10</v>
      </c>
      <c r="D154" s="108" t="s">
        <v>48</v>
      </c>
      <c r="E154" s="108" t="s">
        <v>66</v>
      </c>
      <c r="F154" s="108" t="s">
        <v>31</v>
      </c>
      <c r="G154" s="107">
        <v>1671707</v>
      </c>
      <c r="H154" s="90">
        <v>0.17086399356653814</v>
      </c>
      <c r="I154" s="108">
        <v>5.0999999999999996</v>
      </c>
      <c r="J154" s="94">
        <f t="shared" si="23"/>
        <v>170514.11399999997</v>
      </c>
      <c r="K154" s="95">
        <f t="shared" si="18"/>
        <v>1.7428127343786889E-2</v>
      </c>
      <c r="L154" s="111">
        <v>0.73528231960653745</v>
      </c>
      <c r="M154" s="95">
        <f t="shared" si="19"/>
        <v>7.4998796599866815E-2</v>
      </c>
    </row>
    <row r="155" spans="1:13" x14ac:dyDescent="0.2">
      <c r="A155" s="108" t="s">
        <v>46</v>
      </c>
      <c r="B155" s="89" t="s">
        <v>45</v>
      </c>
      <c r="C155" s="108" t="s">
        <v>10</v>
      </c>
      <c r="D155" s="108" t="s">
        <v>48</v>
      </c>
      <c r="E155" s="108" t="s">
        <v>66</v>
      </c>
      <c r="F155" s="108" t="s">
        <v>31</v>
      </c>
      <c r="G155" s="107">
        <v>601851</v>
      </c>
      <c r="H155" s="90">
        <v>0.48781142150370649</v>
      </c>
      <c r="I155" s="108">
        <v>9.3000000000000007</v>
      </c>
      <c r="J155" s="94">
        <f t="shared" si="23"/>
        <v>111944.28600000002</v>
      </c>
      <c r="K155" s="95">
        <f t="shared" si="18"/>
        <v>9.0732924399689413E-2</v>
      </c>
      <c r="L155" s="111">
        <v>0.26471768039346261</v>
      </c>
      <c r="M155" s="95">
        <f t="shared" si="19"/>
        <v>4.923748855318405E-2</v>
      </c>
    </row>
    <row r="156" spans="1:13" x14ac:dyDescent="0.2">
      <c r="A156" s="108" t="s">
        <v>47</v>
      </c>
      <c r="B156" s="89" t="s">
        <v>45</v>
      </c>
      <c r="C156" s="108" t="s">
        <v>10</v>
      </c>
      <c r="D156" s="108" t="s">
        <v>48</v>
      </c>
      <c r="E156" s="108" t="s">
        <v>66</v>
      </c>
      <c r="F156" s="108" t="s">
        <v>32</v>
      </c>
      <c r="G156" s="107">
        <v>3600357</v>
      </c>
      <c r="H156" s="90">
        <v>0.36798994996446183</v>
      </c>
      <c r="I156" s="108">
        <v>3.3</v>
      </c>
      <c r="J156" s="94">
        <f t="shared" si="23"/>
        <v>237623.56200000001</v>
      </c>
      <c r="K156" s="95">
        <f t="shared" si="18"/>
        <v>2.4287336697654479E-2</v>
      </c>
      <c r="L156" s="111">
        <v>0.89897901092151189</v>
      </c>
      <c r="M156" s="95">
        <f t="shared" si="19"/>
        <v>5.9332614720819778E-2</v>
      </c>
    </row>
    <row r="157" spans="1:13" x14ac:dyDescent="0.2">
      <c r="A157" s="108" t="s">
        <v>46</v>
      </c>
      <c r="B157" s="89" t="s">
        <v>45</v>
      </c>
      <c r="C157" s="108" t="s">
        <v>10</v>
      </c>
      <c r="D157" s="108" t="s">
        <v>48</v>
      </c>
      <c r="E157" s="108" t="s">
        <v>66</v>
      </c>
      <c r="F157" s="108" t="s">
        <v>32</v>
      </c>
      <c r="G157" s="107">
        <v>404583</v>
      </c>
      <c r="H157" s="90">
        <v>0.32792204108032402</v>
      </c>
      <c r="I157" s="108">
        <v>10.4</v>
      </c>
      <c r="J157" s="94">
        <f t="shared" si="23"/>
        <v>84153.26400000001</v>
      </c>
      <c r="K157" s="95">
        <f t="shared" si="18"/>
        <v>6.8207784544707398E-2</v>
      </c>
      <c r="L157" s="111">
        <v>0.10102098907848807</v>
      </c>
      <c r="M157" s="95">
        <f t="shared" si="19"/>
        <v>2.1012365728325516E-2</v>
      </c>
    </row>
    <row r="158" spans="1:13" x14ac:dyDescent="0.2">
      <c r="A158" s="108" t="s">
        <v>47</v>
      </c>
      <c r="B158" s="89" t="s">
        <v>45</v>
      </c>
      <c r="C158" s="108" t="s">
        <v>10</v>
      </c>
      <c r="D158" s="108" t="s">
        <v>48</v>
      </c>
      <c r="E158" s="108" t="s">
        <v>66</v>
      </c>
      <c r="F158" s="108" t="s">
        <v>33</v>
      </c>
      <c r="G158" s="107">
        <v>4511782</v>
      </c>
      <c r="H158" s="90">
        <v>0.46114605646900003</v>
      </c>
      <c r="I158" s="108">
        <v>2.6</v>
      </c>
      <c r="J158" s="94">
        <f t="shared" si="23"/>
        <v>234612.66400000002</v>
      </c>
      <c r="K158" s="95">
        <f t="shared" si="18"/>
        <v>2.3979594936388002E-2</v>
      </c>
      <c r="L158" s="111">
        <v>0.95202828538426709</v>
      </c>
      <c r="M158" s="95">
        <f t="shared" si="19"/>
        <v>4.9505470839981892E-2</v>
      </c>
    </row>
    <row r="159" spans="1:13" x14ac:dyDescent="0.2">
      <c r="A159" s="108" t="s">
        <v>46</v>
      </c>
      <c r="B159" s="89" t="s">
        <v>45</v>
      </c>
      <c r="C159" s="108" t="s">
        <v>10</v>
      </c>
      <c r="D159" s="108" t="s">
        <v>48</v>
      </c>
      <c r="E159" s="108" t="s">
        <v>66</v>
      </c>
      <c r="F159" s="108" t="s">
        <v>33</v>
      </c>
      <c r="G159" s="107">
        <v>227344</v>
      </c>
      <c r="H159" s="90">
        <v>0.18426653741596949</v>
      </c>
      <c r="I159" s="108">
        <v>14.9</v>
      </c>
      <c r="J159" s="94">
        <f t="shared" si="23"/>
        <v>67748.512000000002</v>
      </c>
      <c r="K159" s="95">
        <f t="shared" si="18"/>
        <v>5.4911428149958912E-2</v>
      </c>
      <c r="L159" s="111">
        <v>4.7971714615732942E-2</v>
      </c>
      <c r="M159" s="95">
        <f t="shared" si="19"/>
        <v>1.4295570955488416E-2</v>
      </c>
    </row>
    <row r="160" spans="1:13" x14ac:dyDescent="0.2">
      <c r="A160" s="108" t="s">
        <v>47</v>
      </c>
      <c r="B160" s="89" t="s">
        <v>44</v>
      </c>
      <c r="C160" s="108" t="s">
        <v>10</v>
      </c>
      <c r="D160" s="108" t="s">
        <v>48</v>
      </c>
      <c r="E160" s="108" t="s">
        <v>66</v>
      </c>
      <c r="F160" s="108" t="s">
        <v>30</v>
      </c>
      <c r="G160" s="112">
        <v>9783846</v>
      </c>
      <c r="H160" s="113">
        <v>1</v>
      </c>
      <c r="I160" s="114">
        <v>0.7</v>
      </c>
      <c r="J160" s="94">
        <f t="shared" ref="J160:J161" si="24">2*(I160*G160/100)</f>
        <v>136973.84399999998</v>
      </c>
      <c r="K160" s="115">
        <f t="shared" si="18"/>
        <v>1.3999999999999999E-2</v>
      </c>
      <c r="L160" s="116">
        <f>G160/(G160+G161)</f>
        <v>0.88801777951398597</v>
      </c>
      <c r="M160" s="95">
        <f t="shared" si="19"/>
        <v>1.2432248913195802E-2</v>
      </c>
    </row>
    <row r="161" spans="1:13" x14ac:dyDescent="0.2">
      <c r="A161" s="108" t="s">
        <v>46</v>
      </c>
      <c r="B161" s="89" t="s">
        <v>44</v>
      </c>
      <c r="C161" s="108" t="s">
        <v>10</v>
      </c>
      <c r="D161" s="108" t="s">
        <v>48</v>
      </c>
      <c r="E161" s="108" t="s">
        <v>66</v>
      </c>
      <c r="F161" s="108" t="s">
        <v>30</v>
      </c>
      <c r="G161" s="112">
        <v>1233778</v>
      </c>
      <c r="H161" s="113">
        <v>1</v>
      </c>
      <c r="I161" s="114">
        <v>6.4</v>
      </c>
      <c r="J161" s="94">
        <f t="shared" si="24"/>
        <v>157923.584</v>
      </c>
      <c r="K161" s="115">
        <f t="shared" si="18"/>
        <v>0.128</v>
      </c>
      <c r="L161" s="116">
        <f>G161/(G161+G160)</f>
        <v>0.11198222048601404</v>
      </c>
      <c r="M161" s="95">
        <f t="shared" si="19"/>
        <v>1.4333724222209798E-2</v>
      </c>
    </row>
    <row r="162" spans="1:13" x14ac:dyDescent="0.2">
      <c r="A162" s="108" t="s">
        <v>47</v>
      </c>
      <c r="B162" s="89" t="s">
        <v>45</v>
      </c>
      <c r="C162" s="108" t="s">
        <v>10</v>
      </c>
      <c r="D162" s="108" t="s">
        <v>48</v>
      </c>
      <c r="E162" s="108" t="s">
        <v>67</v>
      </c>
      <c r="F162" s="108" t="s">
        <v>31</v>
      </c>
      <c r="G162" s="107">
        <v>789337</v>
      </c>
      <c r="H162" s="90">
        <v>0.18368400292745019</v>
      </c>
      <c r="I162" s="108">
        <v>6.6</v>
      </c>
      <c r="J162" s="94">
        <f t="shared" ref="J162:J167" si="25">2*(I162*G162/100)</f>
        <v>104192.48399999998</v>
      </c>
      <c r="K162" s="95">
        <f t="shared" ref="K162:K193" si="26">2*(I162*H162/100)</f>
        <v>2.4246288386423426E-2</v>
      </c>
      <c r="L162" s="111">
        <v>0.74721570357383915</v>
      </c>
      <c r="M162" s="95">
        <f t="shared" si="19"/>
        <v>9.8632472871746757E-2</v>
      </c>
    </row>
    <row r="163" spans="1:13" x14ac:dyDescent="0.2">
      <c r="A163" s="108" t="s">
        <v>46</v>
      </c>
      <c r="B163" s="89" t="s">
        <v>45</v>
      </c>
      <c r="C163" s="108" t="s">
        <v>10</v>
      </c>
      <c r="D163" s="108" t="s">
        <v>48</v>
      </c>
      <c r="E163" s="108" t="s">
        <v>67</v>
      </c>
      <c r="F163" s="108" t="s">
        <v>31</v>
      </c>
      <c r="G163" s="107">
        <v>267034</v>
      </c>
      <c r="H163" s="90">
        <v>0.50229483774368544</v>
      </c>
      <c r="I163" s="108">
        <v>11.7</v>
      </c>
      <c r="J163" s="94">
        <f t="shared" si="25"/>
        <v>62485.955999999998</v>
      </c>
      <c r="K163" s="95">
        <f t="shared" si="26"/>
        <v>0.11753699203202238</v>
      </c>
      <c r="L163" s="111">
        <v>0.2527842964261609</v>
      </c>
      <c r="M163" s="95">
        <f t="shared" si="19"/>
        <v>5.9151525363721646E-2</v>
      </c>
    </row>
    <row r="164" spans="1:13" x14ac:dyDescent="0.2">
      <c r="A164" s="108" t="s">
        <v>47</v>
      </c>
      <c r="B164" s="89" t="s">
        <v>45</v>
      </c>
      <c r="C164" s="108" t="s">
        <v>10</v>
      </c>
      <c r="D164" s="108" t="s">
        <v>48</v>
      </c>
      <c r="E164" s="108" t="s">
        <v>67</v>
      </c>
      <c r="F164" s="108" t="s">
        <v>32</v>
      </c>
      <c r="G164" s="107">
        <v>1659426</v>
      </c>
      <c r="H164" s="90">
        <v>0.38615953672751557</v>
      </c>
      <c r="I164" s="108">
        <v>4.5</v>
      </c>
      <c r="J164" s="94">
        <f t="shared" si="25"/>
        <v>149348.34</v>
      </c>
      <c r="K164" s="95">
        <f t="shared" si="26"/>
        <v>3.47543583054764E-2</v>
      </c>
      <c r="L164" s="111">
        <v>0.89912841069054195</v>
      </c>
      <c r="M164" s="95">
        <f t="shared" si="19"/>
        <v>8.0921556962148783E-2</v>
      </c>
    </row>
    <row r="165" spans="1:13" x14ac:dyDescent="0.2">
      <c r="A165" s="108" t="s">
        <v>46</v>
      </c>
      <c r="B165" s="89" t="s">
        <v>45</v>
      </c>
      <c r="C165" s="108" t="s">
        <v>10</v>
      </c>
      <c r="D165" s="108" t="s">
        <v>48</v>
      </c>
      <c r="E165" s="108" t="s">
        <v>67</v>
      </c>
      <c r="F165" s="108" t="s">
        <v>32</v>
      </c>
      <c r="G165" s="107">
        <v>186168</v>
      </c>
      <c r="H165" s="90">
        <v>0.35018471562822123</v>
      </c>
      <c r="I165" s="108">
        <v>15.1</v>
      </c>
      <c r="J165" s="94">
        <f t="shared" si="25"/>
        <v>56222.735999999997</v>
      </c>
      <c r="K165" s="95">
        <f t="shared" si="26"/>
        <v>0.10575578411972281</v>
      </c>
      <c r="L165" s="111">
        <v>0.1008715893094581</v>
      </c>
      <c r="M165" s="95">
        <f t="shared" si="19"/>
        <v>3.0463219971456342E-2</v>
      </c>
    </row>
    <row r="166" spans="1:13" x14ac:dyDescent="0.2">
      <c r="A166" s="108" t="s">
        <v>47</v>
      </c>
      <c r="B166" s="89" t="s">
        <v>45</v>
      </c>
      <c r="C166" s="108" t="s">
        <v>10</v>
      </c>
      <c r="D166" s="108" t="s">
        <v>48</v>
      </c>
      <c r="E166" s="108" t="s">
        <v>67</v>
      </c>
      <c r="F166" s="108" t="s">
        <v>33</v>
      </c>
      <c r="G166" s="107">
        <v>1848492</v>
      </c>
      <c r="H166" s="90">
        <v>0.43015646034503419</v>
      </c>
      <c r="I166" s="108">
        <v>4.5</v>
      </c>
      <c r="J166" s="94">
        <f t="shared" si="25"/>
        <v>166364.28</v>
      </c>
      <c r="K166" s="95">
        <f t="shared" si="26"/>
        <v>3.871408143105308E-2</v>
      </c>
      <c r="L166" s="111">
        <v>0.95929977300538993</v>
      </c>
      <c r="M166" s="95">
        <f t="shared" si="19"/>
        <v>8.6336979570485098E-2</v>
      </c>
    </row>
    <row r="167" spans="1:13" x14ac:dyDescent="0.2">
      <c r="A167" s="108" t="s">
        <v>46</v>
      </c>
      <c r="B167" s="89" t="s">
        <v>45</v>
      </c>
      <c r="C167" s="108" t="s">
        <v>10</v>
      </c>
      <c r="D167" s="108" t="s">
        <v>48</v>
      </c>
      <c r="E167" s="108" t="s">
        <v>67</v>
      </c>
      <c r="F167" s="108" t="s">
        <v>33</v>
      </c>
      <c r="G167" s="107">
        <v>78426</v>
      </c>
      <c r="H167" s="90">
        <v>0.14752044662809333</v>
      </c>
      <c r="I167" s="108">
        <v>21.3</v>
      </c>
      <c r="J167" s="94">
        <f t="shared" si="25"/>
        <v>33409.476000000002</v>
      </c>
      <c r="K167" s="95">
        <f t="shared" si="26"/>
        <v>6.2843710263567762E-2</v>
      </c>
      <c r="L167" s="111">
        <v>4.0700226994610046E-2</v>
      </c>
      <c r="M167" s="95">
        <f t="shared" si="19"/>
        <v>1.7338296699703881E-2</v>
      </c>
    </row>
    <row r="168" spans="1:13" x14ac:dyDescent="0.2">
      <c r="A168" s="108" t="s">
        <v>47</v>
      </c>
      <c r="B168" s="89" t="s">
        <v>44</v>
      </c>
      <c r="C168" s="108" t="s">
        <v>10</v>
      </c>
      <c r="D168" s="108" t="s">
        <v>48</v>
      </c>
      <c r="E168" s="108" t="s">
        <v>67</v>
      </c>
      <c r="F168" s="108" t="s">
        <v>30</v>
      </c>
      <c r="G168" s="112">
        <v>4297255</v>
      </c>
      <c r="H168" s="113">
        <v>1</v>
      </c>
      <c r="I168" s="114">
        <v>2.7</v>
      </c>
      <c r="J168" s="94">
        <f t="shared" ref="J168:J169" si="27">2*(I168*G168/100)</f>
        <v>232051.77</v>
      </c>
      <c r="K168" s="115">
        <f t="shared" si="26"/>
        <v>5.4000000000000006E-2</v>
      </c>
      <c r="L168" s="116">
        <f>G168/(G168+G169)</f>
        <v>0.8899066305810267</v>
      </c>
      <c r="M168" s="95">
        <f t="shared" si="19"/>
        <v>4.8054958051375447E-2</v>
      </c>
    </row>
    <row r="169" spans="1:13" x14ac:dyDescent="0.2">
      <c r="A169" s="108" t="s">
        <v>46</v>
      </c>
      <c r="B169" s="89" t="s">
        <v>44</v>
      </c>
      <c r="C169" s="108" t="s">
        <v>10</v>
      </c>
      <c r="D169" s="108" t="s">
        <v>48</v>
      </c>
      <c r="E169" s="108" t="s">
        <v>67</v>
      </c>
      <c r="F169" s="108" t="s">
        <v>30</v>
      </c>
      <c r="G169" s="112">
        <v>531628</v>
      </c>
      <c r="H169" s="113">
        <v>1</v>
      </c>
      <c r="I169" s="114">
        <v>8.1999999999999993</v>
      </c>
      <c r="J169" s="94">
        <f t="shared" si="27"/>
        <v>87186.991999999998</v>
      </c>
      <c r="K169" s="115">
        <f t="shared" si="26"/>
        <v>0.16399999999999998</v>
      </c>
      <c r="L169" s="116">
        <f>G169/(G169+G168)</f>
        <v>0.1100933694189733</v>
      </c>
      <c r="M169" s="95">
        <f t="shared" si="19"/>
        <v>1.8055312584711616E-2</v>
      </c>
    </row>
    <row r="170" spans="1:13" x14ac:dyDescent="0.2">
      <c r="A170" s="108" t="s">
        <v>47</v>
      </c>
      <c r="B170" s="89" t="s">
        <v>45</v>
      </c>
      <c r="C170" s="108" t="s">
        <v>10</v>
      </c>
      <c r="D170" s="108" t="s">
        <v>48</v>
      </c>
      <c r="E170" s="108" t="s">
        <v>65</v>
      </c>
      <c r="F170" s="108" t="s">
        <v>31</v>
      </c>
      <c r="G170" s="107">
        <v>1086032</v>
      </c>
      <c r="H170" s="90">
        <v>0.18427298474753309</v>
      </c>
      <c r="I170" s="108">
        <v>5.6</v>
      </c>
      <c r="J170" s="94">
        <f t="shared" ref="J170:J175" si="28">2*(I170*G170/100)</f>
        <v>121635.58399999999</v>
      </c>
      <c r="K170" s="95">
        <f t="shared" si="26"/>
        <v>2.0638574291723707E-2</v>
      </c>
      <c r="L170" s="111">
        <v>0.73346394820249217</v>
      </c>
      <c r="M170" s="95">
        <f t="shared" si="19"/>
        <v>8.214796219867912E-2</v>
      </c>
    </row>
    <row r="171" spans="1:13" x14ac:dyDescent="0.2">
      <c r="A171" s="108" t="s">
        <v>46</v>
      </c>
      <c r="B171" s="89" t="s">
        <v>45</v>
      </c>
      <c r="C171" s="108" t="s">
        <v>10</v>
      </c>
      <c r="D171" s="108" t="s">
        <v>48</v>
      </c>
      <c r="E171" s="108" t="s">
        <v>65</v>
      </c>
      <c r="F171" s="108" t="s">
        <v>31</v>
      </c>
      <c r="G171" s="107">
        <v>394657</v>
      </c>
      <c r="H171" s="90">
        <v>0.54419460213757886</v>
      </c>
      <c r="I171" s="108">
        <v>10.1</v>
      </c>
      <c r="J171" s="94">
        <f t="shared" si="28"/>
        <v>79720.713999999993</v>
      </c>
      <c r="K171" s="95">
        <f t="shared" si="26"/>
        <v>0.10992730963179093</v>
      </c>
      <c r="L171" s="111">
        <v>0.26653605179750778</v>
      </c>
      <c r="M171" s="95">
        <f t="shared" si="19"/>
        <v>5.3840282463096571E-2</v>
      </c>
    </row>
    <row r="172" spans="1:13" x14ac:dyDescent="0.2">
      <c r="A172" s="108" t="s">
        <v>47</v>
      </c>
      <c r="B172" s="89" t="s">
        <v>45</v>
      </c>
      <c r="C172" s="108" t="s">
        <v>10</v>
      </c>
      <c r="D172" s="108" t="s">
        <v>48</v>
      </c>
      <c r="E172" s="108" t="s">
        <v>65</v>
      </c>
      <c r="F172" s="108" t="s">
        <v>32</v>
      </c>
      <c r="G172" s="107">
        <v>2623687</v>
      </c>
      <c r="H172" s="90">
        <v>0.44517531208408301</v>
      </c>
      <c r="I172" s="108">
        <v>3.6</v>
      </c>
      <c r="J172" s="94">
        <f t="shared" si="28"/>
        <v>188905.46400000004</v>
      </c>
      <c r="K172" s="95">
        <f t="shared" si="26"/>
        <v>3.2052622470053978E-2</v>
      </c>
      <c r="L172" s="111">
        <v>0.92162803376146374</v>
      </c>
      <c r="M172" s="95">
        <f t="shared" si="19"/>
        <v>6.6357218430825385E-2</v>
      </c>
    </row>
    <row r="173" spans="1:13" x14ac:dyDescent="0.2">
      <c r="A173" s="108" t="s">
        <v>46</v>
      </c>
      <c r="B173" s="89" t="s">
        <v>45</v>
      </c>
      <c r="C173" s="108" t="s">
        <v>10</v>
      </c>
      <c r="D173" s="108" t="s">
        <v>48</v>
      </c>
      <c r="E173" s="108" t="s">
        <v>65</v>
      </c>
      <c r="F173" s="108" t="s">
        <v>32</v>
      </c>
      <c r="G173" s="107">
        <v>223109</v>
      </c>
      <c r="H173" s="90">
        <v>0.30764616740185297</v>
      </c>
      <c r="I173" s="108">
        <v>13.7</v>
      </c>
      <c r="J173" s="94">
        <f t="shared" si="28"/>
        <v>61131.865999999995</v>
      </c>
      <c r="K173" s="95">
        <f t="shared" si="26"/>
        <v>8.4295049868107708E-2</v>
      </c>
      <c r="L173" s="111">
        <v>7.8371966238536234E-2</v>
      </c>
      <c r="M173" s="95">
        <f t="shared" si="19"/>
        <v>2.1473918749358931E-2</v>
      </c>
    </row>
    <row r="174" spans="1:13" x14ac:dyDescent="0.2">
      <c r="A174" s="108" t="s">
        <v>47</v>
      </c>
      <c r="B174" s="89" t="s">
        <v>45</v>
      </c>
      <c r="C174" s="108" t="s">
        <v>10</v>
      </c>
      <c r="D174" s="108" t="s">
        <v>48</v>
      </c>
      <c r="E174" s="108" t="s">
        <v>65</v>
      </c>
      <c r="F174" s="108" t="s">
        <v>33</v>
      </c>
      <c r="G174" s="107">
        <v>2183885</v>
      </c>
      <c r="H174" s="90">
        <v>0.37055170316838387</v>
      </c>
      <c r="I174" s="108">
        <v>3.6</v>
      </c>
      <c r="J174" s="94">
        <f t="shared" si="28"/>
        <v>157239.72</v>
      </c>
      <c r="K174" s="95">
        <f t="shared" si="26"/>
        <v>2.6679722628123639E-2</v>
      </c>
      <c r="L174" s="111">
        <v>0.95310718830793617</v>
      </c>
      <c r="M174" s="95">
        <f t="shared" si="19"/>
        <v>6.8623717558171413E-2</v>
      </c>
    </row>
    <row r="175" spans="1:13" x14ac:dyDescent="0.2">
      <c r="A175" s="108" t="s">
        <v>46</v>
      </c>
      <c r="B175" s="89" t="s">
        <v>45</v>
      </c>
      <c r="C175" s="108" t="s">
        <v>10</v>
      </c>
      <c r="D175" s="108" t="s">
        <v>48</v>
      </c>
      <c r="E175" s="108" t="s">
        <v>65</v>
      </c>
      <c r="F175" s="108" t="s">
        <v>33</v>
      </c>
      <c r="G175" s="107">
        <v>107447</v>
      </c>
      <c r="H175" s="90">
        <v>0.14815923046056814</v>
      </c>
      <c r="I175" s="108">
        <v>19.5</v>
      </c>
      <c r="J175" s="94">
        <f t="shared" si="28"/>
        <v>41904.33</v>
      </c>
      <c r="K175" s="95">
        <f t="shared" si="26"/>
        <v>5.778209987962158E-2</v>
      </c>
      <c r="L175" s="111">
        <v>4.6892811692063829E-2</v>
      </c>
      <c r="M175" s="95">
        <f t="shared" si="19"/>
        <v>1.8288196559904893E-2</v>
      </c>
    </row>
    <row r="176" spans="1:13" x14ac:dyDescent="0.2">
      <c r="A176" s="108" t="s">
        <v>47</v>
      </c>
      <c r="B176" s="89" t="s">
        <v>44</v>
      </c>
      <c r="C176" s="108" t="s">
        <v>10</v>
      </c>
      <c r="D176" s="108" t="s">
        <v>48</v>
      </c>
      <c r="E176" s="108" t="s">
        <v>65</v>
      </c>
      <c r="F176" s="108" t="s">
        <v>30</v>
      </c>
      <c r="G176" s="112">
        <v>5893604</v>
      </c>
      <c r="H176" s="113">
        <v>1</v>
      </c>
      <c r="I176" s="114">
        <v>0.9</v>
      </c>
      <c r="J176" s="94">
        <f t="shared" ref="J176:J177" si="29">2*(I176*G176/100)</f>
        <v>106084.87200000002</v>
      </c>
      <c r="K176" s="115">
        <f t="shared" si="26"/>
        <v>1.8000000000000002E-2</v>
      </c>
      <c r="L176" s="116">
        <f>G176/(G176+G177)</f>
        <v>0.89043162849191937</v>
      </c>
      <c r="M176" s="95">
        <f t="shared" si="19"/>
        <v>1.6027769312854549E-2</v>
      </c>
    </row>
    <row r="177" spans="1:13" x14ac:dyDescent="0.2">
      <c r="A177" s="108" t="s">
        <v>46</v>
      </c>
      <c r="B177" s="89" t="s">
        <v>44</v>
      </c>
      <c r="C177" s="108" t="s">
        <v>10</v>
      </c>
      <c r="D177" s="108" t="s">
        <v>48</v>
      </c>
      <c r="E177" s="108" t="s">
        <v>65</v>
      </c>
      <c r="F177" s="108" t="s">
        <v>30</v>
      </c>
      <c r="G177" s="112">
        <v>725213</v>
      </c>
      <c r="H177" s="113">
        <v>1</v>
      </c>
      <c r="I177" s="114">
        <v>8.5</v>
      </c>
      <c r="J177" s="94">
        <f t="shared" si="29"/>
        <v>123286.21</v>
      </c>
      <c r="K177" s="115">
        <f t="shared" si="26"/>
        <v>0.17</v>
      </c>
      <c r="L177" s="116">
        <f>G177/(G177+G176)</f>
        <v>0.10956837150808067</v>
      </c>
      <c r="M177" s="95">
        <f t="shared" si="19"/>
        <v>1.8626623156373714E-2</v>
      </c>
    </row>
    <row r="178" spans="1:13" x14ac:dyDescent="0.2">
      <c r="A178" s="89" t="s">
        <v>47</v>
      </c>
      <c r="B178" s="89" t="s">
        <v>45</v>
      </c>
      <c r="C178" s="89" t="s">
        <v>10</v>
      </c>
      <c r="D178" s="89" t="s">
        <v>50</v>
      </c>
      <c r="E178" s="89" t="s">
        <v>69</v>
      </c>
      <c r="F178" s="89" t="s">
        <v>31</v>
      </c>
      <c r="G178" s="107">
        <v>2322901</v>
      </c>
      <c r="H178" s="90">
        <v>0.19738770918104404</v>
      </c>
      <c r="I178" s="108">
        <v>3.9</v>
      </c>
      <c r="J178" s="94">
        <f t="shared" ref="J178:J193" si="30">2*(I178*G178/100)</f>
        <v>181186.27800000002</v>
      </c>
      <c r="K178" s="95">
        <f t="shared" si="26"/>
        <v>1.5396241316121434E-2</v>
      </c>
      <c r="L178" s="111">
        <v>0.68874551354941438</v>
      </c>
      <c r="M178" s="95">
        <f t="shared" si="19"/>
        <v>5.3722150056854323E-2</v>
      </c>
    </row>
    <row r="179" spans="1:13" x14ac:dyDescent="0.2">
      <c r="A179" s="89" t="s">
        <v>46</v>
      </c>
      <c r="B179" s="89" t="s">
        <v>45</v>
      </c>
      <c r="C179" s="89" t="s">
        <v>10</v>
      </c>
      <c r="D179" s="89" t="s">
        <v>50</v>
      </c>
      <c r="E179" s="89" t="s">
        <v>69</v>
      </c>
      <c r="F179" s="89" t="s">
        <v>31</v>
      </c>
      <c r="G179" s="107">
        <v>1049754</v>
      </c>
      <c r="H179" s="90">
        <v>0.49425284650417789</v>
      </c>
      <c r="I179" s="108">
        <v>5.7</v>
      </c>
      <c r="J179" s="94">
        <f t="shared" si="30"/>
        <v>119671.95599999999</v>
      </c>
      <c r="K179" s="95">
        <f t="shared" si="26"/>
        <v>5.6344824501476279E-2</v>
      </c>
      <c r="L179" s="111">
        <v>0.31125448645058568</v>
      </c>
      <c r="M179" s="95">
        <f t="shared" si="19"/>
        <v>3.5483011455366767E-2</v>
      </c>
    </row>
    <row r="180" spans="1:13" x14ac:dyDescent="0.2">
      <c r="A180" s="89" t="s">
        <v>47</v>
      </c>
      <c r="B180" s="89" t="s">
        <v>45</v>
      </c>
      <c r="C180" s="89" t="s">
        <v>10</v>
      </c>
      <c r="D180" s="89" t="s">
        <v>50</v>
      </c>
      <c r="E180" s="89" t="s">
        <v>69</v>
      </c>
      <c r="F180" s="89" t="s">
        <v>32</v>
      </c>
      <c r="G180" s="107">
        <v>5248829</v>
      </c>
      <c r="H180" s="90">
        <v>0.44601742915131987</v>
      </c>
      <c r="I180" s="108">
        <v>2.2999999999999998</v>
      </c>
      <c r="J180" s="94">
        <f t="shared" si="30"/>
        <v>241446.13399999999</v>
      </c>
      <c r="K180" s="95">
        <f t="shared" si="26"/>
        <v>2.0516801740960711E-2</v>
      </c>
      <c r="L180" s="111">
        <v>0.87566634307052427</v>
      </c>
      <c r="M180" s="95">
        <f t="shared" si="19"/>
        <v>4.0280651781244112E-2</v>
      </c>
    </row>
    <row r="181" spans="1:13" x14ac:dyDescent="0.2">
      <c r="A181" s="89" t="s">
        <v>46</v>
      </c>
      <c r="B181" s="89" t="s">
        <v>45</v>
      </c>
      <c r="C181" s="89" t="s">
        <v>10</v>
      </c>
      <c r="D181" s="89" t="s">
        <v>50</v>
      </c>
      <c r="E181" s="89" t="s">
        <v>69</v>
      </c>
      <c r="F181" s="89" t="s">
        <v>32</v>
      </c>
      <c r="G181" s="107">
        <v>745268</v>
      </c>
      <c r="H181" s="90">
        <v>0.35089252378031011</v>
      </c>
      <c r="I181" s="108">
        <v>8.1999999999999993</v>
      </c>
      <c r="J181" s="94">
        <f t="shared" si="30"/>
        <v>122223.95199999999</v>
      </c>
      <c r="K181" s="95">
        <f t="shared" si="26"/>
        <v>5.7546373899970853E-2</v>
      </c>
      <c r="L181" s="111">
        <v>0.12433365692947579</v>
      </c>
      <c r="M181" s="95">
        <f t="shared" si="19"/>
        <v>2.0390719736434026E-2</v>
      </c>
    </row>
    <row r="182" spans="1:13" x14ac:dyDescent="0.2">
      <c r="A182" s="89" t="s">
        <v>47</v>
      </c>
      <c r="B182" s="89" t="s">
        <v>45</v>
      </c>
      <c r="C182" s="89" t="s">
        <v>10</v>
      </c>
      <c r="D182" s="89" t="s">
        <v>50</v>
      </c>
      <c r="E182" s="89" t="s">
        <v>69</v>
      </c>
      <c r="F182" s="89" t="s">
        <v>33</v>
      </c>
      <c r="G182" s="107">
        <v>4196485</v>
      </c>
      <c r="H182" s="90">
        <v>0.3565948616676361</v>
      </c>
      <c r="I182" s="108">
        <v>2.7</v>
      </c>
      <c r="J182" s="94">
        <f t="shared" si="30"/>
        <v>226610.19</v>
      </c>
      <c r="K182" s="95">
        <f t="shared" si="26"/>
        <v>1.925612253005235E-2</v>
      </c>
      <c r="L182" s="111">
        <v>0.92732130577206262</v>
      </c>
      <c r="M182" s="95">
        <f t="shared" si="19"/>
        <v>5.0075350511691381E-2</v>
      </c>
    </row>
    <row r="183" spans="1:13" x14ac:dyDescent="0.2">
      <c r="A183" s="89" t="s">
        <v>46</v>
      </c>
      <c r="B183" s="89" t="s">
        <v>45</v>
      </c>
      <c r="C183" s="89" t="s">
        <v>10</v>
      </c>
      <c r="D183" s="89" t="s">
        <v>50</v>
      </c>
      <c r="E183" s="89" t="s">
        <v>69</v>
      </c>
      <c r="F183" s="89" t="s">
        <v>33</v>
      </c>
      <c r="G183" s="107">
        <v>328899</v>
      </c>
      <c r="H183" s="90">
        <v>0.154854629715512</v>
      </c>
      <c r="I183" s="108">
        <v>10.6</v>
      </c>
      <c r="J183" s="94">
        <f t="shared" si="30"/>
        <v>69726.588000000003</v>
      </c>
      <c r="K183" s="95">
        <f t="shared" si="26"/>
        <v>3.2829181499688539E-2</v>
      </c>
      <c r="L183" s="111">
        <v>7.2678694227937338E-2</v>
      </c>
      <c r="M183" s="95">
        <f t="shared" si="19"/>
        <v>1.5407883176322714E-2</v>
      </c>
    </row>
    <row r="184" spans="1:13" x14ac:dyDescent="0.2">
      <c r="A184" s="89" t="s">
        <v>47</v>
      </c>
      <c r="B184" s="89" t="s">
        <v>45</v>
      </c>
      <c r="C184" s="89" t="s">
        <v>10</v>
      </c>
      <c r="D184" s="89" t="s">
        <v>50</v>
      </c>
      <c r="E184" s="89" t="s">
        <v>69</v>
      </c>
      <c r="F184" s="89" t="s">
        <v>49</v>
      </c>
      <c r="G184" s="107">
        <v>11768215</v>
      </c>
      <c r="H184" s="90">
        <v>1</v>
      </c>
      <c r="I184" s="108">
        <v>1.4</v>
      </c>
      <c r="J184" s="94">
        <f t="shared" si="30"/>
        <v>329510.01999999996</v>
      </c>
      <c r="K184" s="95">
        <f t="shared" si="26"/>
        <v>2.7999999999999997E-2</v>
      </c>
      <c r="L184" s="111">
        <v>0.84711343165658615</v>
      </c>
      <c r="M184" s="95">
        <f t="shared" si="19"/>
        <v>2.3719176086384412E-2</v>
      </c>
    </row>
    <row r="185" spans="1:13" x14ac:dyDescent="0.2">
      <c r="A185" s="89" t="s">
        <v>46</v>
      </c>
      <c r="B185" s="89" t="s">
        <v>45</v>
      </c>
      <c r="C185" s="89" t="s">
        <v>10</v>
      </c>
      <c r="D185" s="89" t="s">
        <v>50</v>
      </c>
      <c r="E185" s="89" t="s">
        <v>69</v>
      </c>
      <c r="F185" s="89" t="s">
        <v>49</v>
      </c>
      <c r="G185" s="107">
        <v>2123921</v>
      </c>
      <c r="H185" s="90">
        <v>1</v>
      </c>
      <c r="I185" s="108">
        <v>3.9</v>
      </c>
      <c r="J185" s="94">
        <f t="shared" si="30"/>
        <v>165665.83799999999</v>
      </c>
      <c r="K185" s="95">
        <f t="shared" si="26"/>
        <v>7.8E-2</v>
      </c>
      <c r="L185" s="111">
        <v>0.15288656834341385</v>
      </c>
      <c r="M185" s="95">
        <f t="shared" si="19"/>
        <v>1.192515233078628E-2</v>
      </c>
    </row>
    <row r="186" spans="1:13" x14ac:dyDescent="0.2">
      <c r="A186" s="89" t="s">
        <v>47</v>
      </c>
      <c r="B186" s="89" t="s">
        <v>45</v>
      </c>
      <c r="C186" s="89" t="s">
        <v>10</v>
      </c>
      <c r="D186" s="89" t="s">
        <v>9</v>
      </c>
      <c r="E186" s="89" t="s">
        <v>69</v>
      </c>
      <c r="F186" s="89" t="s">
        <v>31</v>
      </c>
      <c r="G186" s="107">
        <v>2025825</v>
      </c>
      <c r="H186" s="90">
        <v>0.15357169172997309</v>
      </c>
      <c r="I186" s="108">
        <v>3.9</v>
      </c>
      <c r="J186" s="94">
        <f t="shared" si="30"/>
        <v>158014.35</v>
      </c>
      <c r="K186" s="95">
        <f t="shared" si="26"/>
        <v>1.19785919549379E-2</v>
      </c>
      <c r="L186" s="111">
        <v>0.79402143494341026</v>
      </c>
      <c r="M186" s="95">
        <f t="shared" si="19"/>
        <v>6.1933671925585992E-2</v>
      </c>
    </row>
    <row r="187" spans="1:13" x14ac:dyDescent="0.2">
      <c r="A187" s="89" t="s">
        <v>46</v>
      </c>
      <c r="B187" s="89" t="s">
        <v>45</v>
      </c>
      <c r="C187" s="89" t="s">
        <v>10</v>
      </c>
      <c r="D187" s="89" t="s">
        <v>9</v>
      </c>
      <c r="E187" s="89" t="s">
        <v>69</v>
      </c>
      <c r="F187" s="89" t="s">
        <v>31</v>
      </c>
      <c r="G187" s="107">
        <v>525523</v>
      </c>
      <c r="H187" s="90">
        <v>0.4722151086047216</v>
      </c>
      <c r="I187" s="108">
        <v>8.1999999999999993</v>
      </c>
      <c r="J187" s="94">
        <f t="shared" si="30"/>
        <v>86185.771999999997</v>
      </c>
      <c r="K187" s="95">
        <f t="shared" si="26"/>
        <v>7.7443277811174327E-2</v>
      </c>
      <c r="L187" s="111">
        <v>0.20597856505658968</v>
      </c>
      <c r="M187" s="95">
        <f t="shared" si="19"/>
        <v>3.3780484669280707E-2</v>
      </c>
    </row>
    <row r="188" spans="1:13" x14ac:dyDescent="0.2">
      <c r="A188" s="89" t="s">
        <v>47</v>
      </c>
      <c r="B188" s="89" t="s">
        <v>45</v>
      </c>
      <c r="C188" s="89" t="s">
        <v>10</v>
      </c>
      <c r="D188" s="89" t="s">
        <v>9</v>
      </c>
      <c r="E188" s="89" t="s">
        <v>69</v>
      </c>
      <c r="F188" s="89" t="s">
        <v>32</v>
      </c>
      <c r="G188" s="107">
        <v>4641499</v>
      </c>
      <c r="H188" s="90">
        <v>0.35185805960187988</v>
      </c>
      <c r="I188" s="108">
        <v>2.7</v>
      </c>
      <c r="J188" s="94">
        <f t="shared" si="30"/>
        <v>250640.94600000003</v>
      </c>
      <c r="K188" s="95">
        <f t="shared" si="26"/>
        <v>1.9000335218501516E-2</v>
      </c>
      <c r="L188" s="111">
        <v>0.93184771699769708</v>
      </c>
      <c r="M188" s="95">
        <f t="shared" si="19"/>
        <v>5.0319776717875644E-2</v>
      </c>
    </row>
    <row r="189" spans="1:13" x14ac:dyDescent="0.2">
      <c r="A189" s="89" t="s">
        <v>46</v>
      </c>
      <c r="B189" s="89" t="s">
        <v>45</v>
      </c>
      <c r="C189" s="89" t="s">
        <v>10</v>
      </c>
      <c r="D189" s="89" t="s">
        <v>9</v>
      </c>
      <c r="E189" s="89" t="s">
        <v>69</v>
      </c>
      <c r="F189" s="89" t="s">
        <v>32</v>
      </c>
      <c r="G189" s="107">
        <v>339464</v>
      </c>
      <c r="H189" s="90">
        <v>0.30502952226142949</v>
      </c>
      <c r="I189" s="108">
        <v>10.6</v>
      </c>
      <c r="J189" s="94">
        <f t="shared" si="30"/>
        <v>71966.368000000002</v>
      </c>
      <c r="K189" s="95">
        <f t="shared" si="26"/>
        <v>6.4666258719423053E-2</v>
      </c>
      <c r="L189" s="111">
        <v>6.8152283002302971E-2</v>
      </c>
      <c r="M189" s="95">
        <f t="shared" si="19"/>
        <v>1.444828399648823E-2</v>
      </c>
    </row>
    <row r="190" spans="1:13" x14ac:dyDescent="0.2">
      <c r="A190" s="89" t="s">
        <v>47</v>
      </c>
      <c r="B190" s="89" t="s">
        <v>45</v>
      </c>
      <c r="C190" s="89" t="s">
        <v>10</v>
      </c>
      <c r="D190" s="89" t="s">
        <v>9</v>
      </c>
      <c r="E190" s="89" t="s">
        <v>69</v>
      </c>
      <c r="F190" s="89" t="s">
        <v>33</v>
      </c>
      <c r="G190" s="107">
        <v>6524072</v>
      </c>
      <c r="H190" s="90">
        <v>0.49457024866814703</v>
      </c>
      <c r="I190" s="108">
        <v>2.1</v>
      </c>
      <c r="J190" s="94">
        <f t="shared" si="30"/>
        <v>274011.02400000003</v>
      </c>
      <c r="K190" s="95">
        <f t="shared" si="26"/>
        <v>2.0771950444062173E-2</v>
      </c>
      <c r="L190" s="111">
        <v>0.96339294864392566</v>
      </c>
      <c r="M190" s="95">
        <f t="shared" si="19"/>
        <v>4.0462503843044881E-2</v>
      </c>
    </row>
    <row r="191" spans="1:13" x14ac:dyDescent="0.2">
      <c r="A191" s="89" t="s">
        <v>46</v>
      </c>
      <c r="B191" s="89" t="s">
        <v>45</v>
      </c>
      <c r="C191" s="89" t="s">
        <v>10</v>
      </c>
      <c r="D191" s="89" t="s">
        <v>9</v>
      </c>
      <c r="E191" s="89" t="s">
        <v>69</v>
      </c>
      <c r="F191" s="89" t="s">
        <v>33</v>
      </c>
      <c r="G191" s="107">
        <v>247902</v>
      </c>
      <c r="H191" s="90">
        <v>0.22275536913384894</v>
      </c>
      <c r="I191" s="108">
        <v>13</v>
      </c>
      <c r="J191" s="94">
        <f t="shared" si="30"/>
        <v>64454.52</v>
      </c>
      <c r="K191" s="95">
        <f t="shared" si="26"/>
        <v>5.7916395974800722E-2</v>
      </c>
      <c r="L191" s="111">
        <v>3.6607051356074317E-2</v>
      </c>
      <c r="M191" s="95">
        <f t="shared" si="19"/>
        <v>9.5178333525793232E-3</v>
      </c>
    </row>
    <row r="192" spans="1:13" x14ac:dyDescent="0.2">
      <c r="A192" s="89" t="s">
        <v>47</v>
      </c>
      <c r="B192" s="89" t="s">
        <v>45</v>
      </c>
      <c r="C192" s="89" t="s">
        <v>10</v>
      </c>
      <c r="D192" s="89" t="s">
        <v>9</v>
      </c>
      <c r="E192" s="89" t="s">
        <v>69</v>
      </c>
      <c r="F192" s="89" t="s">
        <v>49</v>
      </c>
      <c r="G192" s="107">
        <v>13191396</v>
      </c>
      <c r="H192" s="90">
        <v>1</v>
      </c>
      <c r="I192" s="108">
        <v>1.2</v>
      </c>
      <c r="J192" s="94">
        <f t="shared" si="30"/>
        <v>316593.50399999996</v>
      </c>
      <c r="K192" s="95">
        <f t="shared" si="26"/>
        <v>2.4E-2</v>
      </c>
      <c r="L192" s="111">
        <v>0.92219890753015621</v>
      </c>
      <c r="M192" s="95">
        <f t="shared" si="19"/>
        <v>2.2132773780723747E-2</v>
      </c>
    </row>
    <row r="193" spans="1:13" x14ac:dyDescent="0.2">
      <c r="A193" s="89" t="s">
        <v>46</v>
      </c>
      <c r="B193" s="89" t="s">
        <v>45</v>
      </c>
      <c r="C193" s="89" t="s">
        <v>10</v>
      </c>
      <c r="D193" s="89" t="s">
        <v>9</v>
      </c>
      <c r="E193" s="89" t="s">
        <v>69</v>
      </c>
      <c r="F193" s="89" t="s">
        <v>49</v>
      </c>
      <c r="G193" s="107">
        <v>1112889</v>
      </c>
      <c r="H193" s="90">
        <v>1</v>
      </c>
      <c r="I193" s="108">
        <v>5.7</v>
      </c>
      <c r="J193" s="94">
        <f t="shared" si="30"/>
        <v>126869.34599999999</v>
      </c>
      <c r="K193" s="95">
        <f t="shared" si="26"/>
        <v>0.114</v>
      </c>
      <c r="L193" s="111">
        <v>7.7801092469843833E-2</v>
      </c>
      <c r="M193" s="95">
        <f t="shared" si="19"/>
        <v>8.8693245415621975E-3</v>
      </c>
    </row>
  </sheetData>
  <sortState ref="A2:K173">
    <sortCondition ref="B2:B173"/>
    <sortCondition ref="C2:C173"/>
    <sortCondition ref="D2:D173"/>
    <sortCondition ref="E2:E173"/>
    <sortCondition ref="F2:F173"/>
    <sortCondition ref="A2:A173"/>
  </sortState>
  <conditionalFormatting sqref="G67:G71 G3:G47 G50:G62 G74:G79 G82:G123">
    <cfRule type="cellIs" dxfId="12" priority="13" operator="lessThan">
      <formula>25</formula>
    </cfRule>
  </conditionalFormatting>
  <conditionalFormatting sqref="G124:G135 G138:G143 G146:G156">
    <cfRule type="cellIs" dxfId="11" priority="12" operator="lessThan">
      <formula>25</formula>
    </cfRule>
  </conditionalFormatting>
  <conditionalFormatting sqref="G157">
    <cfRule type="cellIs" dxfId="10" priority="11" operator="lessThan">
      <formula>25</formula>
    </cfRule>
  </conditionalFormatting>
  <conditionalFormatting sqref="G158:G159 G170:G175 G178:G193 G162:G167">
    <cfRule type="cellIs" dxfId="9" priority="10" operator="lessThan">
      <formula>25</formula>
    </cfRule>
  </conditionalFormatting>
  <conditionalFormatting sqref="G48:G49">
    <cfRule type="cellIs" dxfId="8" priority="9" operator="lessThan">
      <formula>25</formula>
    </cfRule>
  </conditionalFormatting>
  <conditionalFormatting sqref="G72:G73">
    <cfRule type="cellIs" dxfId="7" priority="8" operator="lessThan">
      <formula>25</formula>
    </cfRule>
  </conditionalFormatting>
  <conditionalFormatting sqref="G80:G81">
    <cfRule type="cellIs" dxfId="6" priority="7" operator="lessThan">
      <formula>25</formula>
    </cfRule>
  </conditionalFormatting>
  <conditionalFormatting sqref="G136:G137">
    <cfRule type="cellIs" dxfId="5" priority="6" operator="lessThan">
      <formula>25</formula>
    </cfRule>
  </conditionalFormatting>
  <conditionalFormatting sqref="G144:G145">
    <cfRule type="cellIs" dxfId="4" priority="5" operator="lessThan">
      <formula>25</formula>
    </cfRule>
  </conditionalFormatting>
  <conditionalFormatting sqref="G168:G169">
    <cfRule type="cellIs" dxfId="3" priority="4" operator="lessThan">
      <formula>25</formula>
    </cfRule>
  </conditionalFormatting>
  <conditionalFormatting sqref="G176:G177">
    <cfRule type="cellIs" dxfId="2" priority="3" operator="lessThan">
      <formula>25</formula>
    </cfRule>
  </conditionalFormatting>
  <conditionalFormatting sqref="G160:G161">
    <cfRule type="cellIs" dxfId="1" priority="2" operator="lessThan">
      <formula>25</formula>
    </cfRule>
  </conditionalFormatting>
  <conditionalFormatting sqref="G64:G65">
    <cfRule type="cellIs" dxfId="0" priority="1" operator="lessThan">
      <formula>25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ReadMe</vt:lpstr>
      <vt:lpstr>Table 1</vt:lpstr>
      <vt:lpstr>pivottable</vt:lpstr>
      <vt:lpstr>ageandsexrange</vt:lpstr>
      <vt:lpstr>ageandsexvalue1</vt:lpstr>
      <vt:lpstr>ageandsexvalue2</vt:lpstr>
      <vt:lpstr>range1</vt:lpstr>
      <vt:lpstr>range2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</dc:creator>
  <cp:lastModifiedBy>Cynthia Callard</cp:lastModifiedBy>
  <dcterms:created xsi:type="dcterms:W3CDTF">2015-12-18T16:17:08Z</dcterms:created>
  <dcterms:modified xsi:type="dcterms:W3CDTF">2016-07-13T18:56:27Z</dcterms:modified>
</cp:coreProperties>
</file>