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fileSharing userName="Cynthia Callard" algorithmName="SHA-512" hashValue="o9IYlI/3PI6FvcAWiAc+WHmzukCn040c2apNSYUX6DjP2wZrzOft/w6DqqmXbL6vfVV0itVmcwdvPi9gI8d0tw==" saltValue="hxk9tnA8RQivh1UQ0V4V4g==" spinCount="10000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ynthia\Dropbox\HCContract-CCHS\RevisedFinalVersion\"/>
    </mc:Choice>
  </mc:AlternateContent>
  <bookViews>
    <workbookView xWindow="0" yWindow="0" windowWidth="28800" windowHeight="12000"/>
  </bookViews>
  <sheets>
    <sheet name="README" sheetId="37" r:id="rId1"/>
    <sheet name="Table1" sheetId="22" r:id="rId2"/>
    <sheet name="Table2" sheetId="36" r:id="rId3"/>
    <sheet name="table3" sheetId="23" r:id="rId4"/>
    <sheet name="pivottabledata" sheetId="27" r:id="rId5"/>
  </sheets>
  <definedNames>
    <definedName name="age" localSheetId="2">Table2!$B$8:$B$13</definedName>
    <definedName name="age" localSheetId="3">table3!$B$8:$B$13</definedName>
    <definedName name="age">Table1!$B$8:$B$13</definedName>
    <definedName name="agerange1" localSheetId="1">Table1!$B$58</definedName>
    <definedName name="agerange1" localSheetId="2">Table2!$B$53</definedName>
    <definedName name="agerange1" localSheetId="3">table3!$B$75</definedName>
    <definedName name="agevalue" localSheetId="2">Table2!$B$14</definedName>
    <definedName name="agevalue" localSheetId="3">table3!$B$14</definedName>
    <definedName name="agevalue">Table1!$B$14</definedName>
    <definedName name="agevalue2" localSheetId="1">Table1!$B$26</definedName>
    <definedName name="agevalue2" localSheetId="2">Table2!$B$26</definedName>
    <definedName name="agevalue2" localSheetId="3">table3!$B$26</definedName>
    <definedName name="behaviour" localSheetId="1">Table1!$B$64</definedName>
    <definedName name="behaviour" localSheetId="2">Table2!$B$59</definedName>
    <definedName name="behaviour" localSheetId="3">table3!$B$89</definedName>
    <definedName name="behaviourvalue2" localSheetId="2">Table2!$B$29</definedName>
    <definedName name="behaviourvalue2" localSheetId="3">table3!$B$29</definedName>
    <definedName name="behaviourvalue2">Table1!$B$29</definedName>
    <definedName name="range1">Table1!$G$95:$BL$154</definedName>
    <definedName name="range2">Table1!$G$165:$BG$176</definedName>
    <definedName name="range3">Table1!$G$184:$BH$195</definedName>
    <definedName name="range4">Table1!$G$203:$BH$214</definedName>
    <definedName name="range5">Table1!$G$222:$BH$233</definedName>
    <definedName name="range6">Table1!$G$245:$BH$316</definedName>
    <definedName name="rangea">Table2!$G$90:$BA$113</definedName>
    <definedName name="rangeb">Table2!$G$120:$AZ$143</definedName>
    <definedName name="sex" localSheetId="1">Table1!$B$4:$B$6</definedName>
    <definedName name="sex" localSheetId="2">Table2!$B$4:$B$6</definedName>
    <definedName name="sex" localSheetId="3">table3!$B$4:$B$6</definedName>
    <definedName name="sexa" localSheetId="1">Table1!$B$62</definedName>
    <definedName name="sexa" localSheetId="2">Table2!$B$57</definedName>
    <definedName name="sexa" localSheetId="3">table3!$B$84</definedName>
    <definedName name="sexvalue" localSheetId="2">Table2!$B$7</definedName>
    <definedName name="sexvalue" localSheetId="3">table3!$B$7</definedName>
    <definedName name="sexvalue">Table1!$B$7</definedName>
    <definedName name="sexvalue2" localSheetId="1">Table1!$B$23</definedName>
    <definedName name="sexvalue2" localSheetId="2">Table2!$B$23</definedName>
    <definedName name="sexvalue2" localSheetId="3">table3!$B$23</definedName>
    <definedName name="smokingstatus" localSheetId="2">Table2!$B$15:$B$19</definedName>
    <definedName name="smokingstatus" localSheetId="3">table3!$B$15:$B$19</definedName>
    <definedName name="smokingstatus">Table1!$B$15:$B$19</definedName>
    <definedName name="smokingstatusvalue" localSheetId="2">Table2!$B$20</definedName>
    <definedName name="smokingstatusvalue" localSheetId="3">table3!$B$20</definedName>
    <definedName name="smokingstatusvalue">Table1!$B$20</definedName>
  </definedNames>
  <calcPr calcId="171027"/>
</workbook>
</file>

<file path=xl/calcChain.xml><?xml version="1.0" encoding="utf-8"?>
<calcChain xmlns="http://schemas.openxmlformats.org/spreadsheetml/2006/main">
  <c r="M38" i="22" l="1"/>
  <c r="Q35" i="22"/>
  <c r="M35" i="22"/>
  <c r="M32" i="36" l="1"/>
  <c r="B29" i="36"/>
  <c r="B23" i="36"/>
  <c r="T78" i="36" s="1"/>
  <c r="H76" i="36"/>
  <c r="G76" i="36"/>
  <c r="W59" i="36"/>
  <c r="W39" i="36" s="1"/>
  <c r="W58" i="36"/>
  <c r="W36" i="36" s="1"/>
  <c r="G49" i="36"/>
  <c r="G47" i="36"/>
  <c r="O74" i="36" s="1"/>
  <c r="M39" i="36"/>
  <c r="M36" i="36"/>
  <c r="M29" i="36"/>
  <c r="B26" i="36"/>
  <c r="P73" i="36" l="1"/>
  <c r="R78" i="36"/>
  <c r="S75" i="36"/>
  <c r="R76" i="36"/>
  <c r="P78" i="36"/>
  <c r="S78" i="36"/>
  <c r="Q75" i="36"/>
  <c r="P76" i="36"/>
  <c r="T76" i="36"/>
  <c r="Q78" i="36"/>
  <c r="R75" i="36"/>
  <c r="Q76" i="36"/>
  <c r="P75" i="36"/>
  <c r="T75" i="36"/>
  <c r="S76" i="36"/>
  <c r="Q50" i="36"/>
  <c r="S53" i="36"/>
  <c r="S67" i="36"/>
  <c r="V67" i="36"/>
  <c r="V65" i="36"/>
  <c r="V76" i="36" s="1"/>
  <c r="R67" i="36"/>
  <c r="S61" i="36"/>
  <c r="S39" i="36" s="1"/>
  <c r="R60" i="36"/>
  <c r="R38" i="36" s="1"/>
  <c r="R61" i="36"/>
  <c r="R39" i="36" s="1"/>
  <c r="T61" i="36"/>
  <c r="T39" i="36" s="1"/>
  <c r="S65" i="36"/>
  <c r="V60" i="36"/>
  <c r="V38" i="36" s="1"/>
  <c r="S66" i="36"/>
  <c r="U67" i="36"/>
  <c r="T66" i="36"/>
  <c r="R59" i="36"/>
  <c r="R37" i="36" s="1"/>
  <c r="R66" i="36"/>
  <c r="S54" i="36"/>
  <c r="U60" i="36"/>
  <c r="U38" i="36" s="1"/>
  <c r="R65" i="36"/>
  <c r="T67" i="36"/>
  <c r="R55" i="36"/>
  <c r="AH55" i="36" s="1"/>
  <c r="T60" i="36"/>
  <c r="T38" i="36" s="1"/>
  <c r="V61" i="36"/>
  <c r="V39" i="36" s="1"/>
  <c r="U65" i="36"/>
  <c r="S60" i="36"/>
  <c r="S38" i="36" s="1"/>
  <c r="U61" i="36"/>
  <c r="U39" i="36" s="1"/>
  <c r="T65" i="36"/>
  <c r="V66" i="36"/>
  <c r="J66" i="36"/>
  <c r="R53" i="36"/>
  <c r="U55" i="36"/>
  <c r="AK55" i="36" s="1"/>
  <c r="R54" i="36"/>
  <c r="T54" i="36"/>
  <c r="V53" i="36"/>
  <c r="AL53" i="36" s="1"/>
  <c r="V55" i="36"/>
  <c r="AL55" i="36" s="1"/>
  <c r="T55" i="36"/>
  <c r="AJ55" i="36" s="1"/>
  <c r="S55" i="36"/>
  <c r="AI55" i="36" s="1"/>
  <c r="U53" i="36"/>
  <c r="V54" i="36"/>
  <c r="T53" i="36"/>
  <c r="U54" i="36"/>
  <c r="H52" i="36"/>
  <c r="H55" i="36"/>
  <c r="G55" i="36"/>
  <c r="I53" i="36"/>
  <c r="K54" i="36"/>
  <c r="G61" i="36"/>
  <c r="H39" i="36" s="1"/>
  <c r="I61" i="36"/>
  <c r="J39" i="36" s="1"/>
  <c r="I66" i="36"/>
  <c r="K67" i="36"/>
  <c r="G54" i="36"/>
  <c r="H53" i="36"/>
  <c r="J54" i="36"/>
  <c r="G60" i="36"/>
  <c r="H38" i="36" s="1"/>
  <c r="H61" i="36"/>
  <c r="I39" i="36" s="1"/>
  <c r="H66" i="36"/>
  <c r="J67" i="36"/>
  <c r="K52" i="36"/>
  <c r="I54" i="36"/>
  <c r="K55" i="36"/>
  <c r="K60" i="36"/>
  <c r="L38" i="36" s="1"/>
  <c r="G67" i="36"/>
  <c r="I67" i="36"/>
  <c r="G50" i="36"/>
  <c r="K59" i="36"/>
  <c r="L37" i="36" s="1"/>
  <c r="J52" i="36"/>
  <c r="H54" i="36"/>
  <c r="J55" i="36"/>
  <c r="J60" i="36"/>
  <c r="K38" i="36" s="1"/>
  <c r="G66" i="36"/>
  <c r="H67" i="36"/>
  <c r="I52" i="36"/>
  <c r="K53" i="36"/>
  <c r="I55" i="36"/>
  <c r="I60" i="36"/>
  <c r="J38" i="36" s="1"/>
  <c r="K61" i="36"/>
  <c r="L39" i="36" s="1"/>
  <c r="K66" i="36"/>
  <c r="J53" i="36"/>
  <c r="H60" i="36"/>
  <c r="I38" i="36" s="1"/>
  <c r="J61" i="36"/>
  <c r="K39" i="36" s="1"/>
  <c r="G53" i="36"/>
  <c r="J59" i="36"/>
  <c r="K37" i="36" s="1"/>
  <c r="I59" i="36"/>
  <c r="J37" i="36" s="1"/>
  <c r="K58" i="36"/>
  <c r="L36" i="36" s="1"/>
  <c r="H59" i="36"/>
  <c r="I37" i="36" s="1"/>
  <c r="J58" i="36"/>
  <c r="K36" i="36" s="1"/>
  <c r="G59" i="36"/>
  <c r="H37" i="36" s="1"/>
  <c r="I58" i="36"/>
  <c r="J36" i="36" s="1"/>
  <c r="H58" i="36"/>
  <c r="I36" i="36" s="1"/>
  <c r="K65" i="36"/>
  <c r="V58" i="36"/>
  <c r="V36" i="36" s="1"/>
  <c r="G52" i="36"/>
  <c r="K64" i="36"/>
  <c r="V32" i="36"/>
  <c r="G64" i="36"/>
  <c r="S52" i="36"/>
  <c r="AI52" i="36" s="1"/>
  <c r="S59" i="36"/>
  <c r="S37" i="36" s="1"/>
  <c r="R64" i="36"/>
  <c r="V64" i="36"/>
  <c r="I64" i="36"/>
  <c r="U64" i="36"/>
  <c r="J64" i="36"/>
  <c r="G65" i="36"/>
  <c r="T52" i="36"/>
  <c r="AJ52" i="36" s="1"/>
  <c r="T59" i="36"/>
  <c r="T37" i="36" s="1"/>
  <c r="G58" i="36"/>
  <c r="H36" i="36" s="1"/>
  <c r="H64" i="36"/>
  <c r="J65" i="36"/>
  <c r="R58" i="36"/>
  <c r="R36" i="36" s="1"/>
  <c r="U58" i="36"/>
  <c r="U36" i="36" s="1"/>
  <c r="S64" i="36"/>
  <c r="T64" i="36"/>
  <c r="I65" i="36"/>
  <c r="V52" i="36"/>
  <c r="AL52" i="36" s="1"/>
  <c r="T58" i="36"/>
  <c r="T36" i="36" s="1"/>
  <c r="V59" i="36"/>
  <c r="V37" i="36" s="1"/>
  <c r="H65" i="36"/>
  <c r="R52" i="36"/>
  <c r="AH52" i="36" s="1"/>
  <c r="U52" i="36"/>
  <c r="AK52" i="36" s="1"/>
  <c r="S58" i="36"/>
  <c r="S36" i="36" s="1"/>
  <c r="U59" i="36"/>
  <c r="U37" i="36" s="1"/>
  <c r="W53" i="36"/>
  <c r="W32" i="36" s="1"/>
  <c r="W54" i="36"/>
  <c r="W55" i="36"/>
  <c r="W52" i="36"/>
  <c r="W29" i="36" s="1"/>
  <c r="S37" i="23"/>
  <c r="V37" i="23"/>
  <c r="V77" i="36" l="1"/>
  <c r="H30" i="36"/>
  <c r="AC53" i="36"/>
  <c r="L30" i="36"/>
  <c r="AG53" i="36"/>
  <c r="S31" i="36"/>
  <c r="AI54" i="36"/>
  <c r="S32" i="36"/>
  <c r="AI53" i="36"/>
  <c r="H29" i="36"/>
  <c r="AC52" i="36"/>
  <c r="J29" i="36"/>
  <c r="AE52" i="36"/>
  <c r="K32" i="36"/>
  <c r="AF55" i="36"/>
  <c r="L32" i="36"/>
  <c r="AG55" i="36"/>
  <c r="I30" i="36"/>
  <c r="AD53" i="36"/>
  <c r="H32" i="36"/>
  <c r="AC55" i="36"/>
  <c r="T32" i="36"/>
  <c r="AJ53" i="36"/>
  <c r="R31" i="36"/>
  <c r="AH54" i="36"/>
  <c r="J30" i="36"/>
  <c r="AE53" i="36"/>
  <c r="T31" i="36"/>
  <c r="AJ54" i="36"/>
  <c r="I31" i="36"/>
  <c r="AD54" i="36"/>
  <c r="J31" i="36"/>
  <c r="AE54" i="36"/>
  <c r="H31" i="36"/>
  <c r="AC54" i="36"/>
  <c r="I32" i="36"/>
  <c r="AD55" i="36"/>
  <c r="V31" i="36"/>
  <c r="AL54" i="36"/>
  <c r="K31" i="36"/>
  <c r="AF54" i="36"/>
  <c r="U31" i="36"/>
  <c r="AK54" i="36"/>
  <c r="K30" i="36"/>
  <c r="AF53" i="36"/>
  <c r="J32" i="36"/>
  <c r="AE55" i="36"/>
  <c r="K29" i="36"/>
  <c r="AF52" i="36"/>
  <c r="L29" i="36"/>
  <c r="AG52" i="36"/>
  <c r="L31" i="36"/>
  <c r="AG54" i="36"/>
  <c r="I29" i="36"/>
  <c r="AD52" i="36"/>
  <c r="U32" i="36"/>
  <c r="AK53" i="36"/>
  <c r="R32" i="36"/>
  <c r="AH53" i="36"/>
  <c r="T77" i="36"/>
  <c r="T79" i="36" s="1"/>
  <c r="R77" i="36"/>
  <c r="R79" i="36" s="1"/>
  <c r="Q77" i="36"/>
  <c r="Q79" i="36" s="1"/>
  <c r="S77" i="36"/>
  <c r="S79" i="36" s="1"/>
  <c r="P77" i="36"/>
  <c r="P79" i="36" s="1"/>
  <c r="S30" i="36"/>
  <c r="T30" i="36"/>
  <c r="V30" i="36"/>
  <c r="U30" i="36"/>
  <c r="R30" i="36"/>
  <c r="M37" i="23"/>
  <c r="B29" i="23"/>
  <c r="B26" i="23"/>
  <c r="B23" i="23"/>
  <c r="H81" i="22"/>
  <c r="H83" i="22" s="1"/>
  <c r="G81" i="22"/>
  <c r="G83" i="22" s="1"/>
  <c r="K79" i="23" l="1"/>
  <c r="L37" i="23" s="1"/>
  <c r="G80" i="23"/>
  <c r="F54" i="23"/>
  <c r="G79" i="23"/>
  <c r="H37" i="23" s="1"/>
  <c r="K81" i="23"/>
  <c r="G81" i="23"/>
  <c r="R58" i="23" s="1"/>
  <c r="F79" i="23"/>
  <c r="G37" i="23" s="1"/>
  <c r="G82" i="23"/>
  <c r="K80" i="23"/>
  <c r="L36" i="23" s="1"/>
  <c r="F80" i="23"/>
  <c r="H79" i="23"/>
  <c r="I37" i="23" s="1"/>
  <c r="H80" i="23"/>
  <c r="H81" i="23"/>
  <c r="S58" i="23" s="1"/>
  <c r="H82" i="23"/>
  <c r="F81" i="23"/>
  <c r="Q58" i="23" s="1"/>
  <c r="I79" i="23"/>
  <c r="J37" i="23" s="1"/>
  <c r="I80" i="23"/>
  <c r="I81" i="23"/>
  <c r="T58" i="23" s="1"/>
  <c r="I82" i="23"/>
  <c r="K82" i="23"/>
  <c r="F82" i="23"/>
  <c r="J79" i="23"/>
  <c r="K37" i="23" s="1"/>
  <c r="J80" i="23"/>
  <c r="J81" i="23"/>
  <c r="U58" i="23" s="1"/>
  <c r="J82" i="23"/>
  <c r="I53" i="23"/>
  <c r="H51" i="23"/>
  <c r="G52" i="23"/>
  <c r="H30" i="23" s="1"/>
  <c r="K52" i="23"/>
  <c r="J53" i="23"/>
  <c r="I54" i="23"/>
  <c r="G51" i="23"/>
  <c r="H29" i="23" s="1"/>
  <c r="J52" i="23"/>
  <c r="K30" i="23" s="1"/>
  <c r="I51" i="23"/>
  <c r="J29" i="23" s="1"/>
  <c r="H52" i="23"/>
  <c r="G53" i="23"/>
  <c r="K53" i="23"/>
  <c r="J54" i="23"/>
  <c r="K51" i="23"/>
  <c r="H54" i="23"/>
  <c r="F51" i="23"/>
  <c r="G29" i="23" s="1"/>
  <c r="J51" i="23"/>
  <c r="K29" i="23" s="1"/>
  <c r="I52" i="23"/>
  <c r="J30" i="23" s="1"/>
  <c r="H53" i="23"/>
  <c r="G54" i="23"/>
  <c r="K54" i="23"/>
  <c r="F52" i="23"/>
  <c r="G30" i="23" s="1"/>
  <c r="F53" i="23"/>
  <c r="B23" i="22"/>
  <c r="B26" i="22"/>
  <c r="J361" i="27"/>
  <c r="J360" i="27"/>
  <c r="J349" i="27"/>
  <c r="J37" i="27"/>
  <c r="J13" i="27"/>
  <c r="J325" i="27"/>
  <c r="J301" i="27"/>
  <c r="J229" i="27"/>
  <c r="J109" i="27"/>
  <c r="J348" i="27"/>
  <c r="J12" i="27"/>
  <c r="J36" i="27"/>
  <c r="J324" i="27"/>
  <c r="J35" i="27"/>
  <c r="J347" i="27"/>
  <c r="J300" i="27"/>
  <c r="J11" i="27"/>
  <c r="J228" i="27"/>
  <c r="J323" i="27"/>
  <c r="J299" i="27"/>
  <c r="J227" i="27"/>
  <c r="J346" i="27"/>
  <c r="J322" i="27"/>
  <c r="J10" i="27"/>
  <c r="J34" i="27"/>
  <c r="J298" i="27"/>
  <c r="J345" i="27"/>
  <c r="J33" i="27"/>
  <c r="J9" i="27"/>
  <c r="J226" i="27"/>
  <c r="J108" i="27"/>
  <c r="J321" i="27"/>
  <c r="J297" i="27"/>
  <c r="J225" i="27"/>
  <c r="J169" i="27"/>
  <c r="J107" i="27"/>
  <c r="J106" i="27"/>
  <c r="J344" i="27"/>
  <c r="J320" i="27"/>
  <c r="J105" i="27"/>
  <c r="J8" i="27"/>
  <c r="J296" i="27"/>
  <c r="J32" i="27"/>
  <c r="J224" i="27"/>
  <c r="J31" i="27"/>
  <c r="J343" i="27"/>
  <c r="J7" i="27"/>
  <c r="J342" i="27"/>
  <c r="J30" i="27"/>
  <c r="J104" i="27"/>
  <c r="J6" i="27"/>
  <c r="J319" i="27"/>
  <c r="J223" i="27"/>
  <c r="J295" i="27"/>
  <c r="J168" i="27"/>
  <c r="J318" i="27"/>
  <c r="J341" i="27"/>
  <c r="J5" i="27"/>
  <c r="J29" i="27"/>
  <c r="J294" i="27"/>
  <c r="J317" i="27"/>
  <c r="J222" i="27"/>
  <c r="J293" i="27"/>
  <c r="J340" i="27"/>
  <c r="J28" i="27"/>
  <c r="J221" i="27"/>
  <c r="J316" i="27"/>
  <c r="J4" i="27"/>
  <c r="J292" i="27"/>
  <c r="J220" i="27"/>
  <c r="J167" i="27"/>
  <c r="J166" i="27"/>
  <c r="J103" i="27"/>
  <c r="J102" i="27"/>
  <c r="J101" i="27"/>
  <c r="J27" i="27"/>
  <c r="J339" i="27"/>
  <c r="J3" i="27"/>
  <c r="J165" i="27"/>
  <c r="J100" i="27"/>
  <c r="J289" i="27"/>
  <c r="J315" i="27"/>
  <c r="J219" i="27"/>
  <c r="J291" i="27"/>
  <c r="J338" i="27"/>
  <c r="J164" i="27"/>
  <c r="J313" i="27"/>
  <c r="J26" i="27"/>
  <c r="J2" i="27"/>
  <c r="J314" i="27"/>
  <c r="J163" i="27"/>
  <c r="J290" i="27"/>
  <c r="J218" i="27"/>
  <c r="J337" i="27"/>
  <c r="J162" i="27"/>
  <c r="J312" i="27"/>
  <c r="J161" i="27"/>
  <c r="J99" i="27"/>
  <c r="J288" i="27"/>
  <c r="J336" i="27"/>
  <c r="J287" i="27"/>
  <c r="J98" i="27"/>
  <c r="J160" i="27"/>
  <c r="J159" i="27"/>
  <c r="J311" i="27"/>
  <c r="J310" i="27"/>
  <c r="J286" i="27"/>
  <c r="J158" i="27"/>
  <c r="J285" i="27"/>
  <c r="J25" i="27"/>
  <c r="J335" i="27"/>
  <c r="J334" i="27"/>
  <c r="J284" i="27"/>
  <c r="J309" i="27"/>
  <c r="J308" i="27"/>
  <c r="J49" i="27"/>
  <c r="J307" i="27"/>
  <c r="J24" i="27"/>
  <c r="J333" i="27"/>
  <c r="J332" i="27"/>
  <c r="J283" i="27"/>
  <c r="J331" i="27"/>
  <c r="J282" i="27"/>
  <c r="J281" i="27"/>
  <c r="J280" i="27"/>
  <c r="J48" i="27"/>
  <c r="J23" i="27"/>
  <c r="J279" i="27"/>
  <c r="J306" i="27"/>
  <c r="J359" i="27"/>
  <c r="J278" i="27"/>
  <c r="J305" i="27"/>
  <c r="J22" i="27"/>
  <c r="J21" i="27"/>
  <c r="J47" i="27"/>
  <c r="J358" i="27"/>
  <c r="J46" i="27"/>
  <c r="J330" i="27"/>
  <c r="J329" i="27"/>
  <c r="J20" i="27"/>
  <c r="J19" i="27"/>
  <c r="J45" i="27"/>
  <c r="J44" i="27"/>
  <c r="J304" i="27"/>
  <c r="J357" i="27"/>
  <c r="J43" i="27"/>
  <c r="J18" i="27"/>
  <c r="J328" i="27"/>
  <c r="J42" i="27"/>
  <c r="J41" i="27"/>
  <c r="J17" i="27"/>
  <c r="J303" i="27"/>
  <c r="J356" i="27"/>
  <c r="J355" i="27"/>
  <c r="J16" i="27"/>
  <c r="J327" i="27"/>
  <c r="J40" i="27"/>
  <c r="J354" i="27"/>
  <c r="J353" i="27"/>
  <c r="J302" i="27"/>
  <c r="J39" i="27"/>
  <c r="J38" i="27"/>
  <c r="J352" i="27"/>
  <c r="J15" i="27"/>
  <c r="J351" i="27"/>
  <c r="J326" i="27"/>
  <c r="J14" i="27"/>
  <c r="J350" i="27"/>
  <c r="J277" i="27"/>
  <c r="J276" i="27"/>
  <c r="J275" i="27"/>
  <c r="J274" i="27"/>
  <c r="J273" i="27"/>
  <c r="J217" i="27"/>
  <c r="J97" i="27"/>
  <c r="J216" i="27"/>
  <c r="J215" i="27"/>
  <c r="J96" i="27"/>
  <c r="J214" i="27"/>
  <c r="J95" i="27"/>
  <c r="J213" i="27"/>
  <c r="J94" i="27"/>
  <c r="J212" i="27"/>
  <c r="J93" i="27"/>
  <c r="J211" i="27"/>
  <c r="J210" i="27"/>
  <c r="J157" i="27"/>
  <c r="J92" i="27"/>
  <c r="J91" i="27"/>
  <c r="J90" i="27"/>
  <c r="J156" i="27"/>
  <c r="J155" i="27"/>
  <c r="J154" i="27"/>
  <c r="J209" i="27"/>
  <c r="J153" i="27"/>
  <c r="J208" i="27"/>
  <c r="J89" i="27"/>
  <c r="J88" i="27"/>
  <c r="J207" i="27"/>
  <c r="J152" i="27"/>
  <c r="J151" i="27"/>
  <c r="J206" i="27"/>
  <c r="J87" i="27"/>
  <c r="J150" i="27"/>
  <c r="J272" i="27"/>
  <c r="J86" i="27"/>
  <c r="J149" i="27"/>
  <c r="J148" i="27"/>
  <c r="J147" i="27"/>
  <c r="J271" i="27"/>
  <c r="J270" i="27"/>
  <c r="J269" i="27"/>
  <c r="J146" i="27"/>
  <c r="J268" i="27"/>
  <c r="J267" i="27"/>
  <c r="J266" i="27"/>
  <c r="J205" i="27"/>
  <c r="J85" i="27"/>
  <c r="J204" i="27"/>
  <c r="J203" i="27"/>
  <c r="J202" i="27"/>
  <c r="J145" i="27"/>
  <c r="J84" i="27"/>
  <c r="J201" i="27"/>
  <c r="J83" i="27"/>
  <c r="J82" i="27"/>
  <c r="J81" i="27"/>
  <c r="J200" i="27"/>
  <c r="J144" i="27"/>
  <c r="J199" i="27"/>
  <c r="J198" i="27"/>
  <c r="J143" i="27"/>
  <c r="J197" i="27"/>
  <c r="J142" i="27"/>
  <c r="J80" i="27"/>
  <c r="J79" i="27"/>
  <c r="J78" i="27"/>
  <c r="J141" i="27"/>
  <c r="J196" i="27"/>
  <c r="J195" i="27"/>
  <c r="J77" i="27"/>
  <c r="J140" i="27"/>
  <c r="J76" i="27"/>
  <c r="J194" i="27"/>
  <c r="J265" i="27"/>
  <c r="J139" i="27"/>
  <c r="J138" i="27"/>
  <c r="J137" i="27"/>
  <c r="J75" i="27"/>
  <c r="J74" i="27"/>
  <c r="J136" i="27"/>
  <c r="J264" i="27"/>
  <c r="J135" i="27"/>
  <c r="J263" i="27"/>
  <c r="J262" i="27"/>
  <c r="J134" i="27"/>
  <c r="J261" i="27"/>
  <c r="J260" i="27"/>
  <c r="J259" i="27"/>
  <c r="J258" i="27"/>
  <c r="J257" i="27"/>
  <c r="J256" i="27"/>
  <c r="J255" i="27"/>
  <c r="J254" i="27"/>
  <c r="J193" i="27"/>
  <c r="J73" i="27"/>
  <c r="J192" i="27"/>
  <c r="J191" i="27"/>
  <c r="J190" i="27"/>
  <c r="J133" i="27"/>
  <c r="J72" i="27"/>
  <c r="J71" i="27"/>
  <c r="J70" i="27"/>
  <c r="J189" i="27"/>
  <c r="J188" i="27"/>
  <c r="J69" i="27"/>
  <c r="J187" i="27"/>
  <c r="J132" i="27"/>
  <c r="J68" i="27"/>
  <c r="J186" i="27"/>
  <c r="J185" i="27"/>
  <c r="J131" i="27"/>
  <c r="J184" i="27"/>
  <c r="J67" i="27"/>
  <c r="J130" i="27"/>
  <c r="J66" i="27"/>
  <c r="J129" i="27"/>
  <c r="J183" i="27"/>
  <c r="J253" i="27"/>
  <c r="J65" i="27"/>
  <c r="J64" i="27"/>
  <c r="J128" i="27"/>
  <c r="J182" i="27"/>
  <c r="J127" i="27"/>
  <c r="J126" i="27"/>
  <c r="J63" i="27"/>
  <c r="J252" i="27"/>
  <c r="J62" i="27"/>
  <c r="J125" i="27"/>
  <c r="J251" i="27"/>
  <c r="J124" i="27"/>
  <c r="J123" i="27"/>
  <c r="J250" i="27"/>
  <c r="J122" i="27"/>
  <c r="J249" i="27"/>
  <c r="J248" i="27"/>
  <c r="J247" i="27"/>
  <c r="J246" i="27"/>
  <c r="J245" i="27"/>
  <c r="J244" i="27"/>
  <c r="J243" i="27"/>
  <c r="J242" i="27"/>
  <c r="J181" i="27"/>
  <c r="J61" i="27"/>
  <c r="J180" i="27"/>
  <c r="J60" i="27"/>
  <c r="J179" i="27"/>
  <c r="J178" i="27"/>
  <c r="J59" i="27"/>
  <c r="J58" i="27"/>
  <c r="J121" i="27"/>
  <c r="J177" i="27"/>
  <c r="J57" i="27"/>
  <c r="J176" i="27"/>
  <c r="J56" i="27"/>
  <c r="J241" i="27"/>
  <c r="J120" i="27"/>
  <c r="J119" i="27"/>
  <c r="J175" i="27"/>
  <c r="J118" i="27"/>
  <c r="J174" i="27"/>
  <c r="J117" i="27"/>
  <c r="J240" i="27"/>
  <c r="J55" i="27"/>
  <c r="J239" i="27"/>
  <c r="J116" i="27"/>
  <c r="J173" i="27"/>
  <c r="J238" i="27"/>
  <c r="J54" i="27"/>
  <c r="J115" i="27"/>
  <c r="J172" i="27"/>
  <c r="J237" i="27"/>
  <c r="J114" i="27"/>
  <c r="J53" i="27"/>
  <c r="J171" i="27"/>
  <c r="J113" i="27"/>
  <c r="J112" i="27"/>
  <c r="J111" i="27"/>
  <c r="J170" i="27"/>
  <c r="J236" i="27"/>
  <c r="J235" i="27"/>
  <c r="J52" i="27"/>
  <c r="J51" i="27"/>
  <c r="J234" i="27"/>
  <c r="J50" i="27"/>
  <c r="J233" i="27"/>
  <c r="J232" i="27"/>
  <c r="J231" i="27"/>
  <c r="J110" i="27"/>
  <c r="J230" i="27"/>
  <c r="I361" i="27"/>
  <c r="I360" i="27"/>
  <c r="I349" i="27"/>
  <c r="I37" i="27"/>
  <c r="I13" i="27"/>
  <c r="I325" i="27"/>
  <c r="I301" i="27"/>
  <c r="I229" i="27"/>
  <c r="I109" i="27"/>
  <c r="I348" i="27"/>
  <c r="I12" i="27"/>
  <c r="I36" i="27"/>
  <c r="I324" i="27"/>
  <c r="I35" i="27"/>
  <c r="I347" i="27"/>
  <c r="I300" i="27"/>
  <c r="I11" i="27"/>
  <c r="I228" i="27"/>
  <c r="I323" i="27"/>
  <c r="I299" i="27"/>
  <c r="I227" i="27"/>
  <c r="I346" i="27"/>
  <c r="I322" i="27"/>
  <c r="I10" i="27"/>
  <c r="I34" i="27"/>
  <c r="I298" i="27"/>
  <c r="I345" i="27"/>
  <c r="I33" i="27"/>
  <c r="I9" i="27"/>
  <c r="I226" i="27"/>
  <c r="I108" i="27"/>
  <c r="I321" i="27"/>
  <c r="I297" i="27"/>
  <c r="I225" i="27"/>
  <c r="I169" i="27"/>
  <c r="I107" i="27"/>
  <c r="I106" i="27"/>
  <c r="I344" i="27"/>
  <c r="I320" i="27"/>
  <c r="I105" i="27"/>
  <c r="I8" i="27"/>
  <c r="I296" i="27"/>
  <c r="I32" i="27"/>
  <c r="I224" i="27"/>
  <c r="I31" i="27"/>
  <c r="I343" i="27"/>
  <c r="I7" i="27"/>
  <c r="I342" i="27"/>
  <c r="I30" i="27"/>
  <c r="I104" i="27"/>
  <c r="I6" i="27"/>
  <c r="I319" i="27"/>
  <c r="I223" i="27"/>
  <c r="I295" i="27"/>
  <c r="I168" i="27"/>
  <c r="I318" i="27"/>
  <c r="I341" i="27"/>
  <c r="I5" i="27"/>
  <c r="I29" i="27"/>
  <c r="I294" i="27"/>
  <c r="I317" i="27"/>
  <c r="I222" i="27"/>
  <c r="I293" i="27"/>
  <c r="I340" i="27"/>
  <c r="I28" i="27"/>
  <c r="I221" i="27"/>
  <c r="I316" i="27"/>
  <c r="I4" i="27"/>
  <c r="I292" i="27"/>
  <c r="I220" i="27"/>
  <c r="I167" i="27"/>
  <c r="I166" i="27"/>
  <c r="I103" i="27"/>
  <c r="I102" i="27"/>
  <c r="I101" i="27"/>
  <c r="I27" i="27"/>
  <c r="I339" i="27"/>
  <c r="I3" i="27"/>
  <c r="I165" i="27"/>
  <c r="I100" i="27"/>
  <c r="I289" i="27"/>
  <c r="I315" i="27"/>
  <c r="I219" i="27"/>
  <c r="I291" i="27"/>
  <c r="I338" i="27"/>
  <c r="I164" i="27"/>
  <c r="I313" i="27"/>
  <c r="I26" i="27"/>
  <c r="I2" i="27"/>
  <c r="I314" i="27"/>
  <c r="I163" i="27"/>
  <c r="I290" i="27"/>
  <c r="I218" i="27"/>
  <c r="I337" i="27"/>
  <c r="I162" i="27"/>
  <c r="I312" i="27"/>
  <c r="I161" i="27"/>
  <c r="I99" i="27"/>
  <c r="I288" i="27"/>
  <c r="I336" i="27"/>
  <c r="I287" i="27"/>
  <c r="I98" i="27"/>
  <c r="I160" i="27"/>
  <c r="I159" i="27"/>
  <c r="I311" i="27"/>
  <c r="I310" i="27"/>
  <c r="I286" i="27"/>
  <c r="I158" i="27"/>
  <c r="I285" i="27"/>
  <c r="I25" i="27"/>
  <c r="I335" i="27"/>
  <c r="I334" i="27"/>
  <c r="I284" i="27"/>
  <c r="I309" i="27"/>
  <c r="I308" i="27"/>
  <c r="I49" i="27"/>
  <c r="I307" i="27"/>
  <c r="I24" i="27"/>
  <c r="I333" i="27"/>
  <c r="I332" i="27"/>
  <c r="I283" i="27"/>
  <c r="I331" i="27"/>
  <c r="I282" i="27"/>
  <c r="I281" i="27"/>
  <c r="I280" i="27"/>
  <c r="I48" i="27"/>
  <c r="I23" i="27"/>
  <c r="I279" i="27"/>
  <c r="I306" i="27"/>
  <c r="I359" i="27"/>
  <c r="I278" i="27"/>
  <c r="I305" i="27"/>
  <c r="I22" i="27"/>
  <c r="I21" i="27"/>
  <c r="I47" i="27"/>
  <c r="I358" i="27"/>
  <c r="I46" i="27"/>
  <c r="I330" i="27"/>
  <c r="I329" i="27"/>
  <c r="I20" i="27"/>
  <c r="I19" i="27"/>
  <c r="I45" i="27"/>
  <c r="I44" i="27"/>
  <c r="I304" i="27"/>
  <c r="I357" i="27"/>
  <c r="I43" i="27"/>
  <c r="I18" i="27"/>
  <c r="I328" i="27"/>
  <c r="I42" i="27"/>
  <c r="I41" i="27"/>
  <c r="I17" i="27"/>
  <c r="I303" i="27"/>
  <c r="I356" i="27"/>
  <c r="I355" i="27"/>
  <c r="I16" i="27"/>
  <c r="I327" i="27"/>
  <c r="I40" i="27"/>
  <c r="I354" i="27"/>
  <c r="I353" i="27"/>
  <c r="I302" i="27"/>
  <c r="I39" i="27"/>
  <c r="I38" i="27"/>
  <c r="I352" i="27"/>
  <c r="I15" i="27"/>
  <c r="I351" i="27"/>
  <c r="I326" i="27"/>
  <c r="I14" i="27"/>
  <c r="I350" i="27"/>
  <c r="I277" i="27"/>
  <c r="I276" i="27"/>
  <c r="I275" i="27"/>
  <c r="I274" i="27"/>
  <c r="I273" i="27"/>
  <c r="I217" i="27"/>
  <c r="I97" i="27"/>
  <c r="I216" i="27"/>
  <c r="I215" i="27"/>
  <c r="I96" i="27"/>
  <c r="I214" i="27"/>
  <c r="I95" i="27"/>
  <c r="I213" i="27"/>
  <c r="I94" i="27"/>
  <c r="I212" i="27"/>
  <c r="I93" i="27"/>
  <c r="I211" i="27"/>
  <c r="I210" i="27"/>
  <c r="I157" i="27"/>
  <c r="I92" i="27"/>
  <c r="I91" i="27"/>
  <c r="I90" i="27"/>
  <c r="I156" i="27"/>
  <c r="I155" i="27"/>
  <c r="I154" i="27"/>
  <c r="I209" i="27"/>
  <c r="I153" i="27"/>
  <c r="I208" i="27"/>
  <c r="I89" i="27"/>
  <c r="I88" i="27"/>
  <c r="I207" i="27"/>
  <c r="I152" i="27"/>
  <c r="I151" i="27"/>
  <c r="I206" i="27"/>
  <c r="I87" i="27"/>
  <c r="I150" i="27"/>
  <c r="I272" i="27"/>
  <c r="I86" i="27"/>
  <c r="I149" i="27"/>
  <c r="I148" i="27"/>
  <c r="I147" i="27"/>
  <c r="I271" i="27"/>
  <c r="I270" i="27"/>
  <c r="I269" i="27"/>
  <c r="I146" i="27"/>
  <c r="I268" i="27"/>
  <c r="I267" i="27"/>
  <c r="I266" i="27"/>
  <c r="I205" i="27"/>
  <c r="I85" i="27"/>
  <c r="I204" i="27"/>
  <c r="I203" i="27"/>
  <c r="I202" i="27"/>
  <c r="I145" i="27"/>
  <c r="I84" i="27"/>
  <c r="I201" i="27"/>
  <c r="I83" i="27"/>
  <c r="I82" i="27"/>
  <c r="I81" i="27"/>
  <c r="I200" i="27"/>
  <c r="I144" i="27"/>
  <c r="I199" i="27"/>
  <c r="I198" i="27"/>
  <c r="I143" i="27"/>
  <c r="I197" i="27"/>
  <c r="I142" i="27"/>
  <c r="I80" i="27"/>
  <c r="I79" i="27"/>
  <c r="I78" i="27"/>
  <c r="I141" i="27"/>
  <c r="I196" i="27"/>
  <c r="I195" i="27"/>
  <c r="I77" i="27"/>
  <c r="I140" i="27"/>
  <c r="I76" i="27"/>
  <c r="I194" i="27"/>
  <c r="I265" i="27"/>
  <c r="I139" i="27"/>
  <c r="I138" i="27"/>
  <c r="I137" i="27"/>
  <c r="I75" i="27"/>
  <c r="I74" i="27"/>
  <c r="I136" i="27"/>
  <c r="I264" i="27"/>
  <c r="I135" i="27"/>
  <c r="I263" i="27"/>
  <c r="I262" i="27"/>
  <c r="I134" i="27"/>
  <c r="I261" i="27"/>
  <c r="I260" i="27"/>
  <c r="I259" i="27"/>
  <c r="I258" i="27"/>
  <c r="I257" i="27"/>
  <c r="I256" i="27"/>
  <c r="I255" i="27"/>
  <c r="I254" i="27"/>
  <c r="I193" i="27"/>
  <c r="I73" i="27"/>
  <c r="I192" i="27"/>
  <c r="I191" i="27"/>
  <c r="I190" i="27"/>
  <c r="I133" i="27"/>
  <c r="I72" i="27"/>
  <c r="I71" i="27"/>
  <c r="I70" i="27"/>
  <c r="I189" i="27"/>
  <c r="I188" i="27"/>
  <c r="I69" i="27"/>
  <c r="I187" i="27"/>
  <c r="I132" i="27"/>
  <c r="I68" i="27"/>
  <c r="I186" i="27"/>
  <c r="I185" i="27"/>
  <c r="I131" i="27"/>
  <c r="I184" i="27"/>
  <c r="I67" i="27"/>
  <c r="I130" i="27"/>
  <c r="I66" i="27"/>
  <c r="I129" i="27"/>
  <c r="I183" i="27"/>
  <c r="I253" i="27"/>
  <c r="I65" i="27"/>
  <c r="I64" i="27"/>
  <c r="I128" i="27"/>
  <c r="I182" i="27"/>
  <c r="I127" i="27"/>
  <c r="I126" i="27"/>
  <c r="I63" i="27"/>
  <c r="I252" i="27"/>
  <c r="I62" i="27"/>
  <c r="I125" i="27"/>
  <c r="I251" i="27"/>
  <c r="I124" i="27"/>
  <c r="I123" i="27"/>
  <c r="I250" i="27"/>
  <c r="I122" i="27"/>
  <c r="I249" i="27"/>
  <c r="I248" i="27"/>
  <c r="I247" i="27"/>
  <c r="I246" i="27"/>
  <c r="I245" i="27"/>
  <c r="I244" i="27"/>
  <c r="I243" i="27"/>
  <c r="I242" i="27"/>
  <c r="I181" i="27"/>
  <c r="I61" i="27"/>
  <c r="I180" i="27"/>
  <c r="I60" i="27"/>
  <c r="I179" i="27"/>
  <c r="I178" i="27"/>
  <c r="I59" i="27"/>
  <c r="I58" i="27"/>
  <c r="I121" i="27"/>
  <c r="I177" i="27"/>
  <c r="I57" i="27"/>
  <c r="I176" i="27"/>
  <c r="I56" i="27"/>
  <c r="I241" i="27"/>
  <c r="I120" i="27"/>
  <c r="I119" i="27"/>
  <c r="I175" i="27"/>
  <c r="I118" i="27"/>
  <c r="I174" i="27"/>
  <c r="I117" i="27"/>
  <c r="I240" i="27"/>
  <c r="I55" i="27"/>
  <c r="I239" i="27"/>
  <c r="I116" i="27"/>
  <c r="I173" i="27"/>
  <c r="I238" i="27"/>
  <c r="I54" i="27"/>
  <c r="I115" i="27"/>
  <c r="I172" i="27"/>
  <c r="I237" i="27"/>
  <c r="I114" i="27"/>
  <c r="I53" i="27"/>
  <c r="I171" i="27"/>
  <c r="I113" i="27"/>
  <c r="I112" i="27"/>
  <c r="I111" i="27"/>
  <c r="I170" i="27"/>
  <c r="I236" i="27"/>
  <c r="I235" i="27"/>
  <c r="I52" i="27"/>
  <c r="I51" i="27"/>
  <c r="I234" i="27"/>
  <c r="I50" i="27"/>
  <c r="I233" i="27"/>
  <c r="I232" i="27"/>
  <c r="I231" i="27"/>
  <c r="I110" i="27"/>
  <c r="I230" i="27"/>
  <c r="R52" i="23" l="1"/>
  <c r="G60" i="23"/>
  <c r="J36" i="23"/>
  <c r="T57" i="23"/>
  <c r="T63" i="23" s="1"/>
  <c r="Q52" i="23"/>
  <c r="I36" i="23"/>
  <c r="S57" i="23"/>
  <c r="K36" i="23"/>
  <c r="U57" i="23"/>
  <c r="U63" i="23" s="1"/>
  <c r="G36" i="23"/>
  <c r="Q57" i="23"/>
  <c r="Q63" i="23" s="1"/>
  <c r="H36" i="23"/>
  <c r="R57" i="23"/>
  <c r="R63" i="23" s="1"/>
  <c r="U52" i="23"/>
  <c r="T52" i="23"/>
  <c r="G59" i="23"/>
  <c r="I60" i="23"/>
  <c r="I58" i="23"/>
  <c r="I65" i="23" s="1"/>
  <c r="I57" i="23"/>
  <c r="I72" i="23" s="1"/>
  <c r="J33" i="23" s="1"/>
  <c r="I59" i="23"/>
  <c r="G58" i="23"/>
  <c r="G64" i="23" s="1"/>
  <c r="G34" i="23" s="1"/>
  <c r="G57" i="23"/>
  <c r="G72" i="23" s="1"/>
  <c r="G33" i="23" s="1"/>
  <c r="V66" i="22"/>
  <c r="V44" i="22" s="1"/>
  <c r="V65" i="22"/>
  <c r="V43" i="22" s="1"/>
  <c r="V64" i="22"/>
  <c r="V42" i="22" s="1"/>
  <c r="V63" i="22"/>
  <c r="V41" i="22" s="1"/>
  <c r="R66" i="22"/>
  <c r="R44" i="22" s="1"/>
  <c r="K66" i="22"/>
  <c r="L44" i="22" s="1"/>
  <c r="K65" i="22"/>
  <c r="L43" i="22" s="1"/>
  <c r="K64" i="22"/>
  <c r="L42" i="22" s="1"/>
  <c r="K63" i="22"/>
  <c r="L41" i="22" s="1"/>
  <c r="G66" i="22"/>
  <c r="H44" i="22" s="1"/>
  <c r="S64" i="22"/>
  <c r="S42" i="22" s="1"/>
  <c r="H66" i="22"/>
  <c r="I44" i="22" s="1"/>
  <c r="H63" i="22"/>
  <c r="I41" i="22" s="1"/>
  <c r="U66" i="22"/>
  <c r="U44" i="22" s="1"/>
  <c r="U65" i="22"/>
  <c r="U43" i="22" s="1"/>
  <c r="U64" i="22"/>
  <c r="U42" i="22" s="1"/>
  <c r="U63" i="22"/>
  <c r="U41" i="22" s="1"/>
  <c r="R65" i="22"/>
  <c r="R43" i="22" s="1"/>
  <c r="J66" i="22"/>
  <c r="K44" i="22" s="1"/>
  <c r="J65" i="22"/>
  <c r="K43" i="22" s="1"/>
  <c r="J64" i="22"/>
  <c r="K42" i="22" s="1"/>
  <c r="J63" i="22"/>
  <c r="K41" i="22" s="1"/>
  <c r="G65" i="22"/>
  <c r="H43" i="22" s="1"/>
  <c r="S66" i="22"/>
  <c r="S44" i="22" s="1"/>
  <c r="S63" i="22"/>
  <c r="S41" i="22" s="1"/>
  <c r="H65" i="22"/>
  <c r="I43" i="22" s="1"/>
  <c r="G63" i="22"/>
  <c r="H41" i="22" s="1"/>
  <c r="T66" i="22"/>
  <c r="T44" i="22" s="1"/>
  <c r="T65" i="22"/>
  <c r="T43" i="22" s="1"/>
  <c r="T64" i="22"/>
  <c r="T42" i="22" s="1"/>
  <c r="T63" i="22"/>
  <c r="T41" i="22" s="1"/>
  <c r="R64" i="22"/>
  <c r="R42" i="22" s="1"/>
  <c r="I66" i="22"/>
  <c r="J44" i="22" s="1"/>
  <c r="I65" i="22"/>
  <c r="J43" i="22" s="1"/>
  <c r="I64" i="22"/>
  <c r="J42" i="22" s="1"/>
  <c r="I63" i="22"/>
  <c r="J41" i="22" s="1"/>
  <c r="G64" i="22"/>
  <c r="H42" i="22" s="1"/>
  <c r="S65" i="22"/>
  <c r="S43" i="22" s="1"/>
  <c r="R63" i="22"/>
  <c r="R41" i="22" s="1"/>
  <c r="H64" i="22"/>
  <c r="I42" i="22" s="1"/>
  <c r="V72" i="22"/>
  <c r="V71" i="22"/>
  <c r="V38" i="22" s="1"/>
  <c r="V70" i="22"/>
  <c r="V37" i="22" s="1"/>
  <c r="V69" i="22"/>
  <c r="V36" i="22" s="1"/>
  <c r="R72" i="22"/>
  <c r="S71" i="22"/>
  <c r="S38" i="22" s="1"/>
  <c r="R69" i="22"/>
  <c r="R36" i="22" s="1"/>
  <c r="U72" i="22"/>
  <c r="U71" i="22"/>
  <c r="U38" i="22" s="1"/>
  <c r="U70" i="22"/>
  <c r="U37" i="22" s="1"/>
  <c r="U69" i="22"/>
  <c r="U36" i="22" s="1"/>
  <c r="R71" i="22"/>
  <c r="R38" i="22" s="1"/>
  <c r="S70" i="22"/>
  <c r="S37" i="22" s="1"/>
  <c r="T72" i="22"/>
  <c r="T71" i="22"/>
  <c r="T38" i="22" s="1"/>
  <c r="T70" i="22"/>
  <c r="T37" i="22" s="1"/>
  <c r="T69" i="22"/>
  <c r="T36" i="22" s="1"/>
  <c r="R70" i="22"/>
  <c r="R37" i="22" s="1"/>
  <c r="S72" i="22"/>
  <c r="S69" i="22"/>
  <c r="S36" i="22" s="1"/>
  <c r="S60" i="22"/>
  <c r="S32" i="22" s="1"/>
  <c r="S57" i="22"/>
  <c r="S58" i="22"/>
  <c r="R57" i="22"/>
  <c r="S59" i="22"/>
  <c r="S31" i="22" s="1"/>
  <c r="W60" i="22"/>
  <c r="K60" i="22"/>
  <c r="L32" i="22" s="1"/>
  <c r="K72" i="22"/>
  <c r="L38" i="22" s="1"/>
  <c r="K71" i="22"/>
  <c r="L37" i="22" s="1"/>
  <c r="K70" i="22"/>
  <c r="L36" i="22" s="1"/>
  <c r="K69" i="22"/>
  <c r="G72" i="22"/>
  <c r="H38" i="22" s="1"/>
  <c r="H70" i="22"/>
  <c r="I36" i="22" s="1"/>
  <c r="J72" i="22"/>
  <c r="K38" i="22" s="1"/>
  <c r="J71" i="22"/>
  <c r="K37" i="22" s="1"/>
  <c r="J70" i="22"/>
  <c r="K36" i="22" s="1"/>
  <c r="J69" i="22"/>
  <c r="G71" i="22"/>
  <c r="H37" i="22" s="1"/>
  <c r="H71" i="22"/>
  <c r="I37" i="22" s="1"/>
  <c r="H69" i="22"/>
  <c r="I72" i="22"/>
  <c r="J38" i="22" s="1"/>
  <c r="I71" i="22"/>
  <c r="J37" i="22" s="1"/>
  <c r="I70" i="22"/>
  <c r="J36" i="22" s="1"/>
  <c r="I69" i="22"/>
  <c r="G70" i="22"/>
  <c r="H36" i="22" s="1"/>
  <c r="H72" i="22"/>
  <c r="I38" i="22" s="1"/>
  <c r="G69" i="22"/>
  <c r="W57" i="22"/>
  <c r="R58" i="22"/>
  <c r="T57" i="22"/>
  <c r="T58" i="22"/>
  <c r="T59" i="22"/>
  <c r="T31" i="22" s="1"/>
  <c r="T60" i="22"/>
  <c r="W58" i="22"/>
  <c r="R59" i="22"/>
  <c r="R31" i="22" s="1"/>
  <c r="U57" i="22"/>
  <c r="U58" i="22"/>
  <c r="U59" i="22"/>
  <c r="U31" i="22" s="1"/>
  <c r="U60" i="22"/>
  <c r="U32" i="22" s="1"/>
  <c r="H57" i="22"/>
  <c r="W59" i="22"/>
  <c r="R60" i="22"/>
  <c r="R32" i="22" s="1"/>
  <c r="V57" i="22"/>
  <c r="V58" i="22"/>
  <c r="V59" i="22"/>
  <c r="V31" i="22" s="1"/>
  <c r="V60" i="22"/>
  <c r="V32" i="22" s="1"/>
  <c r="H58" i="22"/>
  <c r="I30" i="22" s="1"/>
  <c r="H59" i="22"/>
  <c r="I31" i="22" s="1"/>
  <c r="G57" i="22"/>
  <c r="H29" i="22" s="1"/>
  <c r="H60" i="22"/>
  <c r="I32" i="22" s="1"/>
  <c r="G58" i="22"/>
  <c r="H30" i="22" s="1"/>
  <c r="I57" i="22"/>
  <c r="I58" i="22"/>
  <c r="J30" i="22" s="1"/>
  <c r="I59" i="22"/>
  <c r="J31" i="22" s="1"/>
  <c r="I60" i="22"/>
  <c r="J32" i="22" s="1"/>
  <c r="G59" i="22"/>
  <c r="H31" i="22" s="1"/>
  <c r="J57" i="22"/>
  <c r="J58" i="22"/>
  <c r="K30" i="22" s="1"/>
  <c r="J59" i="22"/>
  <c r="K31" i="22" s="1"/>
  <c r="J60" i="22"/>
  <c r="K32" i="22" s="1"/>
  <c r="G60" i="22"/>
  <c r="H32" i="22" s="1"/>
  <c r="K57" i="22"/>
  <c r="K58" i="22"/>
  <c r="L30" i="22" s="1"/>
  <c r="K59" i="22"/>
  <c r="L31" i="22" s="1"/>
  <c r="R71" i="23" l="1"/>
  <c r="R37" i="23" s="1"/>
  <c r="R64" i="23"/>
  <c r="U71" i="23"/>
  <c r="U37" i="23" s="1"/>
  <c r="U64" i="23"/>
  <c r="T71" i="23"/>
  <c r="T37" i="23" s="1"/>
  <c r="T64" i="23"/>
  <c r="U29" i="23"/>
  <c r="U69" i="23"/>
  <c r="Q64" i="23"/>
  <c r="Q71" i="23"/>
  <c r="Q37" i="23" s="1"/>
  <c r="Q69" i="23"/>
  <c r="Q33" i="23" s="1"/>
  <c r="I73" i="23"/>
  <c r="K34" i="23" s="1"/>
  <c r="G73" i="23"/>
  <c r="H34" i="23" s="1"/>
  <c r="G65" i="23"/>
  <c r="I64" i="23"/>
  <c r="J34" i="23" s="1"/>
  <c r="V30" i="22"/>
  <c r="T32" i="22"/>
  <c r="T30" i="22"/>
  <c r="S30" i="22"/>
  <c r="U30" i="22"/>
  <c r="R30" i="22"/>
  <c r="H33" i="23" l="1"/>
  <c r="K33" i="23"/>
  <c r="F47" i="23"/>
  <c r="F46" i="23"/>
  <c r="F49" i="23" l="1"/>
  <c r="F70" i="23"/>
  <c r="I34" i="23"/>
  <c r="L33" i="23"/>
  <c r="I33" i="23"/>
  <c r="L34" i="23"/>
  <c r="V55" i="23"/>
  <c r="P49" i="23"/>
  <c r="Q29" i="22"/>
  <c r="V57" i="23" l="1"/>
  <c r="V36" i="23"/>
  <c r="V64" i="23"/>
  <c r="L29" i="23"/>
  <c r="I29" i="23"/>
  <c r="R29" i="23"/>
  <c r="V29" i="23"/>
  <c r="G52" i="22"/>
  <c r="G53" i="22"/>
  <c r="G54" i="22"/>
  <c r="B29" i="22"/>
  <c r="G55" i="22" l="1"/>
  <c r="Q55" i="22"/>
  <c r="S70" i="23"/>
  <c r="S34" i="23" s="1"/>
  <c r="T70" i="23"/>
  <c r="T34" i="23" s="1"/>
  <c r="R70" i="23"/>
  <c r="R34" i="23" s="1"/>
  <c r="S29" i="23"/>
  <c r="S69" i="23"/>
  <c r="S33" i="23" s="1"/>
  <c r="V68" i="23"/>
  <c r="T29" i="23"/>
  <c r="T69" i="23"/>
  <c r="R69" i="23"/>
  <c r="U34" i="23"/>
  <c r="Q29" i="23"/>
  <c r="V67" i="23"/>
  <c r="V33" i="23" s="1"/>
  <c r="Q70" i="23"/>
  <c r="U33" i="23" l="1"/>
  <c r="R33" i="23"/>
  <c r="T33" i="23"/>
  <c r="W64" i="22"/>
  <c r="W44" i="22" s="1"/>
  <c r="M44" i="22"/>
  <c r="W63" i="22"/>
  <c r="W41" i="22" s="1"/>
  <c r="M41" i="22"/>
  <c r="Q34" i="23"/>
  <c r="V34" i="23"/>
  <c r="J29" i="22"/>
  <c r="I29" i="22"/>
  <c r="L29" i="22"/>
  <c r="K29" i="22"/>
  <c r="M32" i="22"/>
  <c r="M29" i="22"/>
  <c r="W29" i="22"/>
  <c r="W32" i="22"/>
</calcChain>
</file>

<file path=xl/sharedStrings.xml><?xml version="1.0" encoding="utf-8"?>
<sst xmlns="http://schemas.openxmlformats.org/spreadsheetml/2006/main" count="4264" uniqueCount="164">
  <si>
    <t>Total</t>
  </si>
  <si>
    <t>12 to 19</t>
  </si>
  <si>
    <t>20 to 29</t>
  </si>
  <si>
    <t>30 to 44</t>
  </si>
  <si>
    <t>45 to 64</t>
  </si>
  <si>
    <t>65 +</t>
  </si>
  <si>
    <t>Men</t>
  </si>
  <si>
    <t>Women</t>
  </si>
  <si>
    <t>Never Smoked</t>
  </si>
  <si>
    <t>All people</t>
  </si>
  <si>
    <t>Cycle 6</t>
  </si>
  <si>
    <t>Age</t>
  </si>
  <si>
    <t>65 and over</t>
  </si>
  <si>
    <t>Cycle 5</t>
  </si>
  <si>
    <t>Cycle 4</t>
  </si>
  <si>
    <t>65 plus</t>
  </si>
  <si>
    <t>Cycle 3</t>
  </si>
  <si>
    <t>Cycle 2</t>
  </si>
  <si>
    <t>Cycle 1</t>
  </si>
  <si>
    <t>Row Labels</t>
  </si>
  <si>
    <t>Cycle 7</t>
  </si>
  <si>
    <t>Current Smoker</t>
  </si>
  <si>
    <t>all ages</t>
  </si>
  <si>
    <t>Former smoker</t>
  </si>
  <si>
    <t>women</t>
  </si>
  <si>
    <t>Number of people</t>
  </si>
  <si>
    <t>sex</t>
  </si>
  <si>
    <t>age</t>
  </si>
  <si>
    <t>behaviour</t>
  </si>
  <si>
    <t>White</t>
  </si>
  <si>
    <t>Calculations</t>
  </si>
  <si>
    <t>Both men and women</t>
  </si>
  <si>
    <t>95% CI</t>
  </si>
  <si>
    <t>number of people</t>
  </si>
  <si>
    <t>Coefficient of variation</t>
  </si>
  <si>
    <t>95% Confidence interval (number)</t>
  </si>
  <si>
    <t>Percentage of population with smoking status</t>
  </si>
  <si>
    <t>95% Confidence Interval (percentage). Using CoV for population, which overstates confidence interval</t>
  </si>
  <si>
    <t>DATA</t>
  </si>
  <si>
    <t>Behaviour:</t>
  </si>
  <si>
    <t>Note: Coefficient of variation used in this table for prevalence ws the same as for number of people</t>
  </si>
  <si>
    <t xml:space="preserve">, </t>
  </si>
  <si>
    <t>Colour code</t>
  </si>
  <si>
    <t>Interpret with caution</t>
  </si>
  <si>
    <t>Unreliable</t>
  </si>
  <si>
    <t>Prevalence (%)</t>
  </si>
  <si>
    <t>Note:</t>
  </si>
  <si>
    <t>Number not included in count:</t>
  </si>
  <si>
    <t>taken from Data dictionary</t>
  </si>
  <si>
    <t>Missing</t>
  </si>
  <si>
    <t xml:space="preserve">Total population </t>
  </si>
  <si>
    <t>current smoker</t>
  </si>
  <si>
    <t>Current Smoking</t>
  </si>
  <si>
    <t>share of smoking burden</t>
  </si>
  <si>
    <t>Share of smoking burden</t>
  </si>
  <si>
    <t>Quit Ratio</t>
  </si>
  <si>
    <t>Current smoker</t>
  </si>
  <si>
    <t>Former Smoker</t>
  </si>
  <si>
    <t>Coefficient of variation of Quit Ratio</t>
  </si>
  <si>
    <t>(Calculated using Rule#4 in HES201gid_v2)</t>
  </si>
  <si>
    <t>Share of smoking burden and Quit Ratio</t>
  </si>
  <si>
    <t>Quality flag</t>
  </si>
  <si>
    <t>Coefficient of variation of number of people</t>
  </si>
  <si>
    <t>95% confidence interval of Quit ratio</t>
  </si>
  <si>
    <t>Range 1</t>
  </si>
  <si>
    <t>Never Smoker</t>
  </si>
  <si>
    <t>All ages</t>
  </si>
  <si>
    <t>never</t>
  </si>
  <si>
    <t>Both sexes</t>
  </si>
  <si>
    <t>former</t>
  </si>
  <si>
    <t>current</t>
  </si>
  <si>
    <t>25 to 44</t>
  </si>
  <si>
    <t>15 to 24</t>
  </si>
  <si>
    <t>f</t>
  </si>
  <si>
    <t>suddyc</t>
  </si>
  <si>
    <t>suddlc</t>
  </si>
  <si>
    <t>suddl</t>
  </si>
  <si>
    <t>mhpfy</t>
  </si>
  <si>
    <t>MHPFL</t>
  </si>
  <si>
    <t>COV</t>
  </si>
  <si>
    <t>percentaage</t>
  </si>
  <si>
    <t>number</t>
  </si>
  <si>
    <t>smoking behaviour</t>
  </si>
  <si>
    <t>code</t>
  </si>
  <si>
    <t>condition</t>
  </si>
  <si>
    <t>Range 2</t>
  </si>
  <si>
    <t>Range 4</t>
  </si>
  <si>
    <t>Range 6</t>
  </si>
  <si>
    <t>Range5</t>
  </si>
  <si>
    <t>Range3</t>
  </si>
  <si>
    <t>95% Error #</t>
  </si>
  <si>
    <t>95% error %</t>
  </si>
  <si>
    <t>any selected disorder (mental or substance) - life</t>
  </si>
  <si>
    <t>any selected disorder (mental or substance) - 12 month</t>
  </si>
  <si>
    <t>Yes</t>
  </si>
  <si>
    <t>No</t>
  </si>
  <si>
    <t xml:space="preserve"> </t>
  </si>
  <si>
    <t>yes</t>
  </si>
  <si>
    <t>cannabis abuse or dependence - life</t>
  </si>
  <si>
    <t>cannabis abuse or dependence - 12 m</t>
  </si>
  <si>
    <t>drug abuse or dependence (incl cann) - life</t>
  </si>
  <si>
    <t>All</t>
  </si>
  <si>
    <t xml:space="preserve">From CCHS Derived variable: MHPFL, MHPFY ;  SMKDSTY </t>
  </si>
  <si>
    <t>Lifetime - yes</t>
  </si>
  <si>
    <t>Lifetime - no</t>
  </si>
  <si>
    <t>12 mo - yes</t>
  </si>
  <si>
    <t>12 mo - no</t>
  </si>
  <si>
    <t>Smoking and Mental or Substance Use Disorders</t>
  </si>
  <si>
    <t xml:space="preserve">Prevalence </t>
  </si>
  <si>
    <t xml:space="preserve">Mental Disorder </t>
  </si>
  <si>
    <t>Smoking</t>
  </si>
  <si>
    <t>MHPFY</t>
  </si>
  <si>
    <t xml:space="preserve">Estimated total population </t>
  </si>
  <si>
    <t>Mental Health</t>
  </si>
  <si>
    <t>With Disorder</t>
  </si>
  <si>
    <t>Without Disorder</t>
  </si>
  <si>
    <t>Lifetime</t>
  </si>
  <si>
    <t>12 Months</t>
  </si>
  <si>
    <t>Population</t>
  </si>
  <si>
    <t>Smokers</t>
  </si>
  <si>
    <t xml:space="preserve">Percentage of People </t>
  </si>
  <si>
    <t xml:space="preserve">Population </t>
  </si>
  <si>
    <t xml:space="preserve">Quit ratio </t>
  </si>
  <si>
    <t>IFERROR</t>
  </si>
  <si>
    <t>auddy - alcohol abuse or dependence - 12 month</t>
  </si>
  <si>
    <t>GADDDY - generalized anxiety - 12 months</t>
  </si>
  <si>
    <t>MHPFL - any selected disorder - life</t>
  </si>
  <si>
    <t>mhpfy - any selected - 12 month</t>
  </si>
  <si>
    <t>suddl - drug abuse/dependence incl cann - life</t>
  </si>
  <si>
    <t xml:space="preserve">suddlc - cannabis life </t>
  </si>
  <si>
    <t>suddyc cannabis year</t>
  </si>
  <si>
    <t>no</t>
  </si>
  <si>
    <t>Range A</t>
  </si>
  <si>
    <r>
      <t xml:space="preserve">Range </t>
    </r>
    <r>
      <rPr>
        <sz val="18"/>
        <color theme="1"/>
        <rFont val="Calibri"/>
        <family val="2"/>
        <scheme val="minor"/>
      </rPr>
      <t>b</t>
    </r>
  </si>
  <si>
    <t>95% confidence interval</t>
  </si>
  <si>
    <t>Number of people and prevalence by smoking and mental health status</t>
  </si>
  <si>
    <t>Measured disorder - lifetime</t>
  </si>
  <si>
    <t>No measured disorder - lifetime</t>
  </si>
  <si>
    <t>Measured disorder - past year</t>
  </si>
  <si>
    <t>No measured disorder - past year</t>
  </si>
  <si>
    <t xml:space="preserve">From CCHS Derived variable: MHPFL, MHPFY; SMKDSTY </t>
  </si>
  <si>
    <t>15-24 yrs</t>
  </si>
  <si>
    <t>25 to 44 yrs</t>
  </si>
  <si>
    <t>45 to 64 yrs</t>
  </si>
  <si>
    <t>Gap measure:</t>
  </si>
  <si>
    <t>If those with lifetime experience of mental and substance use disorder smoked at the same rate as those without, how many fewer smokers would there be</t>
  </si>
  <si>
    <t>number of people with condition</t>
  </si>
  <si>
    <t>actual number</t>
  </si>
  <si>
    <t>gap</t>
  </si>
  <si>
    <t>current smoking prevalence of people without condition</t>
  </si>
  <si>
    <t>adjusted number (how many would smoke if there were no diffrence)</t>
  </si>
  <si>
    <t>Calculations ("unhide" to view)</t>
  </si>
  <si>
    <t xml:space="preserve">Mental or substance use disorder, </t>
  </si>
  <si>
    <t>Mental health or substance use disorder</t>
  </si>
  <si>
    <t>Proportion of current smokers</t>
  </si>
  <si>
    <t>Proportion of population</t>
  </si>
  <si>
    <t>95% Confidence Int.</t>
  </si>
  <si>
    <t>Quit ratio (Former Smoking to Current Smoking)</t>
  </si>
  <si>
    <t xml:space="preserve">This excel sheet is part of a report prepared for Health Canada. </t>
  </si>
  <si>
    <t>Tobacco Use 2000-2014:</t>
  </si>
  <si>
    <t>Insights from The Canadian Community Health Survey</t>
  </si>
  <si>
    <t>Physicians for a Smoke-Free Canada</t>
  </si>
  <si>
    <t>Submitted to Health Canada</t>
  </si>
  <si>
    <t>Contract Number: 4500339975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</si>
</sst>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#,##0.0"/>
    <numFmt numFmtId="166" formatCode="0.0%"/>
    <numFmt numFmtId="167" formatCode="_-* #,##0_-;\-* #,##0_-;_-* &quot;-&quot;??_-;_-@_-"/>
    <numFmt numFmtId="168" formatCode="0.0"/>
  </numFmts>
  <fonts count="2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2"/>
      <color rgb="FF000000"/>
      <name val="Calibri"/>
      <family val="2"/>
    </font>
    <font>
      <b/>
      <sz val="16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rgb="FFFFFF00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center"/>
    </xf>
    <xf numFmtId="3" fontId="7" fillId="0" borderId="0" xfId="1" applyNumberFormat="1" applyFont="1" applyBorder="1" applyAlignment="1">
      <alignment horizontal="right" vertical="top"/>
    </xf>
    <xf numFmtId="3" fontId="8" fillId="0" borderId="0" xfId="1" applyNumberFormat="1" applyFont="1" applyBorder="1" applyAlignment="1">
      <alignment horizontal="right" vertical="top"/>
    </xf>
    <xf numFmtId="9" fontId="8" fillId="0" borderId="0" xfId="2" applyFont="1" applyBorder="1" applyAlignment="1">
      <alignment horizontal="right" vertical="top"/>
    </xf>
    <xf numFmtId="0" fontId="0" fillId="0" borderId="0" xfId="0"/>
    <xf numFmtId="0" fontId="5" fillId="4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3" fontId="7" fillId="0" borderId="0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165" fontId="7" fillId="0" borderId="0" xfId="1" applyNumberFormat="1" applyFont="1" applyBorder="1" applyAlignment="1">
      <alignment horizontal="right" vertical="top"/>
    </xf>
    <xf numFmtId="165" fontId="8" fillId="0" borderId="0" xfId="1" applyNumberFormat="1" applyFont="1" applyBorder="1" applyAlignment="1">
      <alignment horizontal="right" vertical="top"/>
    </xf>
    <xf numFmtId="9" fontId="7" fillId="0" borderId="0" xfId="2" applyFont="1" applyBorder="1" applyAlignment="1">
      <alignment horizontal="right" vertical="top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5" fillId="3" borderId="8" xfId="0" applyFont="1" applyFill="1" applyBorder="1" applyAlignment="1">
      <alignment horizontal="right"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5" fillId="3" borderId="3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" fillId="5" borderId="0" xfId="0" applyFont="1" applyFill="1" applyAlignment="1">
      <alignment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right" vertical="center"/>
    </xf>
    <xf numFmtId="3" fontId="16" fillId="5" borderId="0" xfId="1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right" vertical="center"/>
    </xf>
    <xf numFmtId="3" fontId="6" fillId="7" borderId="0" xfId="0" applyNumberFormat="1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right"/>
    </xf>
    <xf numFmtId="0" fontId="14" fillId="8" borderId="0" xfId="0" applyFont="1" applyFill="1" applyBorder="1" applyAlignment="1">
      <alignment vertical="center"/>
    </xf>
    <xf numFmtId="0" fontId="14" fillId="8" borderId="0" xfId="0" applyFont="1" applyFill="1" applyBorder="1" applyAlignment="1">
      <alignment horizontal="right" vertical="center"/>
    </xf>
    <xf numFmtId="0" fontId="9" fillId="6" borderId="0" xfId="0" applyFont="1" applyFill="1" applyBorder="1" applyAlignment="1">
      <alignment horizontal="right" vertical="center"/>
    </xf>
    <xf numFmtId="0" fontId="9" fillId="6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6" fontId="5" fillId="0" borderId="0" xfId="2" applyNumberFormat="1" applyFont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9" fontId="13" fillId="3" borderId="0" xfId="0" applyNumberFormat="1" applyFont="1" applyFill="1" applyBorder="1" applyAlignment="1">
      <alignment vertical="center"/>
    </xf>
    <xf numFmtId="166" fontId="13" fillId="3" borderId="0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4" fillId="8" borderId="1" xfId="0" applyFont="1" applyFill="1" applyBorder="1" applyAlignment="1">
      <alignment horizontal="center" vertical="center"/>
    </xf>
    <xf numFmtId="3" fontId="8" fillId="0" borderId="0" xfId="1" applyNumberFormat="1" applyFont="1" applyBorder="1" applyAlignment="1">
      <alignment horizontal="right" vertical="center"/>
    </xf>
    <xf numFmtId="0" fontId="18" fillId="3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3" fontId="7" fillId="0" borderId="12" xfId="1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4" fontId="8" fillId="0" borderId="0" xfId="1" applyNumberFormat="1" applyFont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3" fontId="6" fillId="7" borderId="0" xfId="0" applyNumberFormat="1" applyFont="1" applyFill="1" applyBorder="1" applyAlignment="1">
      <alignment horizontal="left" vertical="center"/>
    </xf>
    <xf numFmtId="0" fontId="17" fillId="7" borderId="0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right" vertical="center"/>
    </xf>
    <xf numFmtId="0" fontId="0" fillId="3" borderId="15" xfId="0" applyFill="1" applyBorder="1" applyAlignment="1">
      <alignment vertical="center"/>
    </xf>
    <xf numFmtId="0" fontId="6" fillId="3" borderId="2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0" fontId="9" fillId="6" borderId="1" xfId="0" applyFont="1" applyFill="1" applyBorder="1"/>
    <xf numFmtId="9" fontId="0" fillId="0" borderId="0" xfId="2" applyFont="1"/>
    <xf numFmtId="167" fontId="13" fillId="0" borderId="0" xfId="3" applyNumberFormat="1" applyFont="1" applyAlignment="1">
      <alignment vertical="center"/>
    </xf>
    <xf numFmtId="167" fontId="13" fillId="0" borderId="0" xfId="3" applyNumberFormat="1" applyFont="1" applyBorder="1" applyAlignment="1">
      <alignment vertical="center"/>
    </xf>
    <xf numFmtId="0" fontId="13" fillId="0" borderId="0" xfId="3" applyNumberFormat="1" applyFont="1" applyBorder="1" applyAlignment="1">
      <alignment horizontal="center" vertical="center"/>
    </xf>
    <xf numFmtId="167" fontId="13" fillId="0" borderId="0" xfId="3" applyNumberFormat="1" applyFont="1" applyBorder="1" applyAlignment="1">
      <alignment horizontal="center" vertical="center"/>
    </xf>
    <xf numFmtId="3" fontId="13" fillId="0" borderId="0" xfId="3" applyNumberFormat="1" applyFont="1" applyBorder="1" applyAlignment="1">
      <alignment horizontal="center" vertical="center"/>
    </xf>
    <xf numFmtId="167" fontId="22" fillId="0" borderId="0" xfId="3" applyNumberFormat="1" applyFont="1" applyBorder="1" applyAlignment="1">
      <alignment horizontal="left" vertical="center"/>
    </xf>
    <xf numFmtId="3" fontId="22" fillId="7" borderId="0" xfId="3" applyNumberFormat="1" applyFont="1" applyFill="1" applyBorder="1" applyAlignment="1">
      <alignment horizontal="center" vertical="center"/>
    </xf>
    <xf numFmtId="9" fontId="13" fillId="0" borderId="0" xfId="3" applyNumberFormat="1" applyFont="1" applyBorder="1" applyAlignment="1">
      <alignment horizontal="center" vertical="center"/>
    </xf>
    <xf numFmtId="3" fontId="22" fillId="0" borderId="0" xfId="3" applyNumberFormat="1" applyFont="1" applyBorder="1" applyAlignment="1">
      <alignment horizontal="center" vertical="center"/>
    </xf>
    <xf numFmtId="167" fontId="22" fillId="0" borderId="0" xfId="3" applyNumberFormat="1" applyFont="1" applyBorder="1" applyAlignment="1">
      <alignment horizontal="left" vertical="center" wrapText="1"/>
    </xf>
    <xf numFmtId="9" fontId="22" fillId="0" borderId="0" xfId="2" applyFont="1" applyBorder="1" applyAlignment="1">
      <alignment horizontal="center" vertical="center"/>
    </xf>
    <xf numFmtId="3" fontId="23" fillId="0" borderId="0" xfId="3" applyNumberFormat="1" applyFont="1" applyBorder="1" applyAlignment="1">
      <alignment horizontal="center" vertical="center"/>
    </xf>
    <xf numFmtId="167" fontId="23" fillId="0" borderId="0" xfId="3" applyNumberFormat="1" applyFont="1" applyBorder="1" applyAlignment="1">
      <alignment horizontal="left" vertical="center" wrapText="1"/>
    </xf>
    <xf numFmtId="167" fontId="22" fillId="0" borderId="0" xfId="3" applyNumberFormat="1" applyFont="1" applyBorder="1" applyAlignment="1">
      <alignment horizontal="center" vertical="center"/>
    </xf>
    <xf numFmtId="0" fontId="22" fillId="0" borderId="0" xfId="2" applyNumberFormat="1" applyFont="1" applyBorder="1" applyAlignment="1">
      <alignment horizontal="center" vertical="center"/>
    </xf>
    <xf numFmtId="9" fontId="13" fillId="0" borderId="0" xfId="2" applyFont="1" applyBorder="1" applyAlignment="1">
      <alignment horizontal="center" vertical="center"/>
    </xf>
    <xf numFmtId="167" fontId="13" fillId="0" borderId="0" xfId="3" applyNumberFormat="1" applyFont="1" applyAlignment="1">
      <alignment horizontal="right" vertical="center"/>
    </xf>
    <xf numFmtId="167" fontId="13" fillId="0" borderId="0" xfId="3" applyNumberFormat="1" applyFont="1" applyAlignment="1">
      <alignment horizontal="left" vertical="center"/>
    </xf>
    <xf numFmtId="167" fontId="13" fillId="0" borderId="0" xfId="3" applyNumberFormat="1" applyFont="1" applyAlignment="1">
      <alignment horizontal="center" vertical="center"/>
    </xf>
    <xf numFmtId="167" fontId="14" fillId="5" borderId="0" xfId="3" applyNumberFormat="1" applyFont="1" applyFill="1" applyBorder="1" applyAlignment="1">
      <alignment horizontal="center" vertical="center"/>
    </xf>
    <xf numFmtId="3" fontId="14" fillId="5" borderId="0" xfId="3" applyNumberFormat="1" applyFont="1" applyFill="1" applyBorder="1" applyAlignment="1">
      <alignment horizontal="center" vertical="center"/>
    </xf>
    <xf numFmtId="167" fontId="24" fillId="5" borderId="0" xfId="3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166" fontId="22" fillId="0" borderId="0" xfId="2" applyNumberFormat="1" applyFont="1" applyBorder="1" applyAlignment="1">
      <alignment horizontal="center" vertical="center"/>
    </xf>
    <xf numFmtId="167" fontId="23" fillId="0" borderId="0" xfId="3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6" fillId="3" borderId="17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 vertical="center" wrapText="1"/>
    </xf>
    <xf numFmtId="3" fontId="8" fillId="0" borderId="0" xfId="1" applyNumberFormat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14" fillId="8" borderId="0" xfId="0" applyFont="1" applyFill="1" applyBorder="1" applyAlignment="1">
      <alignment vertical="center" wrapText="1"/>
    </xf>
    <xf numFmtId="0" fontId="14" fillId="8" borderId="0" xfId="0" applyFont="1" applyFill="1" applyBorder="1" applyAlignment="1">
      <alignment horizontal="right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12" fillId="6" borderId="0" xfId="0" applyFont="1" applyFill="1" applyBorder="1" applyAlignment="1">
      <alignment horizontal="center" vertical="center"/>
    </xf>
    <xf numFmtId="9" fontId="8" fillId="0" borderId="0" xfId="2" applyFont="1" applyBorder="1" applyAlignment="1">
      <alignment horizontal="right" vertical="center"/>
    </xf>
    <xf numFmtId="2" fontId="6" fillId="3" borderId="2" xfId="0" applyNumberFormat="1" applyFont="1" applyFill="1" applyBorder="1" applyAlignment="1">
      <alignment horizontal="center" vertical="center"/>
    </xf>
    <xf numFmtId="9" fontId="7" fillId="0" borderId="11" xfId="2" applyFont="1" applyBorder="1" applyAlignment="1">
      <alignment horizontal="right" vertical="top"/>
    </xf>
    <xf numFmtId="166" fontId="8" fillId="0" borderId="0" xfId="2" applyNumberFormat="1" applyFont="1" applyBorder="1" applyAlignment="1">
      <alignment horizontal="right" vertical="top"/>
    </xf>
    <xf numFmtId="0" fontId="0" fillId="0" borderId="0" xfId="0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/>
    <xf numFmtId="168" fontId="8" fillId="0" borderId="0" xfId="2" applyNumberFormat="1" applyFont="1" applyBorder="1" applyAlignment="1">
      <alignment horizontal="right" vertical="top"/>
    </xf>
    <xf numFmtId="0" fontId="5" fillId="3" borderId="11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0" fillId="0" borderId="0" xfId="0" applyNumberFormat="1"/>
    <xf numFmtId="0" fontId="5" fillId="3" borderId="2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6" borderId="0" xfId="0" applyFont="1" applyFill="1" applyBorder="1" applyAlignment="1">
      <alignment horizontal="center" vertical="center" wrapText="1"/>
    </xf>
    <xf numFmtId="9" fontId="5" fillId="0" borderId="0" xfId="2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166" fontId="8" fillId="0" borderId="7" xfId="2" applyNumberFormat="1" applyFont="1" applyBorder="1" applyAlignment="1">
      <alignment horizontal="right" vertical="top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3" fontId="8" fillId="0" borderId="9" xfId="1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6" borderId="1" xfId="0" applyFont="1" applyFill="1" applyBorder="1"/>
    <xf numFmtId="0" fontId="6" fillId="6" borderId="0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right"/>
    </xf>
    <xf numFmtId="0" fontId="9" fillId="6" borderId="0" xfId="0" applyFont="1" applyFill="1" applyBorder="1"/>
    <xf numFmtId="0" fontId="4" fillId="6" borderId="0" xfId="0" applyFont="1" applyFill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vertical="center"/>
    </xf>
    <xf numFmtId="0" fontId="0" fillId="0" borderId="0" xfId="0" applyNumberFormat="1" applyBorder="1"/>
    <xf numFmtId="9" fontId="0" fillId="0" borderId="0" xfId="2" applyFont="1" applyBorder="1"/>
    <xf numFmtId="0" fontId="0" fillId="0" borderId="0" xfId="0" applyBorder="1" applyAlignment="1">
      <alignment horizontal="center" vertical="center"/>
    </xf>
    <xf numFmtId="3" fontId="22" fillId="0" borderId="0" xfId="1" applyNumberFormat="1" applyFont="1" applyBorder="1" applyAlignment="1">
      <alignment horizontal="right" vertical="center"/>
    </xf>
    <xf numFmtId="0" fontId="13" fillId="3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66" fontId="13" fillId="0" borderId="0" xfId="2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26" fillId="9" borderId="0" xfId="0" applyFont="1" applyFill="1" applyBorder="1"/>
    <xf numFmtId="0" fontId="26" fillId="0" borderId="0" xfId="0" applyFont="1" applyFill="1" applyBorder="1"/>
    <xf numFmtId="0" fontId="27" fillId="0" borderId="0" xfId="0" applyFont="1" applyFill="1" applyBorder="1"/>
    <xf numFmtId="0" fontId="28" fillId="0" borderId="0" xfId="0" applyFont="1" applyFill="1" applyBorder="1"/>
    <xf numFmtId="15" fontId="26" fillId="0" borderId="0" xfId="0" applyNumberFormat="1" applyFont="1" applyFill="1" applyBorder="1"/>
  </cellXfs>
  <cellStyles count="5">
    <cellStyle name="Comma" xfId="3" builtinId="3"/>
    <cellStyle name="Comma 2" xfId="4"/>
    <cellStyle name="Normal" xfId="0" builtinId="0"/>
    <cellStyle name="Normal_spss-cycle6" xfId="1"/>
    <cellStyle name="Percent" xfId="2" builtinId="5"/>
  </cellStyles>
  <dxfs count="2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Table1!$G$55</c:f>
          <c:strCache>
            <c:ptCount val="1"/>
            <c:pt idx="0">
              <c:v>Mental or substance use disorder, , Number of people, Both men and women, all ages, All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Table1!$G$56</c:f>
              <c:strCache>
                <c:ptCount val="1"/>
                <c:pt idx="0">
                  <c:v>Lifetime - 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Table1!$G$69:$G$72</c:f>
                <c:numCache>
                  <c:formatCode>General</c:formatCode>
                  <c:ptCount val="4"/>
                  <c:pt idx="0">
                    <c:v>295225.424</c:v>
                  </c:pt>
                  <c:pt idx="1">
                    <c:v>222746.00399999999</c:v>
                  </c:pt>
                  <c:pt idx="2">
                    <c:v>281348.76</c:v>
                  </c:pt>
                  <c:pt idx="3">
                    <c:v>302501.09399999998</c:v>
                  </c:pt>
                </c:numCache>
              </c:numRef>
            </c:plus>
            <c:minus>
              <c:numRef>
                <c:f>Table1!$G$69:$G$72</c:f>
                <c:numCache>
                  <c:formatCode>General</c:formatCode>
                  <c:ptCount val="4"/>
                  <c:pt idx="0">
                    <c:v>295225.424</c:v>
                  </c:pt>
                  <c:pt idx="1">
                    <c:v>222746.00399999999</c:v>
                  </c:pt>
                  <c:pt idx="2">
                    <c:v>281348.76</c:v>
                  </c:pt>
                  <c:pt idx="3">
                    <c:v>302501.09399999998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Table1!$F$57:$F$60</c:f>
              <c:strCache>
                <c:ptCount val="4"/>
                <c:pt idx="0">
                  <c:v>All people</c:v>
                </c:pt>
                <c:pt idx="1">
                  <c:v>Current Smoker</c:v>
                </c:pt>
                <c:pt idx="2">
                  <c:v>Former smoker</c:v>
                </c:pt>
                <c:pt idx="3">
                  <c:v>Never Smoked</c:v>
                </c:pt>
              </c:strCache>
            </c:strRef>
          </c:cat>
          <c:val>
            <c:numRef>
              <c:f>Table1!$G$57:$G$60</c:f>
              <c:numCache>
                <c:formatCode>#,##0</c:formatCode>
                <c:ptCount val="4"/>
                <c:pt idx="0">
                  <c:v>18451589</c:v>
                </c:pt>
                <c:pt idx="1">
                  <c:v>2855718</c:v>
                </c:pt>
                <c:pt idx="2">
                  <c:v>6698780</c:v>
                </c:pt>
                <c:pt idx="3">
                  <c:v>8897091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B-4980-A1E7-2C70289C7494}"/>
            </c:ext>
          </c:extLst>
        </c:ser>
        <c:ser>
          <c:idx val="1"/>
          <c:order val="1"/>
          <c:tx>
            <c:strRef>
              <c:f>Table1!$H$56</c:f>
              <c:strCache>
                <c:ptCount val="1"/>
                <c:pt idx="0">
                  <c:v>Lifetime - yes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Table1!$H$69:$H$72</c:f>
                <c:numCache>
                  <c:formatCode>General</c:formatCode>
                  <c:ptCount val="4"/>
                  <c:pt idx="0">
                    <c:v>291755.80800000002</c:v>
                  </c:pt>
                  <c:pt idx="1">
                    <c:v>229467.42</c:v>
                  </c:pt>
                  <c:pt idx="2">
                    <c:v>247727.758</c:v>
                  </c:pt>
                  <c:pt idx="3">
                    <c:v>170029.86</c:v>
                  </c:pt>
                </c:numCache>
              </c:numRef>
            </c:plus>
            <c:minus>
              <c:numRef>
                <c:f>Table1!$H$69:$H$72</c:f>
                <c:numCache>
                  <c:formatCode>General</c:formatCode>
                  <c:ptCount val="4"/>
                  <c:pt idx="0">
                    <c:v>291755.80800000002</c:v>
                  </c:pt>
                  <c:pt idx="1">
                    <c:v>229467.42</c:v>
                  </c:pt>
                  <c:pt idx="2">
                    <c:v>247727.758</c:v>
                  </c:pt>
                  <c:pt idx="3">
                    <c:v>170029.86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Table1!$F$57:$F$60</c:f>
              <c:strCache>
                <c:ptCount val="4"/>
                <c:pt idx="0">
                  <c:v>All people</c:v>
                </c:pt>
                <c:pt idx="1">
                  <c:v>Current Smoker</c:v>
                </c:pt>
                <c:pt idx="2">
                  <c:v>Former smoker</c:v>
                </c:pt>
                <c:pt idx="3">
                  <c:v>Never Smoked</c:v>
                </c:pt>
              </c:strCache>
            </c:strRef>
          </c:cat>
          <c:val>
            <c:numRef>
              <c:f>Table1!$H$57:$H$60</c:f>
              <c:numCache>
                <c:formatCode>#,##0</c:formatCode>
                <c:ptCount val="4"/>
                <c:pt idx="0">
                  <c:v>9117369</c:v>
                </c:pt>
                <c:pt idx="1">
                  <c:v>2941890</c:v>
                </c:pt>
                <c:pt idx="2">
                  <c:v>3995609</c:v>
                </c:pt>
                <c:pt idx="3">
                  <c:v>2179870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BB-4980-A1E7-2C70289C7494}"/>
            </c:ext>
          </c:extLst>
        </c:ser>
        <c:ser>
          <c:idx val="2"/>
          <c:order val="2"/>
          <c:tx>
            <c:strRef>
              <c:f>Table1!$I$56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Table1!$F$57:$F$60</c:f>
              <c:strCache>
                <c:ptCount val="4"/>
                <c:pt idx="0">
                  <c:v>All people</c:v>
                </c:pt>
                <c:pt idx="1">
                  <c:v>Current Smoker</c:v>
                </c:pt>
                <c:pt idx="2">
                  <c:v>Former smoker</c:v>
                </c:pt>
                <c:pt idx="3">
                  <c:v>Never Smoked</c:v>
                </c:pt>
              </c:strCache>
            </c:strRef>
          </c:cat>
          <c:val>
            <c:numRef>
              <c:f>Table1!$I$57:$I$60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CC-4C43-A2FB-91D82AC77FD0}"/>
            </c:ext>
          </c:extLst>
        </c:ser>
        <c:ser>
          <c:idx val="3"/>
          <c:order val="3"/>
          <c:tx>
            <c:strRef>
              <c:f>Table1!$J$56</c:f>
              <c:strCache>
                <c:ptCount val="1"/>
                <c:pt idx="0">
                  <c:v>12 mo - 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Table1!$J$69:$J$72</c:f>
                <c:numCache>
                  <c:formatCode>General</c:formatCode>
                  <c:ptCount val="4"/>
                  <c:pt idx="0">
                    <c:v>394046.92800000007</c:v>
                  </c:pt>
                  <c:pt idx="1">
                    <c:v>253715.97600000002</c:v>
                  </c:pt>
                  <c:pt idx="2">
                    <c:v>309629.92</c:v>
                  </c:pt>
                  <c:pt idx="3">
                    <c:v>287099.51199999999</c:v>
                  </c:pt>
                </c:numCache>
              </c:numRef>
            </c:plus>
            <c:minus>
              <c:numRef>
                <c:f>Table1!$J$69:$J$72</c:f>
                <c:numCache>
                  <c:formatCode>General</c:formatCode>
                  <c:ptCount val="4"/>
                  <c:pt idx="0">
                    <c:v>394046.92800000007</c:v>
                  </c:pt>
                  <c:pt idx="1">
                    <c:v>253715.97600000002</c:v>
                  </c:pt>
                  <c:pt idx="2">
                    <c:v>309629.92</c:v>
                  </c:pt>
                  <c:pt idx="3">
                    <c:v>287099.51199999999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Table1!$F$57:$F$60</c:f>
              <c:strCache>
                <c:ptCount val="4"/>
                <c:pt idx="0">
                  <c:v>All people</c:v>
                </c:pt>
                <c:pt idx="1">
                  <c:v>Current Smoker</c:v>
                </c:pt>
                <c:pt idx="2">
                  <c:v>Former smoker</c:v>
                </c:pt>
                <c:pt idx="3">
                  <c:v>Never Smoked</c:v>
                </c:pt>
              </c:strCache>
            </c:strRef>
          </c:cat>
          <c:val>
            <c:numRef>
              <c:f>Table1!$J$57:$J$60</c:f>
              <c:numCache>
                <c:formatCode>#,##0</c:formatCode>
                <c:ptCount val="4"/>
                <c:pt idx="0">
                  <c:v>24627933</c:v>
                </c:pt>
                <c:pt idx="1">
                  <c:v>4698444</c:v>
                </c:pt>
                <c:pt idx="2">
                  <c:v>9675935</c:v>
                </c:pt>
                <c:pt idx="3">
                  <c:v>10253554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CC-4C43-A2FB-91D82AC77FD0}"/>
            </c:ext>
          </c:extLst>
        </c:ser>
        <c:ser>
          <c:idx val="4"/>
          <c:order val="4"/>
          <c:tx>
            <c:strRef>
              <c:f>Table1!$K$56</c:f>
              <c:strCache>
                <c:ptCount val="1"/>
                <c:pt idx="0">
                  <c:v>12 mo - yes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Table1!$K$69:$K$72</c:f>
                <c:numCache>
                  <c:formatCode>General</c:formatCode>
                  <c:ptCount val="4"/>
                  <c:pt idx="0">
                    <c:v>215557.36800000002</c:v>
                  </c:pt>
                  <c:pt idx="1">
                    <c:v>118239.31800000001</c:v>
                  </c:pt>
                  <c:pt idx="2">
                    <c:v>122731.48799999998</c:v>
                  </c:pt>
                  <c:pt idx="3">
                    <c:v>105149.22</c:v>
                  </c:pt>
                </c:numCache>
              </c:numRef>
            </c:plus>
            <c:minus>
              <c:numRef>
                <c:f>Table1!$K$69:$K$72</c:f>
                <c:numCache>
                  <c:formatCode>General</c:formatCode>
                  <c:ptCount val="4"/>
                  <c:pt idx="0">
                    <c:v>215557.36800000002</c:v>
                  </c:pt>
                  <c:pt idx="1">
                    <c:v>118239.31800000001</c:v>
                  </c:pt>
                  <c:pt idx="2">
                    <c:v>122731.48799999998</c:v>
                  </c:pt>
                  <c:pt idx="3">
                    <c:v>105149.22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Table1!$F$57:$F$60</c:f>
              <c:strCache>
                <c:ptCount val="4"/>
                <c:pt idx="0">
                  <c:v>All people</c:v>
                </c:pt>
                <c:pt idx="1">
                  <c:v>Current Smoker</c:v>
                </c:pt>
                <c:pt idx="2">
                  <c:v>Former smoker</c:v>
                </c:pt>
                <c:pt idx="3">
                  <c:v>Never Smoked</c:v>
                </c:pt>
              </c:strCache>
            </c:strRef>
          </c:cat>
          <c:val>
            <c:numRef>
              <c:f>Table1!$K$57:$K$60</c:f>
              <c:numCache>
                <c:formatCode>#,##0</c:formatCode>
                <c:ptCount val="4"/>
                <c:pt idx="0">
                  <c:v>2763556</c:v>
                </c:pt>
                <c:pt idx="1">
                  <c:v>1037187</c:v>
                </c:pt>
                <c:pt idx="2">
                  <c:v>929784</c:v>
                </c:pt>
                <c:pt idx="3">
                  <c:v>796585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CC-4C43-A2FB-91D82AC77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676288"/>
        <c:axId val="51677824"/>
        <c:extLst/>
      </c:barChart>
      <c:catAx>
        <c:axId val="5167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77824"/>
        <c:crosses val="autoZero"/>
        <c:auto val="1"/>
        <c:lblAlgn val="ctr"/>
        <c:lblOffset val="100"/>
        <c:noMultiLvlLbl val="0"/>
      </c:catAx>
      <c:valAx>
        <c:axId val="5167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7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Table1!$Q$55</c:f>
          <c:strCache>
            <c:ptCount val="1"/>
            <c:pt idx="0">
              <c:v>Prevalence (%), Both men and women, all ages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Table1!$R$56</c:f>
              <c:strCache>
                <c:ptCount val="1"/>
                <c:pt idx="0">
                  <c:v>Lifetime - 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Table1!$R$69:$R$72</c:f>
                <c:numCache>
                  <c:formatCode>General</c:formatCode>
                  <c:ptCount val="4"/>
                  <c:pt idx="0">
                    <c:v>1.6E-2</c:v>
                  </c:pt>
                  <c:pt idx="1">
                    <c:v>1.2071914456798274E-2</c:v>
                  </c:pt>
                  <c:pt idx="2">
                    <c:v>1.5247942060708159E-2</c:v>
                  </c:pt>
                  <c:pt idx="3">
                    <c:v>1.6394311297525648E-2</c:v>
                  </c:pt>
                </c:numCache>
              </c:numRef>
            </c:plus>
            <c:minus>
              <c:numRef>
                <c:f>Table1!$R$69:$R$72</c:f>
                <c:numCache>
                  <c:formatCode>General</c:formatCode>
                  <c:ptCount val="4"/>
                  <c:pt idx="0">
                    <c:v>1.6E-2</c:v>
                  </c:pt>
                  <c:pt idx="1">
                    <c:v>1.2071914456798274E-2</c:v>
                  </c:pt>
                  <c:pt idx="2">
                    <c:v>1.5247942060708159E-2</c:v>
                  </c:pt>
                  <c:pt idx="3">
                    <c:v>1.6394311297525648E-2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Table1!$Q$58:$Q$60</c:f>
              <c:strCache>
                <c:ptCount val="3"/>
                <c:pt idx="0">
                  <c:v>Current Smoker</c:v>
                </c:pt>
                <c:pt idx="1">
                  <c:v>Former smoker</c:v>
                </c:pt>
                <c:pt idx="2">
                  <c:v>Never Smoked</c:v>
                </c:pt>
              </c:strCache>
            </c:strRef>
          </c:cat>
          <c:val>
            <c:numRef>
              <c:f>Table1!$R$58:$R$60</c:f>
              <c:numCache>
                <c:formatCode>0%</c:formatCode>
                <c:ptCount val="3"/>
                <c:pt idx="0">
                  <c:v>0.15476813406151632</c:v>
                </c:pt>
                <c:pt idx="1">
                  <c:v>0.36304623954067045</c:v>
                </c:pt>
                <c:pt idx="2">
                  <c:v>0.48218562639781321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AD1-868A-A132CD3D9D44}"/>
            </c:ext>
          </c:extLst>
        </c:ser>
        <c:ser>
          <c:idx val="1"/>
          <c:order val="1"/>
          <c:tx>
            <c:strRef>
              <c:f>Table1!$S$56</c:f>
              <c:strCache>
                <c:ptCount val="1"/>
                <c:pt idx="0">
                  <c:v>Lifetime - yes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Table1!$S$69:$S$72</c:f>
                <c:numCache>
                  <c:formatCode>General</c:formatCode>
                  <c:ptCount val="4"/>
                  <c:pt idx="0">
                    <c:v>3.2000000000000001E-2</c:v>
                  </c:pt>
                  <c:pt idx="1">
                    <c:v>2.5168161999366265E-2</c:v>
                  </c:pt>
                  <c:pt idx="2">
                    <c:v>2.7170969826931429E-2</c:v>
                  </c:pt>
                  <c:pt idx="3">
                    <c:v>1.8649004992558706E-2</c:v>
                  </c:pt>
                </c:numCache>
              </c:numRef>
            </c:plus>
            <c:minus>
              <c:numRef>
                <c:f>Table1!$S$69:$S$72</c:f>
                <c:numCache>
                  <c:formatCode>General</c:formatCode>
                  <c:ptCount val="4"/>
                  <c:pt idx="0">
                    <c:v>3.2000000000000001E-2</c:v>
                  </c:pt>
                  <c:pt idx="1">
                    <c:v>2.5168161999366265E-2</c:v>
                  </c:pt>
                  <c:pt idx="2">
                    <c:v>2.7170969826931429E-2</c:v>
                  </c:pt>
                  <c:pt idx="3">
                    <c:v>1.8649004992558706E-2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Table1!$Q$58:$Q$60</c:f>
              <c:strCache>
                <c:ptCount val="3"/>
                <c:pt idx="0">
                  <c:v>Current Smoker</c:v>
                </c:pt>
                <c:pt idx="1">
                  <c:v>Former smoker</c:v>
                </c:pt>
                <c:pt idx="2">
                  <c:v>Never Smoked</c:v>
                </c:pt>
              </c:strCache>
            </c:strRef>
          </c:cat>
          <c:val>
            <c:numRef>
              <c:f>Table1!$S$58:$S$60</c:f>
              <c:numCache>
                <c:formatCode>0%</c:formatCode>
                <c:ptCount val="3"/>
                <c:pt idx="0">
                  <c:v>0.32266874358161879</c:v>
                </c:pt>
                <c:pt idx="1">
                  <c:v>0.4382414488214747</c:v>
                </c:pt>
                <c:pt idx="2">
                  <c:v>0.23908980759690651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AD1-868A-A132CD3D9D44}"/>
            </c:ext>
          </c:extLst>
        </c:ser>
        <c:ser>
          <c:idx val="2"/>
          <c:order val="2"/>
          <c:tx>
            <c:strRef>
              <c:f>Table1!$T$56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Table1!$Q$58:$Q$60</c:f>
              <c:strCache>
                <c:ptCount val="3"/>
                <c:pt idx="0">
                  <c:v>Current Smoker</c:v>
                </c:pt>
                <c:pt idx="1">
                  <c:v>Former smoker</c:v>
                </c:pt>
                <c:pt idx="2">
                  <c:v>Never Smoked</c:v>
                </c:pt>
              </c:strCache>
            </c:strRef>
          </c:cat>
          <c:val>
            <c:numRef>
              <c:f>Table1!$T$58:$T$60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2-4694-856E-67EB5A53C48A}"/>
            </c:ext>
          </c:extLst>
        </c:ser>
        <c:ser>
          <c:idx val="3"/>
          <c:order val="3"/>
          <c:tx>
            <c:strRef>
              <c:f>Table1!$U$56</c:f>
              <c:strCache>
                <c:ptCount val="1"/>
                <c:pt idx="0">
                  <c:v>12 mo - 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Table1!$U$69:$U$72</c:f>
                <c:numCache>
                  <c:formatCode>General</c:formatCode>
                  <c:ptCount val="4"/>
                  <c:pt idx="0">
                    <c:v>1.6E-2</c:v>
                  </c:pt>
                  <c:pt idx="1">
                    <c:v>1.0301959811243599E-2</c:v>
                  </c:pt>
                  <c:pt idx="2">
                    <c:v>1.2572306413209748E-2</c:v>
                  </c:pt>
                  <c:pt idx="3">
                    <c:v>1.1657474949278122E-2</c:v>
                  </c:pt>
                </c:numCache>
              </c:numRef>
            </c:plus>
            <c:minus>
              <c:numRef>
                <c:f>Table1!$U$69:$U$72</c:f>
                <c:numCache>
                  <c:formatCode>General</c:formatCode>
                  <c:ptCount val="4"/>
                  <c:pt idx="0">
                    <c:v>1.6E-2</c:v>
                  </c:pt>
                  <c:pt idx="1">
                    <c:v>1.0301959811243599E-2</c:v>
                  </c:pt>
                  <c:pt idx="2">
                    <c:v>1.2572306413209748E-2</c:v>
                  </c:pt>
                  <c:pt idx="3">
                    <c:v>1.1657474949278122E-2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Table1!$Q$58:$Q$60</c:f>
              <c:strCache>
                <c:ptCount val="3"/>
                <c:pt idx="0">
                  <c:v>Current Smoker</c:v>
                </c:pt>
                <c:pt idx="1">
                  <c:v>Former smoker</c:v>
                </c:pt>
                <c:pt idx="2">
                  <c:v>Never Smoked</c:v>
                </c:pt>
              </c:strCache>
            </c:strRef>
          </c:cat>
          <c:val>
            <c:numRef>
              <c:f>Table1!$U$58:$U$60</c:f>
              <c:numCache>
                <c:formatCode>0%</c:formatCode>
                <c:ptCount val="3"/>
                <c:pt idx="0">
                  <c:v>0.15476813406151632</c:v>
                </c:pt>
                <c:pt idx="1">
                  <c:v>0.36304623954067045</c:v>
                </c:pt>
                <c:pt idx="2">
                  <c:v>0.48218562639781321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B2-4694-856E-67EB5A53C48A}"/>
            </c:ext>
          </c:extLst>
        </c:ser>
        <c:ser>
          <c:idx val="4"/>
          <c:order val="4"/>
          <c:tx>
            <c:strRef>
              <c:f>Table1!$V$56</c:f>
              <c:strCache>
                <c:ptCount val="1"/>
                <c:pt idx="0">
                  <c:v>12 mo - yes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Table1!$V$69:$V$72</c:f>
                <c:numCache>
                  <c:formatCode>General</c:formatCode>
                  <c:ptCount val="4"/>
                  <c:pt idx="0">
                    <c:v>7.8E-2</c:v>
                  </c:pt>
                  <c:pt idx="1">
                    <c:v>4.278520789880863E-2</c:v>
                  </c:pt>
                  <c:pt idx="2">
                    <c:v>4.4410711416739884E-2</c:v>
                  </c:pt>
                  <c:pt idx="3">
                    <c:v>3.8048521542534325E-2</c:v>
                  </c:pt>
                </c:numCache>
              </c:numRef>
            </c:plus>
            <c:minus>
              <c:numRef>
                <c:f>Table1!$V$69:$V$72</c:f>
                <c:numCache>
                  <c:formatCode>General</c:formatCode>
                  <c:ptCount val="4"/>
                  <c:pt idx="0">
                    <c:v>7.8E-2</c:v>
                  </c:pt>
                  <c:pt idx="1">
                    <c:v>4.278520789880863E-2</c:v>
                  </c:pt>
                  <c:pt idx="2">
                    <c:v>4.4410711416739884E-2</c:v>
                  </c:pt>
                  <c:pt idx="3">
                    <c:v>3.8048521542534325E-2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Table1!$Q$58:$Q$60</c:f>
              <c:strCache>
                <c:ptCount val="3"/>
                <c:pt idx="0">
                  <c:v>Current Smoker</c:v>
                </c:pt>
                <c:pt idx="1">
                  <c:v>Former smoker</c:v>
                </c:pt>
                <c:pt idx="2">
                  <c:v>Never Smoked</c:v>
                </c:pt>
              </c:strCache>
            </c:strRef>
          </c:cat>
          <c:val>
            <c:numRef>
              <c:f>Table1!$V$58:$V$60</c:f>
              <c:numCache>
                <c:formatCode>0%</c:formatCode>
                <c:ptCount val="3"/>
                <c:pt idx="0">
                  <c:v>0.32266874358161879</c:v>
                </c:pt>
                <c:pt idx="1">
                  <c:v>0.4382414488214747</c:v>
                </c:pt>
                <c:pt idx="2">
                  <c:v>0.23908980759690651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B2-4694-856E-67EB5A53C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987392"/>
        <c:axId val="52988928"/>
      </c:barChart>
      <c:catAx>
        <c:axId val="5298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88928"/>
        <c:crosses val="autoZero"/>
        <c:auto val="1"/>
        <c:lblAlgn val="ctr"/>
        <c:lblOffset val="100"/>
        <c:noMultiLvlLbl val="0"/>
      </c:catAx>
      <c:valAx>
        <c:axId val="5298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8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Table2!$G$50</c:f>
          <c:strCache>
            <c:ptCount val="1"/>
            <c:pt idx="0">
              <c:v>Number of people, Both men and women, Current Smoker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Table2!$F$52</c:f>
              <c:strCache>
                <c:ptCount val="1"/>
                <c:pt idx="0">
                  <c:v>Measured disorder - lifetime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Table2!$G$64:$K$64</c:f>
                <c:numCache>
                  <c:formatCode>General</c:formatCode>
                  <c:ptCount val="5"/>
                  <c:pt idx="0">
                    <c:v>69497.076000000001</c:v>
                  </c:pt>
                  <c:pt idx="1">
                    <c:v>133241.31200000001</c:v>
                  </c:pt>
                  <c:pt idx="2">
                    <c:v>133134</c:v>
                  </c:pt>
                  <c:pt idx="3">
                    <c:v>34609.300000000003</c:v>
                  </c:pt>
                  <c:pt idx="4">
                    <c:v>229467.42</c:v>
                  </c:pt>
                </c:numCache>
              </c:numRef>
            </c:plus>
            <c:minus>
              <c:numRef>
                <c:f>Table2!$G$64:$K$64</c:f>
                <c:numCache>
                  <c:formatCode>General</c:formatCode>
                  <c:ptCount val="5"/>
                  <c:pt idx="0">
                    <c:v>69497.076000000001</c:v>
                  </c:pt>
                  <c:pt idx="1">
                    <c:v>133241.31200000001</c:v>
                  </c:pt>
                  <c:pt idx="2">
                    <c:v>133134</c:v>
                  </c:pt>
                  <c:pt idx="3">
                    <c:v>34609.300000000003</c:v>
                  </c:pt>
                  <c:pt idx="4">
                    <c:v>229467.42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Table2!$G$51:$K$51</c:f>
              <c:strCache>
                <c:ptCount val="5"/>
                <c:pt idx="0">
                  <c:v>15 to 24</c:v>
                </c:pt>
                <c:pt idx="1">
                  <c:v>25 to 44</c:v>
                </c:pt>
                <c:pt idx="2">
                  <c:v>45 to 64</c:v>
                </c:pt>
                <c:pt idx="3">
                  <c:v>65 and over</c:v>
                </c:pt>
                <c:pt idx="4">
                  <c:v>All ages</c:v>
                </c:pt>
              </c:strCache>
            </c:strRef>
          </c:cat>
          <c:val>
            <c:numRef>
              <c:f>Table2!$G$52:$K$52</c:f>
              <c:numCache>
                <c:formatCode>#,##0</c:formatCode>
                <c:ptCount val="5"/>
                <c:pt idx="0">
                  <c:v>526493</c:v>
                </c:pt>
                <c:pt idx="1">
                  <c:v>1148632</c:v>
                </c:pt>
                <c:pt idx="2">
                  <c:v>1109450</c:v>
                </c:pt>
                <c:pt idx="3">
                  <c:v>157315</c:v>
                </c:pt>
                <c:pt idx="4">
                  <c:v>2941890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B-4980-A1E7-2C70289C7494}"/>
            </c:ext>
          </c:extLst>
        </c:ser>
        <c:ser>
          <c:idx val="1"/>
          <c:order val="1"/>
          <c:tx>
            <c:strRef>
              <c:f>Table2!$F$53</c:f>
              <c:strCache>
                <c:ptCount val="1"/>
                <c:pt idx="0">
                  <c:v>No measured disorder - lifetime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Table2!$G$65:$K$65</c:f>
                <c:numCache>
                  <c:formatCode>General</c:formatCode>
                  <c:ptCount val="5"/>
                  <c:pt idx="0">
                    <c:v>59631.017999999996</c:v>
                  </c:pt>
                  <c:pt idx="1">
                    <c:v>137545.492</c:v>
                  </c:pt>
                  <c:pt idx="2">
                    <c:v>164468.698</c:v>
                  </c:pt>
                  <c:pt idx="3">
                    <c:v>81794.771999999997</c:v>
                  </c:pt>
                  <c:pt idx="4">
                    <c:v>247727.758</c:v>
                  </c:pt>
                </c:numCache>
              </c:numRef>
            </c:plus>
            <c:minus>
              <c:numRef>
                <c:f>Table2!$G$65:$K$65</c:f>
                <c:numCache>
                  <c:formatCode>General</c:formatCode>
                  <c:ptCount val="5"/>
                  <c:pt idx="0">
                    <c:v>59631.017999999996</c:v>
                  </c:pt>
                  <c:pt idx="1">
                    <c:v>137545.492</c:v>
                  </c:pt>
                  <c:pt idx="2">
                    <c:v>164468.698</c:v>
                  </c:pt>
                  <c:pt idx="3">
                    <c:v>81794.771999999997</c:v>
                  </c:pt>
                  <c:pt idx="4">
                    <c:v>247727.758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Table2!$G$51:$K$51</c:f>
              <c:strCache>
                <c:ptCount val="5"/>
                <c:pt idx="0">
                  <c:v>15 to 24</c:v>
                </c:pt>
                <c:pt idx="1">
                  <c:v>25 to 44</c:v>
                </c:pt>
                <c:pt idx="2">
                  <c:v>45 to 64</c:v>
                </c:pt>
                <c:pt idx="3">
                  <c:v>65 and over</c:v>
                </c:pt>
                <c:pt idx="4">
                  <c:v>All ages</c:v>
                </c:pt>
              </c:strCache>
            </c:strRef>
          </c:cat>
          <c:val>
            <c:numRef>
              <c:f>Table2!$G$53:$K$53</c:f>
              <c:numCache>
                <c:formatCode>#,##0</c:formatCode>
                <c:ptCount val="5"/>
                <c:pt idx="0">
                  <c:v>323363</c:v>
                </c:pt>
                <c:pt idx="1">
                  <c:v>1156826</c:v>
                </c:pt>
                <c:pt idx="2">
                  <c:v>1074779</c:v>
                </c:pt>
                <c:pt idx="3">
                  <c:v>300750</c:v>
                </c:pt>
                <c:pt idx="4">
                  <c:v>2855718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BB-4980-A1E7-2C70289C7494}"/>
            </c:ext>
          </c:extLst>
        </c:ser>
        <c:ser>
          <c:idx val="2"/>
          <c:order val="2"/>
          <c:tx>
            <c:strRef>
              <c:f>Table2!$F$54</c:f>
              <c:strCache>
                <c:ptCount val="1"/>
                <c:pt idx="0">
                  <c:v>Measured disorder - past year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Table2!$G$66:$K$66</c:f>
                <c:numCache>
                  <c:formatCode>General</c:formatCode>
                  <c:ptCount val="5"/>
                  <c:pt idx="0">
                    <c:v>56281.517999999996</c:v>
                  </c:pt>
                  <c:pt idx="1">
                    <c:v>80804.528000000006</c:v>
                  </c:pt>
                  <c:pt idx="2">
                    <c:v>69618.78</c:v>
                  </c:pt>
                  <c:pt idx="3">
                    <c:v>0</c:v>
                  </c:pt>
                  <c:pt idx="4">
                    <c:v>118239.31800000001</c:v>
                  </c:pt>
                </c:numCache>
              </c:numRef>
            </c:plus>
            <c:minus>
              <c:numRef>
                <c:f>Table2!$G$66:$K$66</c:f>
                <c:numCache>
                  <c:formatCode>General</c:formatCode>
                  <c:ptCount val="5"/>
                  <c:pt idx="0">
                    <c:v>56281.517999999996</c:v>
                  </c:pt>
                  <c:pt idx="1">
                    <c:v>80804.528000000006</c:v>
                  </c:pt>
                  <c:pt idx="2">
                    <c:v>69618.78</c:v>
                  </c:pt>
                  <c:pt idx="3">
                    <c:v>0</c:v>
                  </c:pt>
                  <c:pt idx="4">
                    <c:v>118239.31800000001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Table2!$G$51:$K$51</c:f>
              <c:strCache>
                <c:ptCount val="5"/>
                <c:pt idx="0">
                  <c:v>15 to 24</c:v>
                </c:pt>
                <c:pt idx="1">
                  <c:v>25 to 44</c:v>
                </c:pt>
                <c:pt idx="2">
                  <c:v>45 to 64</c:v>
                </c:pt>
                <c:pt idx="3">
                  <c:v>65 and over</c:v>
                </c:pt>
                <c:pt idx="4">
                  <c:v>All ages</c:v>
                </c:pt>
              </c:strCache>
            </c:strRef>
          </c:cat>
          <c:val>
            <c:numRef>
              <c:f>Table2!$G$54:$K$54</c:f>
              <c:numCache>
                <c:formatCode>#,##0</c:formatCode>
                <c:ptCount val="5"/>
                <c:pt idx="0">
                  <c:v>323457</c:v>
                </c:pt>
                <c:pt idx="1">
                  <c:v>412268</c:v>
                </c:pt>
                <c:pt idx="2">
                  <c:v>276265</c:v>
                </c:pt>
                <c:pt idx="3">
                  <c:v>0</c:v>
                </c:pt>
                <c:pt idx="4">
                  <c:v>1037187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7-4225-90CF-EF0D3FC572E9}"/>
            </c:ext>
          </c:extLst>
        </c:ser>
        <c:ser>
          <c:idx val="3"/>
          <c:order val="3"/>
          <c:tx>
            <c:strRef>
              <c:f>Table2!$F$55</c:f>
              <c:strCache>
                <c:ptCount val="1"/>
                <c:pt idx="0">
                  <c:v>No measured disorder - past year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Table2!$G$67:$K$67</c:f>
                <c:numCache>
                  <c:formatCode>General</c:formatCode>
                  <c:ptCount val="5"/>
                  <c:pt idx="0">
                    <c:v>49951.385999999999</c:v>
                  </c:pt>
                  <c:pt idx="1">
                    <c:v>75164.436000000002</c:v>
                  </c:pt>
                  <c:pt idx="2">
                    <c:v>74058.850000000006</c:v>
                  </c:pt>
                  <c:pt idx="3">
                    <c:v>24662.816000000003</c:v>
                  </c:pt>
                  <c:pt idx="4">
                    <c:v>122731.48799999998</c:v>
                  </c:pt>
                </c:numCache>
              </c:numRef>
            </c:plus>
            <c:minus>
              <c:numRef>
                <c:f>Table2!$G$67:$K$67</c:f>
                <c:numCache>
                  <c:formatCode>General</c:formatCode>
                  <c:ptCount val="5"/>
                  <c:pt idx="0">
                    <c:v>49951.385999999999</c:v>
                  </c:pt>
                  <c:pt idx="1">
                    <c:v>75164.436000000002</c:v>
                  </c:pt>
                  <c:pt idx="2">
                    <c:v>74058.850000000006</c:v>
                  </c:pt>
                  <c:pt idx="3">
                    <c:v>24662.816000000003</c:v>
                  </c:pt>
                  <c:pt idx="4">
                    <c:v>122731.48799999998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Table2!$G$51:$K$51</c:f>
              <c:strCache>
                <c:ptCount val="5"/>
                <c:pt idx="0">
                  <c:v>15 to 24</c:v>
                </c:pt>
                <c:pt idx="1">
                  <c:v>25 to 44</c:v>
                </c:pt>
                <c:pt idx="2">
                  <c:v>45 to 64</c:v>
                </c:pt>
                <c:pt idx="3">
                  <c:v>65 and over</c:v>
                </c:pt>
                <c:pt idx="4">
                  <c:v>All ages</c:v>
                </c:pt>
              </c:strCache>
            </c:strRef>
          </c:cat>
          <c:val>
            <c:numRef>
              <c:f>Table2!$G$55:$K$55</c:f>
              <c:numCache>
                <c:formatCode>#,##0</c:formatCode>
                <c:ptCount val="5"/>
                <c:pt idx="0">
                  <c:v>516206</c:v>
                </c:pt>
                <c:pt idx="1">
                  <c:v>1862399</c:v>
                </c:pt>
                <c:pt idx="2">
                  <c:v>1889493</c:v>
                </c:pt>
                <c:pt idx="3">
                  <c:v>430346</c:v>
                </c:pt>
                <c:pt idx="4">
                  <c:v>4698444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E7-4225-90CF-EF0D3FC57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656320"/>
        <c:axId val="109670400"/>
        <c:extLst/>
      </c:barChart>
      <c:catAx>
        <c:axId val="1096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70400"/>
        <c:crosses val="autoZero"/>
        <c:auto val="1"/>
        <c:lblAlgn val="ctr"/>
        <c:lblOffset val="100"/>
        <c:noMultiLvlLbl val="0"/>
      </c:catAx>
      <c:valAx>
        <c:axId val="10967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Table2!$Q$50</c:f>
          <c:strCache>
            <c:ptCount val="1"/>
            <c:pt idx="0">
              <c:v>Prevalence (%), Both men and women, Current Smoker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Table2!$Q$52</c:f>
              <c:strCache>
                <c:ptCount val="1"/>
                <c:pt idx="0">
                  <c:v>Measured disorder - lifetime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Table2!$R$64:$V$64</c:f>
                <c:numCache>
                  <c:formatCode>General</c:formatCode>
                  <c:ptCount val="5"/>
                  <c:pt idx="0">
                    <c:v>5.1725952560467948E-2</c:v>
                  </c:pt>
                  <c:pt idx="1">
                    <c:v>4.2134557934604799E-2</c:v>
                  </c:pt>
                  <c:pt idx="2">
                    <c:v>3.7736801019965641E-2</c:v>
                  </c:pt>
                  <c:pt idx="3">
                    <c:v>3.194027481558525E-2</c:v>
                  </c:pt>
                  <c:pt idx="4">
                    <c:v>2.5168161999366265E-2</c:v>
                  </c:pt>
                </c:numCache>
              </c:numRef>
            </c:plus>
            <c:minus>
              <c:numRef>
                <c:f>Table2!$R$64:$V$64</c:f>
                <c:numCache>
                  <c:formatCode>General</c:formatCode>
                  <c:ptCount val="5"/>
                  <c:pt idx="0">
                    <c:v>5.1725952560467948E-2</c:v>
                  </c:pt>
                  <c:pt idx="1">
                    <c:v>4.2134557934604799E-2</c:v>
                  </c:pt>
                  <c:pt idx="2">
                    <c:v>3.7736801019965641E-2</c:v>
                  </c:pt>
                  <c:pt idx="3">
                    <c:v>3.194027481558525E-2</c:v>
                  </c:pt>
                  <c:pt idx="4">
                    <c:v>2.5168161999366265E-2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Table2!$R$51:$V$51</c:f>
              <c:strCache>
                <c:ptCount val="5"/>
                <c:pt idx="0">
                  <c:v>15 to 24</c:v>
                </c:pt>
                <c:pt idx="1">
                  <c:v>25 to 44</c:v>
                </c:pt>
                <c:pt idx="2">
                  <c:v>45 to 64</c:v>
                </c:pt>
                <c:pt idx="3">
                  <c:v>65 and over</c:v>
                </c:pt>
                <c:pt idx="4">
                  <c:v>All ages</c:v>
                </c:pt>
              </c:strCache>
            </c:strRef>
          </c:cat>
          <c:val>
            <c:numRef>
              <c:f>Table2!$R$52:$V$52</c:f>
              <c:numCache>
                <c:formatCode>0.0%</c:formatCode>
                <c:ptCount val="5"/>
                <c:pt idx="0">
                  <c:v>0.39186327697324203</c:v>
                </c:pt>
                <c:pt idx="1">
                  <c:v>0.36322894771211034</c:v>
                </c:pt>
                <c:pt idx="2">
                  <c:v>0.31447334183304698</c:v>
                </c:pt>
                <c:pt idx="3">
                  <c:v>0.14518306734356931</c:v>
                </c:pt>
                <c:pt idx="4">
                  <c:v>0.32266874358161879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AD1-868A-A132CD3D9D44}"/>
            </c:ext>
          </c:extLst>
        </c:ser>
        <c:ser>
          <c:idx val="1"/>
          <c:order val="1"/>
          <c:tx>
            <c:strRef>
              <c:f>Table2!$Q$53</c:f>
              <c:strCache>
                <c:ptCount val="1"/>
                <c:pt idx="0">
                  <c:v>No measured disorder - lifetime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Table2!$R$65:$V$65</c:f>
                <c:numCache>
                  <c:formatCode>General</c:formatCode>
                  <c:ptCount val="5"/>
                  <c:pt idx="0">
                    <c:v>1.8531856322452384E-2</c:v>
                  </c:pt>
                  <c:pt idx="1">
                    <c:v>2.2634929952257962E-2</c:v>
                  </c:pt>
                  <c:pt idx="2">
                    <c:v>2.1849646234006665E-2</c:v>
                  </c:pt>
                  <c:pt idx="3">
                    <c:v>1.2586641712402664E-2</c:v>
                  </c:pt>
                  <c:pt idx="4">
                    <c:v>1.2071914456798274E-2</c:v>
                  </c:pt>
                </c:numCache>
              </c:numRef>
            </c:plus>
            <c:minus>
              <c:numRef>
                <c:f>Table2!$R$65:$V$65</c:f>
                <c:numCache>
                  <c:formatCode>General</c:formatCode>
                  <c:ptCount val="5"/>
                  <c:pt idx="0">
                    <c:v>1.8531856322452384E-2</c:v>
                  </c:pt>
                  <c:pt idx="1">
                    <c:v>2.2634929952257962E-2</c:v>
                  </c:pt>
                  <c:pt idx="2">
                    <c:v>2.1849646234006665E-2</c:v>
                  </c:pt>
                  <c:pt idx="3">
                    <c:v>1.2586641712402664E-2</c:v>
                  </c:pt>
                  <c:pt idx="4">
                    <c:v>1.2071914456798274E-2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Table2!$R$51:$V$51</c:f>
              <c:strCache>
                <c:ptCount val="5"/>
                <c:pt idx="0">
                  <c:v>15 to 24</c:v>
                </c:pt>
                <c:pt idx="1">
                  <c:v>25 to 44</c:v>
                </c:pt>
                <c:pt idx="2">
                  <c:v>45 to 64</c:v>
                </c:pt>
                <c:pt idx="3">
                  <c:v>65 and over</c:v>
                </c:pt>
                <c:pt idx="4">
                  <c:v>All ages</c:v>
                </c:pt>
              </c:strCache>
            </c:strRef>
          </c:cat>
          <c:val>
            <c:numRef>
              <c:f>Table2!$R$53:$V$53</c:f>
              <c:numCache>
                <c:formatCode>0.0%</c:formatCode>
                <c:ptCount val="5"/>
                <c:pt idx="0">
                  <c:v>0.10650492139340451</c:v>
                </c:pt>
                <c:pt idx="1">
                  <c:v>0.19512870648498246</c:v>
                </c:pt>
                <c:pt idx="2">
                  <c:v>0.18208038528338888</c:v>
                </c:pt>
                <c:pt idx="3">
                  <c:v>8.3910944749351096E-2</c:v>
                </c:pt>
                <c:pt idx="4">
                  <c:v>0.15476813406151632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AD1-868A-A132CD3D9D44}"/>
            </c:ext>
          </c:extLst>
        </c:ser>
        <c:ser>
          <c:idx val="2"/>
          <c:order val="2"/>
          <c:tx>
            <c:strRef>
              <c:f>Table2!$Q$54</c:f>
              <c:strCache>
                <c:ptCount val="1"/>
                <c:pt idx="0">
                  <c:v>Measured disorder - past year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Table2!$R$66:$V$66</c:f>
                <c:numCache>
                  <c:formatCode>General</c:formatCode>
                  <c:ptCount val="5"/>
                  <c:pt idx="0">
                    <c:v>6.9791298891652781E-2</c:v>
                  </c:pt>
                  <c:pt idx="1">
                    <c:v>7.8299188854231178E-2</c:v>
                  </c:pt>
                  <c:pt idx="2">
                    <c:v>8.9842740187070266E-2</c:v>
                  </c:pt>
                  <c:pt idx="3">
                    <c:v>0</c:v>
                  </c:pt>
                  <c:pt idx="4">
                    <c:v>4.278520789880863E-2</c:v>
                  </c:pt>
                </c:numCache>
              </c:numRef>
            </c:plus>
            <c:minus>
              <c:numRef>
                <c:f>Table2!$R$66:$V$66</c:f>
                <c:numCache>
                  <c:formatCode>General</c:formatCode>
                  <c:ptCount val="5"/>
                  <c:pt idx="0">
                    <c:v>6.9791298891652781E-2</c:v>
                  </c:pt>
                  <c:pt idx="1">
                    <c:v>7.8299188854231178E-2</c:v>
                  </c:pt>
                  <c:pt idx="2">
                    <c:v>8.9842740187070266E-2</c:v>
                  </c:pt>
                  <c:pt idx="3">
                    <c:v>0</c:v>
                  </c:pt>
                  <c:pt idx="4">
                    <c:v>4.278520789880863E-2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Table2!$R$51:$V$51</c:f>
              <c:strCache>
                <c:ptCount val="5"/>
                <c:pt idx="0">
                  <c:v>15 to 24</c:v>
                </c:pt>
                <c:pt idx="1">
                  <c:v>25 to 44</c:v>
                </c:pt>
                <c:pt idx="2">
                  <c:v>45 to 64</c:v>
                </c:pt>
                <c:pt idx="3">
                  <c:v>65 and over</c:v>
                </c:pt>
                <c:pt idx="4">
                  <c:v>All ages</c:v>
                </c:pt>
              </c:strCache>
            </c:strRef>
          </c:cat>
          <c:val>
            <c:numRef>
              <c:f>Table2!$R$54:$V$54</c:f>
              <c:numCache>
                <c:formatCode>0.0%</c:formatCode>
                <c:ptCount val="5"/>
                <c:pt idx="0">
                  <c:v>0.4010994189175448</c:v>
                </c:pt>
                <c:pt idx="1">
                  <c:v>0.39948565741954678</c:v>
                </c:pt>
                <c:pt idx="2">
                  <c:v>0.35651881026615184</c:v>
                </c:pt>
                <c:pt idx="3">
                  <c:v>0</c:v>
                </c:pt>
                <c:pt idx="4">
                  <c:v>0.37530884121761959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2-4694-856E-67EB5A53C48A}"/>
            </c:ext>
          </c:extLst>
        </c:ser>
        <c:ser>
          <c:idx val="3"/>
          <c:order val="3"/>
          <c:tx>
            <c:strRef>
              <c:f>Table2!$Q$55</c:f>
              <c:strCache>
                <c:ptCount val="1"/>
                <c:pt idx="0">
                  <c:v>No measured disorder - past year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Table2!$R$67:$V$67</c:f>
                <c:numCache>
                  <c:formatCode>General</c:formatCode>
                  <c:ptCount val="5"/>
                  <c:pt idx="0">
                    <c:v>1.9181041452259077E-2</c:v>
                  </c:pt>
                  <c:pt idx="1">
                    <c:v>2.1380015794742711E-2</c:v>
                  </c:pt>
                  <c:pt idx="2">
                    <c:v>2.0682337183908862E-2</c:v>
                  </c:pt>
                  <c:pt idx="3">
                    <c:v>1.2504980088586566E-2</c:v>
                  </c:pt>
                  <c:pt idx="4">
                    <c:v>1.0301959811243599E-2</c:v>
                  </c:pt>
                </c:numCache>
              </c:numRef>
            </c:plus>
            <c:minus>
              <c:numRef>
                <c:f>Table2!$R$67:$V$67</c:f>
                <c:numCache>
                  <c:formatCode>General</c:formatCode>
                  <c:ptCount val="5"/>
                  <c:pt idx="0">
                    <c:v>1.9181041452259077E-2</c:v>
                  </c:pt>
                  <c:pt idx="1">
                    <c:v>2.1380015794742711E-2</c:v>
                  </c:pt>
                  <c:pt idx="2">
                    <c:v>2.0682337183908862E-2</c:v>
                  </c:pt>
                  <c:pt idx="3">
                    <c:v>1.2504980088586566E-2</c:v>
                  </c:pt>
                  <c:pt idx="4">
                    <c:v>1.0301959811243599E-2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Table2!$R$51:$V$51</c:f>
              <c:strCache>
                <c:ptCount val="5"/>
                <c:pt idx="0">
                  <c:v>15 to 24</c:v>
                </c:pt>
                <c:pt idx="1">
                  <c:v>25 to 44</c:v>
                </c:pt>
                <c:pt idx="2">
                  <c:v>45 to 64</c:v>
                </c:pt>
                <c:pt idx="3">
                  <c:v>65 and over</c:v>
                </c:pt>
                <c:pt idx="4">
                  <c:v>All ages</c:v>
                </c:pt>
              </c:strCache>
            </c:strRef>
          </c:cat>
          <c:val>
            <c:numRef>
              <c:f>Table2!$R$55:$V$55</c:f>
              <c:numCache>
                <c:formatCode>0.0%</c:formatCode>
                <c:ptCount val="5"/>
                <c:pt idx="0">
                  <c:v>0.1453109200928718</c:v>
                </c:pt>
                <c:pt idx="1">
                  <c:v>0.23239147602981211</c:v>
                </c:pt>
                <c:pt idx="2">
                  <c:v>0.22002486365860491</c:v>
                </c:pt>
                <c:pt idx="3">
                  <c:v>9.6192154527588974E-2</c:v>
                </c:pt>
                <c:pt idx="4">
                  <c:v>0.19077703354154812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0-4A8F-9569-5AF0C185D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419264"/>
        <c:axId val="59429248"/>
      </c:barChart>
      <c:catAx>
        <c:axId val="5941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29248"/>
        <c:crosses val="autoZero"/>
        <c:auto val="1"/>
        <c:lblAlgn val="ctr"/>
        <c:lblOffset val="100"/>
        <c:noMultiLvlLbl val="0"/>
      </c:catAx>
      <c:valAx>
        <c:axId val="5942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1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table3!$O$52</c:f>
          <c:strCache>
            <c:ptCount val="1"/>
            <c:pt idx="0">
              <c:v>Quit ratio (Former Smoking to Current Smoking)</c:v>
            </c:pt>
          </c:strCache>
        </c:strRef>
      </c:tx>
      <c:layout>
        <c:manualLayout>
          <c:xMode val="edge"/>
          <c:yMode val="edge"/>
          <c:x val="0.1556329006459033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table3!$Q$28</c:f>
              <c:strCache>
                <c:ptCount val="1"/>
                <c:pt idx="0">
                  <c:v>Lifetime - 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table3!$Q$69</c:f>
                <c:numCache>
                  <c:formatCode>General</c:formatCode>
                  <c:ptCount val="1"/>
                  <c:pt idx="0">
                    <c:v>0.20780686626500999</c:v>
                  </c:pt>
                </c:numCache>
              </c:numRef>
            </c:plus>
            <c:minus>
              <c:numRef>
                <c:f>table3!$Q$69</c:f>
                <c:numCache>
                  <c:formatCode>General</c:formatCode>
                  <c:ptCount val="1"/>
                  <c:pt idx="0">
                    <c:v>0.20780686626500999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table3!$P$29</c:f>
              <c:strCache>
                <c:ptCount val="1"/>
                <c:pt idx="0">
                  <c:v>Quit Ratio</c:v>
                </c:pt>
              </c:strCache>
            </c:strRef>
          </c:cat>
          <c:val>
            <c:numRef>
              <c:f>table3!$Q$29</c:f>
              <c:numCache>
                <c:formatCode>#,##0.00</c:formatCode>
                <c:ptCount val="1"/>
                <c:pt idx="0">
                  <c:v>2.3457428219453043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F-4391-8D26-01F469034D3F}"/>
            </c:ext>
          </c:extLst>
        </c:ser>
        <c:ser>
          <c:idx val="1"/>
          <c:order val="1"/>
          <c:tx>
            <c:strRef>
              <c:f>table3!$R$28</c:f>
              <c:strCache>
                <c:ptCount val="1"/>
                <c:pt idx="0">
                  <c:v>Lifetime - yes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table3!$R$69</c:f>
                <c:numCache>
                  <c:formatCode>General</c:formatCode>
                  <c:ptCount val="1"/>
                  <c:pt idx="0">
                    <c:v>0.13532792940669247</c:v>
                  </c:pt>
                </c:numCache>
              </c:numRef>
            </c:plus>
            <c:minus>
              <c:numRef>
                <c:f>table3!$R$69</c:f>
                <c:numCache>
                  <c:formatCode>General</c:formatCode>
                  <c:ptCount val="1"/>
                  <c:pt idx="0">
                    <c:v>0.13532792940669247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table3!$P$29</c:f>
              <c:strCache>
                <c:ptCount val="1"/>
                <c:pt idx="0">
                  <c:v>Quit Ratio</c:v>
                </c:pt>
              </c:strCache>
            </c:strRef>
          </c:cat>
          <c:val>
            <c:numRef>
              <c:f>table3!$R$29</c:f>
              <c:numCache>
                <c:formatCode>#,##0.00</c:formatCode>
                <c:ptCount val="1"/>
                <c:pt idx="0">
                  <c:v>1.3581775661224587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E-4C3E-B883-2AFF64D0B6B6}"/>
            </c:ext>
          </c:extLst>
        </c:ser>
        <c:ser>
          <c:idx val="3"/>
          <c:order val="3"/>
          <c:tx>
            <c:strRef>
              <c:f>table3!$T$28</c:f>
              <c:strCache>
                <c:ptCount val="1"/>
                <c:pt idx="0">
                  <c:v>12 mo - 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table3!$T$69</c:f>
                <c:numCache>
                  <c:formatCode>General</c:formatCode>
                  <c:ptCount val="1"/>
                  <c:pt idx="0">
                    <c:v>0.12926680007075575</c:v>
                  </c:pt>
                </c:numCache>
              </c:numRef>
            </c:plus>
            <c:minus>
              <c:numRef>
                <c:f>table3!$T$69</c:f>
                <c:numCache>
                  <c:formatCode>General</c:formatCode>
                  <c:ptCount val="1"/>
                  <c:pt idx="0">
                    <c:v>0.12926680007075575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table3!$P$29</c:f>
              <c:strCache>
                <c:ptCount val="1"/>
                <c:pt idx="0">
                  <c:v>Quit Ratio</c:v>
                </c:pt>
              </c:strCache>
            </c:strRef>
          </c:cat>
          <c:val>
            <c:numRef>
              <c:f>table3!$T$29</c:f>
              <c:numCache>
                <c:formatCode>#,##0.00</c:formatCode>
                <c:ptCount val="1"/>
                <c:pt idx="0">
                  <c:v>2.0593913644602342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7E-4C3E-B883-2AFF64D0B6B6}"/>
            </c:ext>
          </c:extLst>
        </c:ser>
        <c:ser>
          <c:idx val="4"/>
          <c:order val="4"/>
          <c:tx>
            <c:strRef>
              <c:f>table3!$U$28</c:f>
              <c:strCache>
                <c:ptCount val="1"/>
                <c:pt idx="0">
                  <c:v>12 mo - yes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table3!$U$69</c:f>
                <c:numCache>
                  <c:formatCode>General</c:formatCode>
                  <c:ptCount val="1"/>
                  <c:pt idx="0">
                    <c:v>0.15635242035867189</c:v>
                  </c:pt>
                </c:numCache>
              </c:numRef>
            </c:plus>
            <c:minus>
              <c:numRef>
                <c:f>table3!$U$69</c:f>
                <c:numCache>
                  <c:formatCode>General</c:formatCode>
                  <c:ptCount val="1"/>
                  <c:pt idx="0">
                    <c:v>0.15635242035867189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table3!$P$29</c:f>
              <c:strCache>
                <c:ptCount val="1"/>
                <c:pt idx="0">
                  <c:v>Quit Ratio</c:v>
                </c:pt>
              </c:strCache>
            </c:strRef>
          </c:cat>
          <c:val>
            <c:numRef>
              <c:f>table3!$U$29</c:f>
              <c:numCache>
                <c:formatCode>#,##0.00</c:formatCode>
                <c:ptCount val="1"/>
                <c:pt idx="0">
                  <c:v>0.89644779581695488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7E-4C3E-B883-2AFF64D0B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6"/>
        <c:overlap val="-57"/>
        <c:axId val="53606656"/>
        <c:axId val="5302272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table3!$S$28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table3!$P$29</c15:sqref>
                        </c15:formulaRef>
                      </c:ext>
                    </c:extLst>
                    <c:strCache>
                      <c:ptCount val="1"/>
                      <c:pt idx="0">
                        <c:v>Quit Ratio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table3!$S$29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87E-4C3E-B883-2AFF64D0B6B6}"/>
                  </c:ext>
                </c:extLst>
              </c15:ser>
            </c15:filteredBarSeries>
          </c:ext>
        </c:extLst>
      </c:barChart>
      <c:catAx>
        <c:axId val="5360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22720"/>
        <c:crosses val="autoZero"/>
        <c:auto val="1"/>
        <c:lblAlgn val="ctr"/>
        <c:lblOffset val="100"/>
        <c:noMultiLvlLbl val="0"/>
      </c:catAx>
      <c:valAx>
        <c:axId val="5302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0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99392018505883"/>
          <c:y val="0.87847112860892385"/>
          <c:w val="0.75709762476747555"/>
          <c:h val="0.10763998250218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table3!$F$70</c:f>
          <c:strCache>
            <c:ptCount val="1"/>
            <c:pt idx="0">
              <c:v>Mental health or substance use disorder, Proportion of population, Both men and women, all ages</c:v>
            </c:pt>
          </c:strCache>
        </c:strRef>
      </c:tx>
      <c:overlay val="0"/>
      <c:txPr>
        <a:bodyPr rot="0" vert="horz"/>
        <a:lstStyle/>
        <a:p>
          <a:pPr>
            <a:defRPr sz="10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778762607518666"/>
          <c:y val="0.21694444444444466"/>
          <c:w val="0.81455895515871279"/>
          <c:h val="0.5794356955380577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table3!$E$72</c:f>
              <c:strCache>
                <c:ptCount val="1"/>
                <c:pt idx="0">
                  <c:v>Without Disorder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>
                  <a:defRPr lang="en-US" sz="13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table3!$F$71:$J$71</c:f>
              <c:strCache>
                <c:ptCount val="4"/>
                <c:pt idx="1">
                  <c:v>Lifetime</c:v>
                </c:pt>
                <c:pt idx="3">
                  <c:v>12 Months</c:v>
                </c:pt>
              </c:strCache>
            </c:strRef>
          </c:cat>
          <c:val>
            <c:numRef>
              <c:f>table3!$F$72:$J$72</c:f>
              <c:numCache>
                <c:formatCode>0%</c:formatCode>
                <c:ptCount val="5"/>
                <c:pt idx="1">
                  <c:v>0.66928858899926502</c:v>
                </c:pt>
                <c:pt idx="3">
                  <c:v>0.89910895314964445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ED-4F41-899C-CBA0DFACC9E3}"/>
            </c:ext>
          </c:extLst>
        </c:ser>
        <c:ser>
          <c:idx val="2"/>
          <c:order val="2"/>
          <c:tx>
            <c:strRef>
              <c:f>table3!$E$73</c:f>
              <c:strCache>
                <c:ptCount val="1"/>
                <c:pt idx="0">
                  <c:v>With Disorder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table3!$F$71:$J$71</c:f>
              <c:strCache>
                <c:ptCount val="4"/>
                <c:pt idx="1">
                  <c:v>Lifetime</c:v>
                </c:pt>
                <c:pt idx="3">
                  <c:v>12 Months</c:v>
                </c:pt>
              </c:strCache>
            </c:strRef>
          </c:cat>
          <c:val>
            <c:numRef>
              <c:f>table3!$F$73:$J$73</c:f>
              <c:numCache>
                <c:formatCode>0%</c:formatCode>
                <c:ptCount val="5"/>
                <c:pt idx="1">
                  <c:v>0.33071141100073498</c:v>
                </c:pt>
                <c:pt idx="3">
                  <c:v>0.1008910468503556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34-4197-9CDF-A44CBB356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3034368"/>
        <c:axId val="530525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table3!$E$71</c15:sqref>
                        </c15:formulaRef>
                      </c:ext>
                    </c:extLst>
                    <c:strCache>
                      <c:ptCount val="1"/>
                      <c:pt idx="0">
                        <c:v>Proportion of population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table3!$F$71:$J$71</c15:sqref>
                        </c15:formulaRef>
                      </c:ext>
                    </c:extLst>
                    <c:strCache>
                      <c:ptCount val="4"/>
                      <c:pt idx="1">
                        <c:v>Lifetime</c:v>
                      </c:pt>
                      <c:pt idx="3">
                        <c:v>12 Months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table3!$F$71:$J$71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1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AED-4F41-899C-CBA0DFACC9E3}"/>
                  </c:ext>
                </c:extLst>
              </c15:ser>
            </c15:filteredBarSeries>
          </c:ext>
        </c:extLst>
      </c:barChart>
      <c:catAx>
        <c:axId val="5303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800"/>
            </a:pPr>
            <a:endParaRPr lang="en-US"/>
          </a:p>
        </c:txPr>
        <c:crossAx val="53052544"/>
        <c:crosses val="autoZero"/>
        <c:auto val="1"/>
        <c:lblAlgn val="ctr"/>
        <c:lblOffset val="100"/>
        <c:noMultiLvlLbl val="0"/>
      </c:catAx>
      <c:valAx>
        <c:axId val="5305254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800"/>
            </a:pPr>
            <a:endParaRPr lang="en-US"/>
          </a:p>
        </c:txPr>
        <c:crossAx val="53034368"/>
        <c:crosses val="autoZero"/>
        <c:crossBetween val="between"/>
        <c:majorUnit val="0.2"/>
      </c:valAx>
    </c:plotArea>
    <c:legend>
      <c:legendPos val="b"/>
      <c:overlay val="0"/>
      <c:txPr>
        <a:bodyPr rot="0" vert="horz"/>
        <a:lstStyle/>
        <a:p>
          <a:pPr>
            <a:defRPr sz="8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table3!$F$49</c:f>
          <c:strCache>
            <c:ptCount val="1"/>
            <c:pt idx="0">
              <c:v>Mental health or substance use disorder, Proportion of current smokers, Both men and women, all ages</c:v>
            </c:pt>
          </c:strCache>
        </c:strRef>
      </c:tx>
      <c:overlay val="0"/>
      <c:txPr>
        <a:bodyPr rot="0" vert="horz"/>
        <a:lstStyle/>
        <a:p>
          <a:pPr>
            <a:defRPr sz="10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table3!$E$64</c:f>
              <c:strCache>
                <c:ptCount val="1"/>
                <c:pt idx="0">
                  <c:v>Without Disorder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>
                  <a:defRPr lang="en-US" sz="13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table3!$F$63:$J$63</c:f>
              <c:strCache>
                <c:ptCount val="4"/>
                <c:pt idx="1">
                  <c:v>Lifetime</c:v>
                </c:pt>
                <c:pt idx="3">
                  <c:v>12 Months</c:v>
                </c:pt>
              </c:strCache>
            </c:strRef>
          </c:cat>
          <c:val>
            <c:numRef>
              <c:f>table3!$F$64:$J$64</c:f>
              <c:numCache>
                <c:formatCode>0%</c:formatCode>
                <c:ptCount val="5"/>
                <c:pt idx="1">
                  <c:v>0.49256831438068943</c:v>
                </c:pt>
                <c:pt idx="3">
                  <c:v>0.81916776026909677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A-47EB-B795-F17C2E621D35}"/>
            </c:ext>
          </c:extLst>
        </c:ser>
        <c:ser>
          <c:idx val="1"/>
          <c:order val="1"/>
          <c:tx>
            <c:strRef>
              <c:f>table3!$E$65</c:f>
              <c:strCache>
                <c:ptCount val="1"/>
                <c:pt idx="0">
                  <c:v>With Disorder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table3!$F$63:$J$63</c:f>
              <c:strCache>
                <c:ptCount val="4"/>
                <c:pt idx="1">
                  <c:v>Lifetime</c:v>
                </c:pt>
                <c:pt idx="3">
                  <c:v>12 Months</c:v>
                </c:pt>
              </c:strCache>
            </c:strRef>
          </c:cat>
          <c:val>
            <c:numRef>
              <c:f>table3!$F$65:$J$65</c:f>
              <c:numCache>
                <c:formatCode>0%</c:formatCode>
                <c:ptCount val="5"/>
                <c:pt idx="1">
                  <c:v>0.50743168561931062</c:v>
                </c:pt>
                <c:pt idx="3">
                  <c:v>0.1808322397309032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1A-47EB-B795-F17C2E621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3493760"/>
        <c:axId val="53495296"/>
      </c:barChart>
      <c:catAx>
        <c:axId val="5349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800"/>
            </a:pPr>
            <a:endParaRPr lang="en-US"/>
          </a:p>
        </c:txPr>
        <c:crossAx val="53495296"/>
        <c:crosses val="autoZero"/>
        <c:auto val="1"/>
        <c:lblAlgn val="ctr"/>
        <c:lblOffset val="100"/>
        <c:noMultiLvlLbl val="0"/>
      </c:catAx>
      <c:valAx>
        <c:axId val="5349529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800" b="1"/>
            </a:pPr>
            <a:endParaRPr lang="en-US"/>
          </a:p>
        </c:txPr>
        <c:crossAx val="53493760"/>
        <c:crosses val="autoZero"/>
        <c:crossBetween val="between"/>
        <c:majorUnit val="0.2"/>
      </c:valAx>
    </c:plotArea>
    <c:legend>
      <c:legendPos val="b"/>
      <c:overlay val="0"/>
      <c:txPr>
        <a:bodyPr rot="0" vert="horz"/>
        <a:lstStyle/>
        <a:p>
          <a:pPr>
            <a:defRPr sz="8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$B$7" fmlaRange="$B$4:$B$6" noThreeD="1" sel="1" val="0"/>
</file>

<file path=xl/ctrlProps/ctrlProp2.xml><?xml version="1.0" encoding="utf-8"?>
<formControlPr xmlns="http://schemas.microsoft.com/office/spreadsheetml/2009/9/main" objectType="Drop" dropStyle="combo" dx="16" fmlaLink="$B$14" fmlaRange="$B$8:$B$13" noThreeD="1" sel="5" val="0"/>
</file>

<file path=xl/ctrlProps/ctrlProp3.xml><?xml version="1.0" encoding="utf-8"?>
<formControlPr xmlns="http://schemas.microsoft.com/office/spreadsheetml/2009/9/main" objectType="Drop" dropStyle="combo" dx="16" fmlaLink="$B$7" fmlaRange="$B$4:$B$6" noThreeD="1" sel="1" val="0"/>
</file>

<file path=xl/ctrlProps/ctrlProp4.xml><?xml version="1.0" encoding="utf-8"?>
<formControlPr xmlns="http://schemas.microsoft.com/office/spreadsheetml/2009/9/main" objectType="Drop" dropStyle="combo" dx="16" fmlaLink="$B$20" fmlaRange="$B$15:$B$18" noThreeD="1" sel="2" val="0"/>
</file>

<file path=xl/ctrlProps/ctrlProp5.xml><?xml version="1.0" encoding="utf-8"?>
<formControlPr xmlns="http://schemas.microsoft.com/office/spreadsheetml/2009/9/main" objectType="Drop" dropStyle="combo" dx="16" fmlaLink="$B$7" fmlaRange="$B$4:$B$6" noThreeD="1" sel="1" val="0"/>
</file>

<file path=xl/ctrlProps/ctrlProp6.xml><?xml version="1.0" encoding="utf-8"?>
<formControlPr xmlns="http://schemas.microsoft.com/office/spreadsheetml/2009/9/main" objectType="Drop" dropStyle="combo" dx="16" fmlaLink="$B$14" fmlaRange="$B$8:$B$13" noThreeD="1" sel="5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293618</xdr:colOff>
      <xdr:row>11</xdr:row>
      <xdr:rowOff>10767</xdr:rowOff>
    </xdr:from>
    <xdr:to>
      <xdr:col>13</xdr:col>
      <xdr:colOff>598418</xdr:colOff>
      <xdr:row>25</xdr:row>
      <xdr:rowOff>86967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220110</xdr:colOff>
      <xdr:row>10</xdr:row>
      <xdr:rowOff>172278</xdr:rowOff>
    </xdr:from>
    <xdr:to>
      <xdr:col>23</xdr:col>
      <xdr:colOff>524910</xdr:colOff>
      <xdr:row>25</xdr:row>
      <xdr:rowOff>57978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</xdr:row>
          <xdr:rowOff>180975</xdr:rowOff>
        </xdr:from>
        <xdr:to>
          <xdr:col>8</xdr:col>
          <xdr:colOff>457200</xdr:colOff>
          <xdr:row>3</xdr:row>
          <xdr:rowOff>209550</xdr:rowOff>
        </xdr:to>
        <xdr:sp macro="" textlink="">
          <xdr:nvSpPr>
            <xdr:cNvPr id="25601" name="Drop Down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95250</xdr:rowOff>
        </xdr:from>
        <xdr:to>
          <xdr:col>8</xdr:col>
          <xdr:colOff>457200</xdr:colOff>
          <xdr:row>5</xdr:row>
          <xdr:rowOff>123825</xdr:rowOff>
        </xdr:to>
        <xdr:sp macro="" textlink="">
          <xdr:nvSpPr>
            <xdr:cNvPr id="25602" name="Drop Down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293618</xdr:colOff>
      <xdr:row>11</xdr:row>
      <xdr:rowOff>10767</xdr:rowOff>
    </xdr:from>
    <xdr:to>
      <xdr:col>13</xdr:col>
      <xdr:colOff>598418</xdr:colOff>
      <xdr:row>25</xdr:row>
      <xdr:rowOff>86967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220110</xdr:colOff>
      <xdr:row>10</xdr:row>
      <xdr:rowOff>172278</xdr:rowOff>
    </xdr:from>
    <xdr:to>
      <xdr:col>23</xdr:col>
      <xdr:colOff>524910</xdr:colOff>
      <xdr:row>25</xdr:row>
      <xdr:rowOff>57978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</xdr:row>
          <xdr:rowOff>180975</xdr:rowOff>
        </xdr:from>
        <xdr:to>
          <xdr:col>8</xdr:col>
          <xdr:colOff>457200</xdr:colOff>
          <xdr:row>3</xdr:row>
          <xdr:rowOff>209550</xdr:rowOff>
        </xdr:to>
        <xdr:sp macro="" textlink="">
          <xdr:nvSpPr>
            <xdr:cNvPr id="27649" name="Drop Down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19050</xdr:rowOff>
        </xdr:from>
        <xdr:to>
          <xdr:col>8</xdr:col>
          <xdr:colOff>438150</xdr:colOff>
          <xdr:row>5</xdr:row>
          <xdr:rowOff>38100</xdr:rowOff>
        </xdr:to>
        <xdr:sp macro="" textlink="">
          <xdr:nvSpPr>
            <xdr:cNvPr id="27651" name="Drop Down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10583</xdr:colOff>
      <xdr:row>11</xdr:row>
      <xdr:rowOff>144119</xdr:rowOff>
    </xdr:from>
    <xdr:to>
      <xdr:col>22</xdr:col>
      <xdr:colOff>600489</xdr:colOff>
      <xdr:row>26</xdr:row>
      <xdr:rowOff>29819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8</xdr:col>
      <xdr:colOff>95250</xdr:colOff>
      <xdr:row>26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306917</xdr:colOff>
      <xdr:row>12</xdr:row>
      <xdr:rowOff>21167</xdr:rowOff>
    </xdr:from>
    <xdr:to>
      <xdr:col>13</xdr:col>
      <xdr:colOff>119063</xdr:colOff>
      <xdr:row>26</xdr:row>
      <xdr:rowOff>97367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2</xdr:row>
          <xdr:rowOff>180975</xdr:rowOff>
        </xdr:from>
        <xdr:to>
          <xdr:col>8</xdr:col>
          <xdr:colOff>28575</xdr:colOff>
          <xdr:row>3</xdr:row>
          <xdr:rowOff>209550</xdr:rowOff>
        </xdr:to>
        <xdr:sp macro="" textlink="">
          <xdr:nvSpPr>
            <xdr:cNvPr id="26625" name="Drop Down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4</xdr:row>
          <xdr:rowOff>95250</xdr:rowOff>
        </xdr:from>
        <xdr:to>
          <xdr:col>8</xdr:col>
          <xdr:colOff>28575</xdr:colOff>
          <xdr:row>5</xdr:row>
          <xdr:rowOff>123825</xdr:rowOff>
        </xdr:to>
        <xdr:sp macro="" textlink="">
          <xdr:nvSpPr>
            <xdr:cNvPr id="26626" name="Drop Down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showGridLines="0" tabSelected="1" workbookViewId="0">
      <selection activeCell="E30" sqref="E30"/>
    </sheetView>
  </sheetViews>
  <sheetFormatPr defaultRowHeight="15" x14ac:dyDescent="0.25"/>
  <cols>
    <col min="1" max="16384" width="9.140625" style="190"/>
  </cols>
  <sheetData>
    <row r="2" spans="2:7" x14ac:dyDescent="0.25">
      <c r="B2" s="189" t="s">
        <v>158</v>
      </c>
      <c r="C2" s="189"/>
      <c r="D2" s="189"/>
      <c r="E2" s="189"/>
      <c r="F2" s="189"/>
      <c r="G2" s="189"/>
    </row>
    <row r="5" spans="2:7" ht="28.5" x14ac:dyDescent="0.45">
      <c r="B5" s="191" t="s">
        <v>159</v>
      </c>
    </row>
    <row r="6" spans="2:7" ht="21" x14ac:dyDescent="0.35">
      <c r="B6" s="192" t="s">
        <v>160</v>
      </c>
    </row>
    <row r="9" spans="2:7" x14ac:dyDescent="0.25">
      <c r="B9" s="190" t="s">
        <v>161</v>
      </c>
    </row>
    <row r="10" spans="2:7" x14ac:dyDescent="0.25">
      <c r="B10" s="193">
        <v>42541</v>
      </c>
    </row>
    <row r="13" spans="2:7" x14ac:dyDescent="0.25">
      <c r="B13" s="190" t="s">
        <v>162</v>
      </c>
    </row>
    <row r="14" spans="2:7" x14ac:dyDescent="0.25">
      <c r="B14" s="190" t="s">
        <v>163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316"/>
  <sheetViews>
    <sheetView showZeros="0" topLeftCell="C1" zoomScale="70" zoomScaleNormal="70" workbookViewId="0">
      <selection activeCell="AC17" sqref="AC17"/>
    </sheetView>
  </sheetViews>
  <sheetFormatPr defaultRowHeight="15" x14ac:dyDescent="0.25"/>
  <cols>
    <col min="1" max="1" width="0" style="8" hidden="1" customWidth="1"/>
    <col min="2" max="2" width="0" style="9" hidden="1" customWidth="1"/>
    <col min="3" max="3" width="5.7109375" style="25" customWidth="1"/>
    <col min="4" max="4" width="9.140625" style="15"/>
    <col min="5" max="5" width="9.140625" style="8"/>
    <col min="6" max="6" width="9.140625" style="13"/>
    <col min="7" max="7" width="13" style="8" customWidth="1"/>
    <col min="8" max="8" width="12.28515625" style="8" customWidth="1"/>
    <col min="9" max="11" width="10.85546875" style="8" customWidth="1"/>
    <col min="12" max="17" width="9.140625" style="8"/>
    <col min="18" max="19" width="11.5703125" style="8" customWidth="1"/>
    <col min="20" max="16384" width="9.140625" style="8"/>
  </cols>
  <sheetData>
    <row r="1" spans="2:30" ht="15.75" thickBot="1" x14ac:dyDescent="0.3">
      <c r="F1" s="25"/>
    </row>
    <row r="2" spans="2:30" x14ac:dyDescent="0.25">
      <c r="E2" s="33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</row>
    <row r="3" spans="2:30" x14ac:dyDescent="0.25">
      <c r="E3" s="34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9"/>
    </row>
    <row r="4" spans="2:30" ht="28.5" x14ac:dyDescent="0.25">
      <c r="B4" s="22" t="s">
        <v>31</v>
      </c>
      <c r="E4" s="34"/>
      <c r="F4" s="28"/>
      <c r="G4" s="28"/>
      <c r="H4" s="28"/>
      <c r="I4" s="28"/>
      <c r="J4" s="28"/>
      <c r="K4" s="28"/>
      <c r="L4" s="56" t="s">
        <v>107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9"/>
      <c r="AA4" s="119"/>
      <c r="AB4" s="121"/>
      <c r="AC4" s="121"/>
      <c r="AD4" s="119"/>
    </row>
    <row r="5" spans="2:30" x14ac:dyDescent="0.25">
      <c r="B5" s="22" t="s">
        <v>6</v>
      </c>
      <c r="E5" s="34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9"/>
    </row>
    <row r="6" spans="2:30" x14ac:dyDescent="0.25">
      <c r="B6" s="22" t="s">
        <v>7</v>
      </c>
      <c r="E6" s="34"/>
      <c r="F6" s="28"/>
      <c r="G6" s="28"/>
      <c r="H6" s="28"/>
      <c r="I6" s="28"/>
      <c r="J6" s="28"/>
      <c r="K6" s="28"/>
      <c r="L6" s="28" t="s">
        <v>135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</row>
    <row r="7" spans="2:30" x14ac:dyDescent="0.25">
      <c r="B7" s="22">
        <v>1</v>
      </c>
      <c r="E7" s="34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9"/>
    </row>
    <row r="8" spans="2:30" x14ac:dyDescent="0.25">
      <c r="B8" s="22" t="s">
        <v>72</v>
      </c>
      <c r="E8" s="34"/>
      <c r="F8" s="28"/>
      <c r="G8" s="28"/>
      <c r="H8" s="28"/>
      <c r="I8" s="28"/>
      <c r="J8" s="28"/>
      <c r="K8" s="28"/>
      <c r="L8" s="28" t="s">
        <v>140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2:30" x14ac:dyDescent="0.25">
      <c r="B9" s="22" t="s">
        <v>71</v>
      </c>
      <c r="E9" s="34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9"/>
    </row>
    <row r="10" spans="2:30" x14ac:dyDescent="0.25">
      <c r="B10" s="22" t="s">
        <v>4</v>
      </c>
      <c r="E10" s="34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30" x14ac:dyDescent="0.25">
      <c r="B11" s="22" t="s">
        <v>15</v>
      </c>
      <c r="E11" s="34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/>
    </row>
    <row r="12" spans="2:30" x14ac:dyDescent="0.25">
      <c r="B12" s="22" t="s">
        <v>22</v>
      </c>
      <c r="E12" s="34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</row>
    <row r="13" spans="2:30" x14ac:dyDescent="0.25">
      <c r="B13" s="22"/>
      <c r="E13" s="34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</row>
    <row r="14" spans="2:30" x14ac:dyDescent="0.25">
      <c r="B14" s="22">
        <v>5</v>
      </c>
      <c r="E14" s="34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</row>
    <row r="15" spans="2:30" x14ac:dyDescent="0.25">
      <c r="B15" s="23" t="s">
        <v>101</v>
      </c>
      <c r="E15" s="34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</row>
    <row r="16" spans="2:30" x14ac:dyDescent="0.25">
      <c r="B16" s="24" t="s">
        <v>21</v>
      </c>
      <c r="E16" s="34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</row>
    <row r="17" spans="2:25" x14ac:dyDescent="0.25">
      <c r="B17" s="24" t="s">
        <v>23</v>
      </c>
      <c r="E17" s="34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</row>
    <row r="18" spans="2:25" x14ac:dyDescent="0.25">
      <c r="B18" s="24" t="s">
        <v>65</v>
      </c>
      <c r="E18" s="34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</row>
    <row r="19" spans="2:25" x14ac:dyDescent="0.25">
      <c r="B19" s="24"/>
      <c r="E19" s="34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</row>
    <row r="20" spans="2:25" x14ac:dyDescent="0.25">
      <c r="B20" s="9">
        <v>1</v>
      </c>
      <c r="E20" s="34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</row>
    <row r="21" spans="2:25" x14ac:dyDescent="0.25">
      <c r="E21" s="34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</row>
    <row r="22" spans="2:25" x14ac:dyDescent="0.2">
      <c r="B22" s="2" t="s">
        <v>26</v>
      </c>
      <c r="E22" s="34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</row>
    <row r="23" spans="2:25" x14ac:dyDescent="0.2">
      <c r="B23" s="7">
        <f>IF(B7=1,0,(IF(B7=2,4,8)))</f>
        <v>0</v>
      </c>
      <c r="E23" s="34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</row>
    <row r="24" spans="2:25" x14ac:dyDescent="0.25">
      <c r="E24" s="34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</row>
    <row r="25" spans="2:25" x14ac:dyDescent="0.2">
      <c r="B25" s="2" t="s">
        <v>27</v>
      </c>
      <c r="E25" s="34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</row>
    <row r="26" spans="2:25" x14ac:dyDescent="0.2">
      <c r="B26" s="7">
        <f>IF(B14=1,1,(IF(B14=2,13,(IF(B14=3,25,(IF(B14=4,37,49)))))))</f>
        <v>49</v>
      </c>
      <c r="E26" s="34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9"/>
    </row>
    <row r="27" spans="2:25" x14ac:dyDescent="0.25">
      <c r="E27" s="34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9"/>
    </row>
    <row r="28" spans="2:25" s="125" customFormat="1" ht="24" x14ac:dyDescent="0.2">
      <c r="B28" s="126" t="s">
        <v>28</v>
      </c>
      <c r="C28" s="127"/>
      <c r="D28" s="128"/>
      <c r="E28" s="129"/>
      <c r="F28" s="130"/>
      <c r="G28" s="48" t="s">
        <v>25</v>
      </c>
      <c r="H28" s="132" t="s">
        <v>104</v>
      </c>
      <c r="I28" s="132" t="s">
        <v>103</v>
      </c>
      <c r="J28" s="132"/>
      <c r="K28" s="132" t="s">
        <v>106</v>
      </c>
      <c r="L28" s="132" t="s">
        <v>105</v>
      </c>
      <c r="M28" s="132"/>
      <c r="N28" s="132"/>
      <c r="O28" s="133"/>
      <c r="P28" s="130"/>
      <c r="Q28" s="131" t="s">
        <v>108</v>
      </c>
      <c r="R28" s="132" t="s">
        <v>104</v>
      </c>
      <c r="S28" s="132" t="s">
        <v>103</v>
      </c>
      <c r="T28" s="132"/>
      <c r="U28" s="132" t="s">
        <v>106</v>
      </c>
      <c r="V28" s="132" t="s">
        <v>105</v>
      </c>
      <c r="W28" s="132"/>
      <c r="X28" s="132"/>
      <c r="Y28" s="134"/>
    </row>
    <row r="29" spans="2:25" x14ac:dyDescent="0.2">
      <c r="B29" s="7">
        <f>IF(B20=1,0,(IF(B20=2,1,(IF(B20=3,2,(IF(B20=4,3,4)))))))</f>
        <v>0</v>
      </c>
      <c r="E29" s="34"/>
      <c r="F29" s="25"/>
      <c r="G29" s="188" t="s">
        <v>9</v>
      </c>
      <c r="H29" s="182">
        <f t="shared" ref="H29:M29" si="0">G57</f>
        <v>18451589</v>
      </c>
      <c r="I29" s="182">
        <f t="shared" si="0"/>
        <v>9117369</v>
      </c>
      <c r="J29" s="182">
        <f t="shared" si="0"/>
        <v>0</v>
      </c>
      <c r="K29" s="182">
        <f t="shared" si="0"/>
        <v>24627933</v>
      </c>
      <c r="L29" s="182">
        <f t="shared" si="0"/>
        <v>2763556</v>
      </c>
      <c r="M29" s="182">
        <f t="shared" si="0"/>
        <v>0</v>
      </c>
      <c r="N29" s="182"/>
      <c r="O29" s="183"/>
      <c r="P29" s="184"/>
      <c r="Q29" s="185" t="str">
        <f>Q57</f>
        <v>All people</v>
      </c>
      <c r="R29" s="186"/>
      <c r="S29" s="186"/>
      <c r="T29" s="186"/>
      <c r="U29" s="186"/>
      <c r="V29" s="186"/>
      <c r="W29" s="52">
        <f t="shared" ref="W29" si="1">W57</f>
        <v>0</v>
      </c>
      <c r="X29" s="58"/>
      <c r="Y29" s="29"/>
    </row>
    <row r="30" spans="2:25" x14ac:dyDescent="0.2">
      <c r="B30" s="7"/>
      <c r="E30" s="34"/>
      <c r="F30" s="25"/>
      <c r="G30" s="187" t="s">
        <v>21</v>
      </c>
      <c r="H30" s="182">
        <f t="shared" ref="H30:L30" si="2">G58</f>
        <v>2855718</v>
      </c>
      <c r="I30" s="182">
        <f t="shared" si="2"/>
        <v>2941890</v>
      </c>
      <c r="J30" s="182">
        <f t="shared" si="2"/>
        <v>0</v>
      </c>
      <c r="K30" s="182">
        <f t="shared" si="2"/>
        <v>4698444</v>
      </c>
      <c r="L30" s="182">
        <f t="shared" si="2"/>
        <v>1037187</v>
      </c>
      <c r="M30" s="182"/>
      <c r="N30" s="182"/>
      <c r="O30" s="183"/>
      <c r="P30" s="184"/>
      <c r="Q30" s="187" t="s">
        <v>21</v>
      </c>
      <c r="R30" s="186">
        <f>R58</f>
        <v>0.15476813406151632</v>
      </c>
      <c r="S30" s="186">
        <f t="shared" ref="S30:V30" si="3">S58</f>
        <v>0.32266874358161879</v>
      </c>
      <c r="T30" s="186">
        <f t="shared" si="3"/>
        <v>0</v>
      </c>
      <c r="U30" s="186">
        <f t="shared" si="3"/>
        <v>0.15476813406151632</v>
      </c>
      <c r="V30" s="186">
        <f t="shared" si="3"/>
        <v>0.32266874358161879</v>
      </c>
      <c r="W30" s="52"/>
      <c r="X30" s="58"/>
      <c r="Y30" s="29"/>
    </row>
    <row r="31" spans="2:25" x14ac:dyDescent="0.2">
      <c r="B31" s="7"/>
      <c r="E31" s="34"/>
      <c r="F31" s="25"/>
      <c r="G31" s="187" t="s">
        <v>23</v>
      </c>
      <c r="H31" s="182">
        <f t="shared" ref="H31:L31" si="4">G59</f>
        <v>6698780</v>
      </c>
      <c r="I31" s="182">
        <f t="shared" si="4"/>
        <v>3995609</v>
      </c>
      <c r="J31" s="182">
        <f t="shared" si="4"/>
        <v>0</v>
      </c>
      <c r="K31" s="182">
        <f t="shared" si="4"/>
        <v>9675935</v>
      </c>
      <c r="L31" s="182">
        <f t="shared" si="4"/>
        <v>929784</v>
      </c>
      <c r="M31" s="182"/>
      <c r="N31" s="182"/>
      <c r="O31" s="183"/>
      <c r="P31" s="184"/>
      <c r="Q31" s="187" t="s">
        <v>23</v>
      </c>
      <c r="R31" s="186">
        <f>R59</f>
        <v>0.36304623954067045</v>
      </c>
      <c r="S31" s="186">
        <f t="shared" ref="S31:V31" si="5">S59</f>
        <v>0.4382414488214747</v>
      </c>
      <c r="T31" s="186">
        <f t="shared" si="5"/>
        <v>0</v>
      </c>
      <c r="U31" s="186">
        <f t="shared" si="5"/>
        <v>0.36304623954067045</v>
      </c>
      <c r="V31" s="186">
        <f t="shared" si="5"/>
        <v>0.4382414488214747</v>
      </c>
      <c r="W31" s="52"/>
      <c r="X31" s="58"/>
      <c r="Y31" s="29"/>
    </row>
    <row r="32" spans="2:25" x14ac:dyDescent="0.25">
      <c r="E32" s="34"/>
      <c r="F32" s="25"/>
      <c r="G32" s="187" t="s">
        <v>8</v>
      </c>
      <c r="H32" s="182">
        <f t="shared" ref="H32:L32" si="6">G60</f>
        <v>8897091</v>
      </c>
      <c r="I32" s="182">
        <f t="shared" si="6"/>
        <v>2179870</v>
      </c>
      <c r="J32" s="182">
        <f t="shared" si="6"/>
        <v>0</v>
      </c>
      <c r="K32" s="182">
        <f t="shared" si="6"/>
        <v>10253554</v>
      </c>
      <c r="L32" s="182">
        <f t="shared" si="6"/>
        <v>796585</v>
      </c>
      <c r="M32" s="182">
        <f t="shared" ref="M32" si="7">L58</f>
        <v>0</v>
      </c>
      <c r="N32" s="184"/>
      <c r="O32" s="183"/>
      <c r="P32" s="184"/>
      <c r="Q32" s="187" t="s">
        <v>8</v>
      </c>
      <c r="R32" s="186">
        <f>R60</f>
        <v>0.48218562639781321</v>
      </c>
      <c r="S32" s="186">
        <f>S60</f>
        <v>0.23908980759690651</v>
      </c>
      <c r="T32" s="186">
        <f t="shared" ref="T32" si="8">T58</f>
        <v>0</v>
      </c>
      <c r="U32" s="186">
        <f>U60</f>
        <v>0.48218562639781321</v>
      </c>
      <c r="V32" s="186">
        <f>V60</f>
        <v>0.23908980759690651</v>
      </c>
      <c r="W32" s="52">
        <f t="shared" ref="W32" si="9">W58</f>
        <v>0</v>
      </c>
      <c r="X32" s="25"/>
      <c r="Y32" s="29"/>
    </row>
    <row r="33" spans="2:25" x14ac:dyDescent="0.25">
      <c r="E33" s="34"/>
      <c r="F33" s="25"/>
      <c r="G33" s="25"/>
      <c r="H33" s="58"/>
      <c r="I33" s="58"/>
      <c r="J33" s="58"/>
      <c r="K33" s="58"/>
      <c r="L33" s="58"/>
      <c r="M33" s="58"/>
      <c r="N33" s="25"/>
      <c r="O33" s="28"/>
      <c r="P33" s="25"/>
      <c r="Q33" s="25"/>
      <c r="R33" s="52"/>
      <c r="S33" s="52"/>
      <c r="T33" s="52"/>
      <c r="U33" s="52"/>
      <c r="V33" s="52"/>
      <c r="W33" s="52"/>
      <c r="X33" s="25"/>
      <c r="Y33" s="29"/>
    </row>
    <row r="34" spans="2:25" ht="24" x14ac:dyDescent="0.25">
      <c r="E34" s="34"/>
      <c r="F34" s="130"/>
      <c r="G34" s="48" t="s">
        <v>156</v>
      </c>
      <c r="H34" s="132" t="s">
        <v>104</v>
      </c>
      <c r="I34" s="132" t="s">
        <v>103</v>
      </c>
      <c r="J34" s="132"/>
      <c r="K34" s="132" t="s">
        <v>106</v>
      </c>
      <c r="L34" s="132" t="s">
        <v>105</v>
      </c>
      <c r="M34" s="132"/>
      <c r="N34" s="132"/>
      <c r="O34" s="133"/>
      <c r="P34" s="130"/>
      <c r="Q34" s="48" t="s">
        <v>156</v>
      </c>
      <c r="R34" s="132" t="s">
        <v>104</v>
      </c>
      <c r="S34" s="132" t="s">
        <v>103</v>
      </c>
      <c r="T34" s="132"/>
      <c r="U34" s="132" t="s">
        <v>106</v>
      </c>
      <c r="V34" s="132" t="s">
        <v>105</v>
      </c>
      <c r="W34" s="132"/>
      <c r="X34" s="132"/>
      <c r="Y34" s="29"/>
    </row>
    <row r="35" spans="2:25" x14ac:dyDescent="0.25">
      <c r="E35" s="34"/>
      <c r="F35" s="25"/>
      <c r="G35" s="188" t="s">
        <v>9</v>
      </c>
      <c r="H35" s="182"/>
      <c r="I35" s="182"/>
      <c r="J35" s="182"/>
      <c r="K35" s="182"/>
      <c r="L35" s="182"/>
      <c r="M35" s="182">
        <f t="shared" ref="M35" si="10">L63</f>
        <v>0</v>
      </c>
      <c r="N35" s="182"/>
      <c r="O35" s="183"/>
      <c r="P35" s="184"/>
      <c r="Q35" s="185" t="str">
        <f>Q63</f>
        <v>All people</v>
      </c>
      <c r="R35" s="186"/>
      <c r="S35" s="186"/>
      <c r="T35" s="186"/>
      <c r="U35" s="186"/>
      <c r="V35" s="186"/>
      <c r="W35" s="186"/>
      <c r="X35" s="58"/>
      <c r="Y35" s="29"/>
    </row>
    <row r="36" spans="2:25" x14ac:dyDescent="0.25">
      <c r="E36" s="34"/>
      <c r="F36" s="25"/>
      <c r="G36" s="187" t="s">
        <v>21</v>
      </c>
      <c r="H36" s="182">
        <f>G70</f>
        <v>222746.00399999999</v>
      </c>
      <c r="I36" s="182">
        <f t="shared" ref="I36:L36" si="11">H70</f>
        <v>229467.42</v>
      </c>
      <c r="J36" s="182">
        <f t="shared" si="11"/>
        <v>0</v>
      </c>
      <c r="K36" s="182">
        <f t="shared" si="11"/>
        <v>253715.97600000002</v>
      </c>
      <c r="L36" s="182">
        <f t="shared" si="11"/>
        <v>118239.31800000001</v>
      </c>
      <c r="M36" s="182"/>
      <c r="N36" s="182"/>
      <c r="O36" s="183"/>
      <c r="P36" s="184"/>
      <c r="Q36" s="187" t="s">
        <v>21</v>
      </c>
      <c r="R36" s="186">
        <f>R69</f>
        <v>1.6E-2</v>
      </c>
      <c r="S36" s="186">
        <f t="shared" ref="S36:V36" si="12">S69</f>
        <v>3.2000000000000001E-2</v>
      </c>
      <c r="T36" s="186">
        <f t="shared" si="12"/>
        <v>0</v>
      </c>
      <c r="U36" s="186">
        <f t="shared" si="12"/>
        <v>1.6E-2</v>
      </c>
      <c r="V36" s="186">
        <f t="shared" si="12"/>
        <v>7.8E-2</v>
      </c>
      <c r="W36" s="186"/>
      <c r="X36" s="58"/>
      <c r="Y36" s="29"/>
    </row>
    <row r="37" spans="2:25" x14ac:dyDescent="0.25">
      <c r="E37" s="34"/>
      <c r="F37" s="25"/>
      <c r="G37" s="187" t="s">
        <v>23</v>
      </c>
      <c r="H37" s="182">
        <f t="shared" ref="H37:L37" si="13">G71</f>
        <v>281348.76</v>
      </c>
      <c r="I37" s="182">
        <f t="shared" si="13"/>
        <v>247727.758</v>
      </c>
      <c r="J37" s="182">
        <f t="shared" si="13"/>
        <v>0</v>
      </c>
      <c r="K37" s="182">
        <f t="shared" si="13"/>
        <v>309629.92</v>
      </c>
      <c r="L37" s="182">
        <f t="shared" si="13"/>
        <v>122731.48799999998</v>
      </c>
      <c r="M37" s="182"/>
      <c r="N37" s="182"/>
      <c r="O37" s="183"/>
      <c r="P37" s="184"/>
      <c r="Q37" s="187" t="s">
        <v>23</v>
      </c>
      <c r="R37" s="186">
        <f t="shared" ref="R37:V37" si="14">R70</f>
        <v>1.2071914456798274E-2</v>
      </c>
      <c r="S37" s="186">
        <f t="shared" si="14"/>
        <v>2.5168161999366265E-2</v>
      </c>
      <c r="T37" s="186">
        <f t="shared" si="14"/>
        <v>0</v>
      </c>
      <c r="U37" s="186">
        <f t="shared" si="14"/>
        <v>1.0301959811243599E-2</v>
      </c>
      <c r="V37" s="186">
        <f t="shared" si="14"/>
        <v>4.278520789880863E-2</v>
      </c>
      <c r="W37" s="186"/>
      <c r="X37" s="58"/>
      <c r="Y37" s="29"/>
    </row>
    <row r="38" spans="2:25" x14ac:dyDescent="0.25">
      <c r="E38" s="34"/>
      <c r="F38" s="25"/>
      <c r="G38" s="187" t="s">
        <v>8</v>
      </c>
      <c r="H38" s="182">
        <f t="shared" ref="H38:L38" si="15">G72</f>
        <v>302501.09399999998</v>
      </c>
      <c r="I38" s="182">
        <f t="shared" si="15"/>
        <v>170029.86</v>
      </c>
      <c r="J38" s="182">
        <f t="shared" si="15"/>
        <v>0</v>
      </c>
      <c r="K38" s="182">
        <f t="shared" si="15"/>
        <v>287099.51199999999</v>
      </c>
      <c r="L38" s="182">
        <f t="shared" si="15"/>
        <v>105149.22</v>
      </c>
      <c r="M38" s="182">
        <f t="shared" ref="M38" si="16">L64</f>
        <v>0</v>
      </c>
      <c r="N38" s="184"/>
      <c r="O38" s="183"/>
      <c r="P38" s="184"/>
      <c r="Q38" s="187" t="s">
        <v>8</v>
      </c>
      <c r="R38" s="186">
        <f t="shared" ref="R38:V38" si="17">R71</f>
        <v>1.5247942060708159E-2</v>
      </c>
      <c r="S38" s="186">
        <f t="shared" si="17"/>
        <v>2.7170969826931429E-2</v>
      </c>
      <c r="T38" s="186">
        <f t="shared" si="17"/>
        <v>0</v>
      </c>
      <c r="U38" s="186">
        <f t="shared" si="17"/>
        <v>1.2572306413209748E-2</v>
      </c>
      <c r="V38" s="186">
        <f t="shared" si="17"/>
        <v>4.4410711416739884E-2</v>
      </c>
      <c r="W38" s="186"/>
      <c r="X38" s="25"/>
      <c r="Y38" s="29"/>
    </row>
    <row r="39" spans="2:25" x14ac:dyDescent="0.25">
      <c r="E39" s="34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9"/>
    </row>
    <row r="40" spans="2:25" x14ac:dyDescent="0.25">
      <c r="E40" s="34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9"/>
    </row>
    <row r="41" spans="2:25" x14ac:dyDescent="0.25">
      <c r="E41" s="34"/>
      <c r="F41" s="81" t="s">
        <v>61</v>
      </c>
      <c r="G41" s="82" t="s">
        <v>9</v>
      </c>
      <c r="H41" s="85">
        <f>IF(G63&lt;16.6,0,IF(G63&lt;33.4,"E", "F"))</f>
        <v>0</v>
      </c>
      <c r="I41" s="85">
        <f t="shared" ref="I41:L41" si="18">IF(H63&lt;16.6,0,IF(H63&lt;33.4,"E", "F"))</f>
        <v>0</v>
      </c>
      <c r="J41" s="85">
        <f t="shared" si="18"/>
        <v>0</v>
      </c>
      <c r="K41" s="85">
        <f t="shared" si="18"/>
        <v>0</v>
      </c>
      <c r="L41" s="85">
        <f t="shared" si="18"/>
        <v>0</v>
      </c>
      <c r="M41" s="85">
        <f>IF(L63&lt;16.6,0,IF(L63&lt;33.4,"E", "F"))</f>
        <v>0</v>
      </c>
      <c r="N41" s="86"/>
      <c r="O41" s="28"/>
      <c r="P41" s="81" t="s">
        <v>61</v>
      </c>
      <c r="Q41" s="82" t="s">
        <v>9</v>
      </c>
      <c r="R41" s="85">
        <f>IF(R63&lt;16.6,0,IF(R63&lt;33.4,"E", "F"))</f>
        <v>0</v>
      </c>
      <c r="S41" s="85">
        <f t="shared" ref="S41:V41" si="19">IF(S63&lt;16.6,0,IF(S63&lt;33.4,"E", "F"))</f>
        <v>0</v>
      </c>
      <c r="T41" s="85">
        <f t="shared" si="19"/>
        <v>0</v>
      </c>
      <c r="U41" s="85">
        <f t="shared" si="19"/>
        <v>0</v>
      </c>
      <c r="V41" s="85">
        <f t="shared" si="19"/>
        <v>0</v>
      </c>
      <c r="W41" s="85">
        <f>IF(W63&lt;16.6,0,IF(W63&lt;33.4,"E", "F"))</f>
        <v>0</v>
      </c>
      <c r="X41" s="86"/>
      <c r="Y41" s="29"/>
    </row>
    <row r="42" spans="2:25" x14ac:dyDescent="0.25">
      <c r="E42" s="34"/>
      <c r="F42" s="122"/>
      <c r="G42" s="53" t="s">
        <v>21</v>
      </c>
      <c r="H42" s="123">
        <f t="shared" ref="H42:L44" si="20">IF(G64&lt;16.6,0,IF(G64&lt;33.4,"E", "F"))</f>
        <v>0</v>
      </c>
      <c r="I42" s="123">
        <f t="shared" si="20"/>
        <v>0</v>
      </c>
      <c r="J42" s="123">
        <f t="shared" si="20"/>
        <v>0</v>
      </c>
      <c r="K42" s="123">
        <f t="shared" si="20"/>
        <v>0</v>
      </c>
      <c r="L42" s="123">
        <f t="shared" si="20"/>
        <v>0</v>
      </c>
      <c r="M42" s="123"/>
      <c r="N42" s="124"/>
      <c r="O42" s="28"/>
      <c r="P42" s="122"/>
      <c r="Q42" s="53" t="s">
        <v>21</v>
      </c>
      <c r="R42" s="123">
        <f>IF(R64&lt;16.6,0,IF(R64&lt;33.4,"E", "F"))</f>
        <v>0</v>
      </c>
      <c r="S42" s="123">
        <f t="shared" ref="S42:V42" si="21">IF(S64&lt;16.6,0,IF(S64&lt;33.4,"E", "F"))</f>
        <v>0</v>
      </c>
      <c r="T42" s="123">
        <f t="shared" si="21"/>
        <v>0</v>
      </c>
      <c r="U42" s="123">
        <f t="shared" si="21"/>
        <v>0</v>
      </c>
      <c r="V42" s="123">
        <f t="shared" si="21"/>
        <v>0</v>
      </c>
      <c r="W42" s="123"/>
      <c r="X42" s="124"/>
      <c r="Y42" s="29"/>
    </row>
    <row r="43" spans="2:25" x14ac:dyDescent="0.25">
      <c r="E43" s="34"/>
      <c r="F43" s="122"/>
      <c r="G43" s="53" t="s">
        <v>23</v>
      </c>
      <c r="H43" s="123">
        <f t="shared" si="20"/>
        <v>0</v>
      </c>
      <c r="I43" s="123">
        <f t="shared" si="20"/>
        <v>0</v>
      </c>
      <c r="J43" s="123">
        <f t="shared" si="20"/>
        <v>0</v>
      </c>
      <c r="K43" s="123">
        <f t="shared" si="20"/>
        <v>0</v>
      </c>
      <c r="L43" s="123">
        <f t="shared" si="20"/>
        <v>0</v>
      </c>
      <c r="M43" s="123"/>
      <c r="N43" s="124"/>
      <c r="O43" s="28"/>
      <c r="P43" s="122"/>
      <c r="Q43" s="53" t="s">
        <v>23</v>
      </c>
      <c r="R43" s="123">
        <f>IF(R65&lt;16.6,0,IF(R65&lt;33.4,"E", "F"))</f>
        <v>0</v>
      </c>
      <c r="S43" s="123">
        <f t="shared" ref="S43:V43" si="22">IF(S65&lt;16.6,0,IF(S65&lt;33.4,"E", "F"))</f>
        <v>0</v>
      </c>
      <c r="T43" s="123">
        <f t="shared" si="22"/>
        <v>0</v>
      </c>
      <c r="U43" s="123">
        <f t="shared" si="22"/>
        <v>0</v>
      </c>
      <c r="V43" s="123">
        <f t="shared" si="22"/>
        <v>0</v>
      </c>
      <c r="W43" s="123"/>
      <c r="X43" s="124"/>
      <c r="Y43" s="29"/>
    </row>
    <row r="44" spans="2:25" x14ac:dyDescent="0.25">
      <c r="E44" s="34"/>
      <c r="F44" s="83"/>
      <c r="G44" s="84" t="s">
        <v>8</v>
      </c>
      <c r="H44" s="87">
        <f t="shared" si="20"/>
        <v>0</v>
      </c>
      <c r="I44" s="87">
        <f t="shared" si="20"/>
        <v>0</v>
      </c>
      <c r="J44" s="87">
        <f t="shared" si="20"/>
        <v>0</v>
      </c>
      <c r="K44" s="87">
        <f t="shared" si="20"/>
        <v>0</v>
      </c>
      <c r="L44" s="87">
        <f t="shared" si="20"/>
        <v>0</v>
      </c>
      <c r="M44" s="87">
        <f>IF(L64&lt;16.6,0,IF(L64&lt;33.4,"E", "F"))</f>
        <v>0</v>
      </c>
      <c r="N44" s="88"/>
      <c r="O44" s="28"/>
      <c r="P44" s="83"/>
      <c r="Q44" s="84" t="s">
        <v>8</v>
      </c>
      <c r="R44" s="87">
        <f>IF(R66&lt;16.6,0,IF(R66&lt;33.4,"E", "F"))</f>
        <v>0</v>
      </c>
      <c r="S44" s="87">
        <f t="shared" ref="S44:V44" si="23">IF(S66&lt;16.6,0,IF(S66&lt;33.4,"E", "F"))</f>
        <v>0</v>
      </c>
      <c r="T44" s="87">
        <f t="shared" si="23"/>
        <v>0</v>
      </c>
      <c r="U44" s="87">
        <f t="shared" si="23"/>
        <v>0</v>
      </c>
      <c r="V44" s="87">
        <f t="shared" si="23"/>
        <v>0</v>
      </c>
      <c r="W44" s="87">
        <f>IF(W64&lt;16.6,0,IF(W64&lt;33.4,"E", "F"))</f>
        <v>0</v>
      </c>
      <c r="X44" s="88"/>
      <c r="Y44" s="29"/>
    </row>
    <row r="45" spans="2:25" x14ac:dyDescent="0.25">
      <c r="E45" s="34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9"/>
    </row>
    <row r="46" spans="2:25" ht="15.75" thickBot="1" x14ac:dyDescent="0.3"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2"/>
    </row>
    <row r="47" spans="2:25" s="25" customFormat="1" ht="11.25" x14ac:dyDescent="0.25">
      <c r="B47" s="11"/>
    </row>
    <row r="48" spans="2:25" s="25" customFormat="1" ht="11.25" x14ac:dyDescent="0.25">
      <c r="B48" s="11"/>
    </row>
    <row r="49" spans="2:26" s="36" customFormat="1" ht="26.25" x14ac:dyDescent="0.25">
      <c r="B49" s="40"/>
      <c r="C49" s="37"/>
      <c r="D49" s="39" t="s">
        <v>151</v>
      </c>
      <c r="F49" s="38"/>
    </row>
    <row r="50" spans="2:26" s="25" customFormat="1" ht="11.25" x14ac:dyDescent="0.25">
      <c r="B50" s="11"/>
    </row>
    <row r="51" spans="2:26" s="25" customFormat="1" ht="11.25" hidden="1" x14ac:dyDescent="0.25">
      <c r="B51" s="11"/>
      <c r="G51" s="25" t="s">
        <v>152</v>
      </c>
    </row>
    <row r="52" spans="2:26" s="25" customFormat="1" ht="12.75" hidden="1" x14ac:dyDescent="0.25">
      <c r="B52" s="11"/>
      <c r="F52" s="35" t="s">
        <v>26</v>
      </c>
      <c r="G52" s="43" t="str">
        <f>INDEX(sex,sexvalue)</f>
        <v>Both men and women</v>
      </c>
      <c r="H52" s="25" t="s">
        <v>41</v>
      </c>
    </row>
    <row r="53" spans="2:26" s="25" customFormat="1" ht="12.75" hidden="1" x14ac:dyDescent="0.25">
      <c r="B53" s="11"/>
      <c r="F53" s="35" t="s">
        <v>11</v>
      </c>
      <c r="G53" s="43" t="str">
        <f>INDEX(age,agevalue)</f>
        <v>all ages</v>
      </c>
      <c r="H53" s="25" t="s">
        <v>41</v>
      </c>
    </row>
    <row r="54" spans="2:26" s="25" customFormat="1" ht="12.75" hidden="1" x14ac:dyDescent="0.25">
      <c r="B54" s="11"/>
      <c r="F54" s="35" t="s">
        <v>39</v>
      </c>
      <c r="G54" s="43" t="str">
        <f>INDEX(smokingstatus,smokingstatusvalue)</f>
        <v>All</v>
      </c>
    </row>
    <row r="55" spans="2:26" s="25" customFormat="1" ht="12.75" x14ac:dyDescent="0.25">
      <c r="B55" s="11"/>
      <c r="F55" s="35"/>
      <c r="G55" s="43" t="str">
        <f>CONCATENATE(G51,H52,F56,H53,G52, H52, G53, H53, G54)</f>
        <v>Mental or substance use disorder, , Number of people, Both men and women, all ages, All</v>
      </c>
      <c r="Q55" s="43" t="str">
        <f>CONCATENATE(Q56,H53,G52, H52, G53, )</f>
        <v>Prevalence (%), Both men and women, all ages</v>
      </c>
    </row>
    <row r="56" spans="2:26" s="25" customFormat="1" x14ac:dyDescent="0.25">
      <c r="B56" s="11"/>
      <c r="E56" s="49"/>
      <c r="F56" s="49" t="s">
        <v>25</v>
      </c>
      <c r="G56" s="50" t="s">
        <v>104</v>
      </c>
      <c r="H56" s="50" t="s">
        <v>103</v>
      </c>
      <c r="I56" s="50"/>
      <c r="J56" s="50" t="s">
        <v>106</v>
      </c>
      <c r="K56" s="50" t="s">
        <v>105</v>
      </c>
      <c r="L56" s="50"/>
      <c r="M56" s="50"/>
      <c r="P56" s="49"/>
      <c r="Q56" s="49" t="s">
        <v>45</v>
      </c>
      <c r="R56" s="50" t="s">
        <v>104</v>
      </c>
      <c r="S56" s="50" t="s">
        <v>103</v>
      </c>
      <c r="T56" s="50"/>
      <c r="U56" s="50" t="s">
        <v>106</v>
      </c>
      <c r="V56" s="50" t="s">
        <v>105</v>
      </c>
      <c r="W56" s="50"/>
      <c r="X56" s="50"/>
    </row>
    <row r="57" spans="2:26" s="25" customFormat="1" ht="11.25" x14ac:dyDescent="0.25">
      <c r="B57" s="11"/>
      <c r="F57" s="18" t="s">
        <v>9</v>
      </c>
      <c r="G57" s="4">
        <f>INDEX(range1, sexvalue2+agevalue2,G$88)</f>
        <v>18451589</v>
      </c>
      <c r="H57" s="4">
        <f>INDEX(range1, sexvalue2+agevalue2,H$88)</f>
        <v>9117369</v>
      </c>
      <c r="I57" s="4">
        <f>INDEX(range1, sexvalue2+agevalue2,I$88)</f>
        <v>0</v>
      </c>
      <c r="J57" s="4">
        <f>INDEX(range1, sexvalue2+agevalue2,J$88)</f>
        <v>24627933</v>
      </c>
      <c r="K57" s="4">
        <f>INDEX(range1, sexvalue2+agevalue2,K$88)</f>
        <v>2763556</v>
      </c>
      <c r="L57" s="4"/>
      <c r="M57" s="4"/>
      <c r="Q57" s="18" t="s">
        <v>9</v>
      </c>
      <c r="R57" s="5">
        <f t="shared" ref="R57:W57" si="24">INDEX(range1, sexvalue2+agevalue2,AI$88)</f>
        <v>1</v>
      </c>
      <c r="S57" s="5">
        <f t="shared" si="24"/>
        <v>1</v>
      </c>
      <c r="T57" s="5">
        <f t="shared" si="24"/>
        <v>0</v>
      </c>
      <c r="U57" s="5">
        <f t="shared" si="24"/>
        <v>1</v>
      </c>
      <c r="V57" s="5">
        <f t="shared" si="24"/>
        <v>1</v>
      </c>
      <c r="W57" s="4">
        <f t="shared" si="24"/>
        <v>0</v>
      </c>
      <c r="X57" s="5"/>
    </row>
    <row r="58" spans="2:26" s="25" customFormat="1" ht="11.25" x14ac:dyDescent="0.25">
      <c r="B58" s="11"/>
      <c r="F58" s="13" t="s">
        <v>21</v>
      </c>
      <c r="G58" s="4">
        <f>INDEX(range1, sexvalue2+agevalue2+1,G$88)</f>
        <v>2855718</v>
      </c>
      <c r="H58" s="4">
        <f>INDEX(range1, sexvalue2+agevalue2+1,H$88)</f>
        <v>2941890</v>
      </c>
      <c r="I58" s="4">
        <f>INDEX(range1, sexvalue2+agevalue2+1,I$88)</f>
        <v>0</v>
      </c>
      <c r="J58" s="4">
        <f>INDEX(range1, sexvalue2+agevalue2+1,J$88)</f>
        <v>4698444</v>
      </c>
      <c r="K58" s="4">
        <f>INDEX(range1, sexvalue2+agevalue2+1,K$88)</f>
        <v>1037187</v>
      </c>
      <c r="L58" s="4"/>
      <c r="Q58" s="13" t="s">
        <v>21</v>
      </c>
      <c r="R58" s="5">
        <f>INDEX(range1, sexvalue2+agevalue2+1,AI$88)</f>
        <v>0.15476813406151632</v>
      </c>
      <c r="S58" s="5">
        <f>INDEX(range1, sexvalue2+agevalue2+1,AJ$88)</f>
        <v>0.32266874358161879</v>
      </c>
      <c r="T58" s="5">
        <f>INDEX(range1, sexvalue2+agevalue2+1,AK$88)</f>
        <v>0</v>
      </c>
      <c r="U58" s="5">
        <f>INDEX(range1, sexvalue2+agevalue2+1,AL$88)</f>
        <v>0.15476813406151632</v>
      </c>
      <c r="V58" s="5">
        <f>INDEX(range1, sexvalue2+agevalue2+1,AM$88)</f>
        <v>0.32266874358161879</v>
      </c>
      <c r="W58" s="4">
        <f>INDEX(range1, sexvalue2+agevalue2,AN$88)</f>
        <v>0</v>
      </c>
      <c r="X58" s="5"/>
    </row>
    <row r="59" spans="2:26" s="25" customFormat="1" ht="11.25" x14ac:dyDescent="0.25">
      <c r="B59" s="11"/>
      <c r="F59" s="13" t="s">
        <v>23</v>
      </c>
      <c r="G59" s="4">
        <f>INDEX(range1, sexvalue2+agevalue2+2,G$88)</f>
        <v>6698780</v>
      </c>
      <c r="H59" s="4">
        <f>INDEX(range1, sexvalue2+agevalue2+2,H$88)</f>
        <v>3995609</v>
      </c>
      <c r="I59" s="4">
        <f>INDEX(range1, sexvalue2+agevalue2+2,I$88)</f>
        <v>0</v>
      </c>
      <c r="J59" s="4">
        <f>INDEX(range1, sexvalue2+agevalue2+2,J$88)</f>
        <v>9675935</v>
      </c>
      <c r="K59" s="4">
        <f>INDEX(range1, sexvalue2+agevalue2+2,K$88)</f>
        <v>929784</v>
      </c>
      <c r="L59" s="4"/>
      <c r="Q59" s="13" t="s">
        <v>23</v>
      </c>
      <c r="R59" s="5">
        <f>INDEX(range1, sexvalue2+agevalue2+2,AI$88)</f>
        <v>0.36304623954067045</v>
      </c>
      <c r="S59" s="5">
        <f>INDEX(range1, sexvalue2+agevalue2+2,AJ$88)</f>
        <v>0.4382414488214747</v>
      </c>
      <c r="T59" s="5">
        <f>INDEX(range1, sexvalue2+agevalue2+2,AK$88)</f>
        <v>0</v>
      </c>
      <c r="U59" s="5">
        <f>INDEX(range1, sexvalue2+agevalue2+2,AL$88)</f>
        <v>0.36304623954067045</v>
      </c>
      <c r="V59" s="5">
        <f>INDEX(range1, sexvalue2+agevalue2+2,AM$88)</f>
        <v>0.4382414488214747</v>
      </c>
      <c r="W59" s="4">
        <f>INDEX(range1, sexvalue2+agevalue2,AN$88)</f>
        <v>0</v>
      </c>
      <c r="X59" s="5"/>
    </row>
    <row r="60" spans="2:26" s="25" customFormat="1" ht="11.25" x14ac:dyDescent="0.25">
      <c r="B60" s="11"/>
      <c r="F60" s="13" t="s">
        <v>8</v>
      </c>
      <c r="G60" s="4">
        <f>INDEX(range1, sexvalue2+agevalue2+3,G$88)</f>
        <v>8897091</v>
      </c>
      <c r="H60" s="4">
        <f>INDEX(range1, sexvalue2+agevalue2+3,H$88)</f>
        <v>2179870</v>
      </c>
      <c r="I60" s="4">
        <f>INDEX(range1, sexvalue2+agevalue2+3,I$88)</f>
        <v>0</v>
      </c>
      <c r="J60" s="4">
        <f>INDEX(range1, sexvalue2+agevalue2+3,J$88)</f>
        <v>10253554</v>
      </c>
      <c r="K60" s="4">
        <f>INDEX(range1, sexvalue2+agevalue2+3,K$88)</f>
        <v>796585</v>
      </c>
      <c r="L60" s="4"/>
      <c r="Q60" s="13" t="s">
        <v>8</v>
      </c>
      <c r="R60" s="5">
        <f>INDEX(range1, sexvalue2+agevalue2+3,AI$88)</f>
        <v>0.48218562639781321</v>
      </c>
      <c r="S60" s="5">
        <f>INDEX(range1, sexvalue2+agevalue2+3,AJ$88)</f>
        <v>0.23908980759690651</v>
      </c>
      <c r="T60" s="5">
        <f>INDEX(range1, sexvalue2+agevalue2+3,AK$88)</f>
        <v>0</v>
      </c>
      <c r="U60" s="5">
        <f>INDEX(range1, sexvalue2+agevalue2+3,AL$88)</f>
        <v>0.48218562639781321</v>
      </c>
      <c r="V60" s="5">
        <f>INDEX(range1, sexvalue2+agevalue2+3,AM$88)</f>
        <v>0.23908980759690651</v>
      </c>
      <c r="W60" s="4">
        <f>INDEX(range1, sexvalue2+agevalue2,AN$88)</f>
        <v>0</v>
      </c>
      <c r="X60" s="5"/>
    </row>
    <row r="61" spans="2:26" s="25" customFormat="1" ht="11.25" x14ac:dyDescent="0.25">
      <c r="B61" s="11"/>
      <c r="F61" s="13"/>
      <c r="G61" s="4"/>
      <c r="H61" s="4"/>
      <c r="I61" s="4"/>
      <c r="J61" s="4"/>
      <c r="K61" s="4"/>
      <c r="L61" s="4"/>
      <c r="R61" s="5"/>
      <c r="S61" s="5"/>
      <c r="T61" s="5"/>
      <c r="U61" s="5"/>
      <c r="V61" s="5"/>
      <c r="W61" s="5"/>
      <c r="X61" s="5"/>
    </row>
    <row r="62" spans="2:26" s="25" customFormat="1" x14ac:dyDescent="0.25">
      <c r="B62" s="11"/>
      <c r="D62" s="45" t="s">
        <v>42</v>
      </c>
      <c r="F62" s="35" t="s">
        <v>34</v>
      </c>
      <c r="G62" s="50" t="s">
        <v>104</v>
      </c>
      <c r="H62" s="50" t="s">
        <v>103</v>
      </c>
      <c r="I62" s="50"/>
      <c r="J62" s="50" t="s">
        <v>106</v>
      </c>
      <c r="K62" s="50" t="s">
        <v>105</v>
      </c>
      <c r="O62" s="45" t="s">
        <v>42</v>
      </c>
      <c r="Q62" s="35" t="s">
        <v>34</v>
      </c>
      <c r="R62" s="50" t="s">
        <v>104</v>
      </c>
      <c r="S62" s="50" t="s">
        <v>103</v>
      </c>
      <c r="T62" s="50"/>
      <c r="U62" s="50" t="s">
        <v>106</v>
      </c>
      <c r="V62" s="50" t="s">
        <v>105</v>
      </c>
      <c r="Z62" s="42" t="s">
        <v>40</v>
      </c>
    </row>
    <row r="63" spans="2:26" s="25" customFormat="1" ht="11.25" x14ac:dyDescent="0.2">
      <c r="B63" s="11"/>
      <c r="D63" s="46" t="s">
        <v>43</v>
      </c>
      <c r="F63" s="18" t="s">
        <v>9</v>
      </c>
      <c r="G63" s="20">
        <f>INDEX(range1, sexvalue2+agevalue2,P$88)</f>
        <v>0.8</v>
      </c>
      <c r="H63" s="20">
        <f>INDEX(range1, sexvalue2+agevalue2,Q$88)</f>
        <v>1.6</v>
      </c>
      <c r="I63" s="20">
        <f>INDEX(range1, sexvalue2+agevalue2,R$88)</f>
        <v>0</v>
      </c>
      <c r="J63" s="20">
        <f>INDEX(range1, sexvalue2+agevalue2,S$88)</f>
        <v>0.8</v>
      </c>
      <c r="K63" s="20">
        <f>INDEX(range1, sexvalue2+agevalue2,T$88)</f>
        <v>3.9</v>
      </c>
      <c r="L63" s="20"/>
      <c r="O63" s="46" t="s">
        <v>43</v>
      </c>
      <c r="Q63" s="18" t="s">
        <v>9</v>
      </c>
      <c r="R63" s="20">
        <f>INDEX(range1, sexvalue2+agevalue2,P$88)</f>
        <v>0.8</v>
      </c>
      <c r="S63" s="20">
        <f>INDEX(range1, sexvalue2+agevalue2,Q$88)</f>
        <v>1.6</v>
      </c>
      <c r="T63" s="20">
        <f>INDEX(range1, sexvalue2+agevalue2,R$88)</f>
        <v>0</v>
      </c>
      <c r="U63" s="20">
        <f>INDEX(range1, sexvalue2+agevalue2,S$88)</f>
        <v>0.8</v>
      </c>
      <c r="V63" s="20">
        <f>INDEX(range1, sexvalue2+agevalue2,T$88)</f>
        <v>3.9</v>
      </c>
      <c r="W63" s="44">
        <f t="shared" ref="W63:W64" si="25">L63</f>
        <v>0</v>
      </c>
      <c r="X63" s="44"/>
    </row>
    <row r="64" spans="2:26" s="25" customFormat="1" ht="11.25" x14ac:dyDescent="0.2">
      <c r="B64" s="11"/>
      <c r="D64" s="46" t="s">
        <v>44</v>
      </c>
      <c r="F64" s="13" t="s">
        <v>21</v>
      </c>
      <c r="G64" s="20">
        <f>INDEX(range1, sexvalue2+agevalue2+1,P$88)</f>
        <v>3.9</v>
      </c>
      <c r="H64" s="20">
        <f>INDEX(range1, sexvalue2+agevalue2+1,Q$88)</f>
        <v>3.9</v>
      </c>
      <c r="I64" s="20">
        <f>INDEX(range1, sexvalue2+agevalue2+1,R$88)</f>
        <v>0</v>
      </c>
      <c r="J64" s="20">
        <f>INDEX(range1, sexvalue2+agevalue2+1,S$88)</f>
        <v>2.7</v>
      </c>
      <c r="K64" s="20">
        <f>INDEX(range1, sexvalue2+agevalue2+1,T$88)</f>
        <v>5.7</v>
      </c>
      <c r="L64" s="20"/>
      <c r="O64" s="46" t="s">
        <v>44</v>
      </c>
      <c r="Q64" s="13" t="s">
        <v>21</v>
      </c>
      <c r="R64" s="20">
        <f>INDEX(range1, sexvalue2+agevalue2+1,P$88)</f>
        <v>3.9</v>
      </c>
      <c r="S64" s="20">
        <f>INDEX(range1, sexvalue2+agevalue2+1,Q$88)</f>
        <v>3.9</v>
      </c>
      <c r="T64" s="20">
        <f>INDEX(range1, sexvalue2+agevalue2+1,R$88)</f>
        <v>0</v>
      </c>
      <c r="U64" s="20">
        <f>INDEX(range1, sexvalue2+agevalue2+1,S$88)</f>
        <v>2.7</v>
      </c>
      <c r="V64" s="20">
        <f>INDEX(range1, sexvalue2+agevalue2+1,T$88)</f>
        <v>5.7</v>
      </c>
      <c r="W64" s="44">
        <f t="shared" si="25"/>
        <v>0</v>
      </c>
      <c r="X64" s="44"/>
    </row>
    <row r="65" spans="2:24" x14ac:dyDescent="0.25">
      <c r="F65" s="13" t="s">
        <v>23</v>
      </c>
      <c r="G65" s="20">
        <f>INDEX(range1, sexvalue2+agevalue2+2,P$88)</f>
        <v>2.1</v>
      </c>
      <c r="H65" s="20">
        <f>INDEX(range1, sexvalue2+agevalue2+2,Q$88)</f>
        <v>3.1</v>
      </c>
      <c r="I65" s="20">
        <f>INDEX(range1, sexvalue2+agevalue2+2,R$88)</f>
        <v>0</v>
      </c>
      <c r="J65" s="20">
        <f>INDEX(range1, sexvalue2+agevalue2+2,S$88)</f>
        <v>1.6</v>
      </c>
      <c r="K65" s="20">
        <f>INDEX(range1, sexvalue2+agevalue2+2,T$88)</f>
        <v>6.6</v>
      </c>
      <c r="Q65" s="13" t="s">
        <v>23</v>
      </c>
      <c r="R65" s="20">
        <f>INDEX(range1, sexvalue2+agevalue2+2,P$88)</f>
        <v>2.1</v>
      </c>
      <c r="S65" s="20">
        <f>INDEX(range1, sexvalue2+agevalue2+2,Q$88)</f>
        <v>3.1</v>
      </c>
      <c r="T65" s="20">
        <f>INDEX(range1, sexvalue2+agevalue2+2,R$88)</f>
        <v>0</v>
      </c>
      <c r="U65" s="20">
        <f>INDEX(range1, sexvalue2+agevalue2+2,S$88)</f>
        <v>1.6</v>
      </c>
      <c r="V65" s="20">
        <f>INDEX(range1, sexvalue2+agevalue2+2,T$88)</f>
        <v>6.6</v>
      </c>
    </row>
    <row r="66" spans="2:24" x14ac:dyDescent="0.25">
      <c r="F66" s="13" t="s">
        <v>8</v>
      </c>
      <c r="G66" s="20">
        <f>INDEX(range1, sexvalue2+agevalue2+3,P$88)</f>
        <v>1.7</v>
      </c>
      <c r="H66" s="20">
        <f>INDEX(range1, sexvalue2+agevalue2+3,Q$88)</f>
        <v>3.9</v>
      </c>
      <c r="I66" s="20">
        <f>INDEX(range1, sexvalue2+agevalue2+3,R$88)</f>
        <v>0</v>
      </c>
      <c r="J66" s="20">
        <f>INDEX(range1, sexvalue2+agevalue2+3,S$88)</f>
        <v>1.4</v>
      </c>
      <c r="K66" s="20">
        <f>INDEX(range1, sexvalue2+agevalue2+3,T$88)</f>
        <v>6.6</v>
      </c>
      <c r="Q66" s="13" t="s">
        <v>8</v>
      </c>
      <c r="R66" s="20">
        <f>INDEX(range1, sexvalue2+agevalue2+3,P$88)</f>
        <v>1.7</v>
      </c>
      <c r="S66" s="20">
        <f>INDEX(range1, sexvalue2+agevalue2+3,Q$88)</f>
        <v>3.9</v>
      </c>
      <c r="T66" s="20">
        <f>INDEX(range1, sexvalue2+agevalue2+3,R$88)</f>
        <v>0</v>
      </c>
      <c r="U66" s="20">
        <f>INDEX(range1, sexvalue2+agevalue2+3,S$88)</f>
        <v>1.4</v>
      </c>
      <c r="V66" s="20">
        <f>INDEX(range1, sexvalue2+agevalue2+3,T$88)</f>
        <v>6.6</v>
      </c>
    </row>
    <row r="67" spans="2:24" s="25" customFormat="1" ht="11.25" x14ac:dyDescent="0.25">
      <c r="B67" s="11"/>
    </row>
    <row r="68" spans="2:24" s="25" customFormat="1" x14ac:dyDescent="0.25">
      <c r="B68" s="11"/>
      <c r="F68" s="49" t="s">
        <v>32</v>
      </c>
      <c r="G68" s="50" t="s">
        <v>104</v>
      </c>
      <c r="H68" s="50" t="s">
        <v>103</v>
      </c>
      <c r="I68" s="50"/>
      <c r="J68" s="50" t="s">
        <v>106</v>
      </c>
      <c r="K68" s="50" t="s">
        <v>105</v>
      </c>
      <c r="Q68" s="49" t="s">
        <v>32</v>
      </c>
      <c r="R68" s="50" t="s">
        <v>104</v>
      </c>
      <c r="S68" s="50" t="s">
        <v>103</v>
      </c>
      <c r="T68" s="50"/>
      <c r="U68" s="50" t="s">
        <v>106</v>
      </c>
      <c r="V68" s="50" t="s">
        <v>105</v>
      </c>
    </row>
    <row r="69" spans="2:24" s="25" customFormat="1" ht="11.25" x14ac:dyDescent="0.25">
      <c r="B69" s="11"/>
      <c r="F69" s="18" t="s">
        <v>9</v>
      </c>
      <c r="G69" s="4">
        <f>INDEX(range1, sexvalue2+agevalue2,Z$88)</f>
        <v>295225.424</v>
      </c>
      <c r="H69" s="4">
        <f>INDEX(range1, sexvalue2+agevalue2,AA$88)</f>
        <v>291755.80800000002</v>
      </c>
      <c r="I69" s="4">
        <f>INDEX(range1, sexvalue2+agevalue2,AB$88)</f>
        <v>0</v>
      </c>
      <c r="J69" s="4">
        <f>INDEX(range1, sexvalue2+agevalue2,AC$88)</f>
        <v>394046.92800000007</v>
      </c>
      <c r="K69" s="4">
        <f>INDEX(range1, sexvalue2+agevalue2,AD$88)</f>
        <v>215557.36800000002</v>
      </c>
      <c r="L69" s="4"/>
      <c r="Q69" s="18" t="s">
        <v>9</v>
      </c>
      <c r="R69" s="5">
        <f>INDEX(range1, sexvalue2+agevalue2,AR$88)</f>
        <v>1.6E-2</v>
      </c>
      <c r="S69" s="5">
        <f>INDEX(range1, sexvalue2+agevalue2,AS$88)</f>
        <v>3.2000000000000001E-2</v>
      </c>
      <c r="T69" s="5">
        <f>INDEX(range1, sexvalue2+agevalue2,AT$88)</f>
        <v>0</v>
      </c>
      <c r="U69" s="5">
        <f>INDEX(range1, sexvalue2+agevalue2,AU$88)</f>
        <v>1.6E-2</v>
      </c>
      <c r="V69" s="5">
        <f>INDEX(range1, sexvalue2+agevalue2,AV$88)</f>
        <v>7.8E-2</v>
      </c>
      <c r="W69" s="5"/>
      <c r="X69" s="5"/>
    </row>
    <row r="70" spans="2:24" s="25" customFormat="1" ht="11.25" x14ac:dyDescent="0.25">
      <c r="B70" s="11"/>
      <c r="F70" s="13" t="s">
        <v>21</v>
      </c>
      <c r="G70" s="4">
        <f>INDEX(range1, sexvalue2+agevalue2+1, Z$88)</f>
        <v>222746.00399999999</v>
      </c>
      <c r="H70" s="4">
        <f>INDEX(range1, sexvalue2+agevalue2+1, AA$88)</f>
        <v>229467.42</v>
      </c>
      <c r="I70" s="4">
        <f>INDEX(range1, sexvalue2+agevalue2+1, AB$88)</f>
        <v>0</v>
      </c>
      <c r="J70" s="4">
        <f>INDEX(range1, sexvalue2+agevalue2+1, AC$88)</f>
        <v>253715.97600000002</v>
      </c>
      <c r="K70" s="4">
        <f>INDEX(range1, sexvalue2+agevalue2+1, AD$88)</f>
        <v>118239.31800000001</v>
      </c>
      <c r="L70" s="4"/>
      <c r="Q70" s="13" t="s">
        <v>21</v>
      </c>
      <c r="R70" s="5">
        <f>INDEX(range1, sexvalue2+agevalue2+1, AR$88)</f>
        <v>1.2071914456798274E-2</v>
      </c>
      <c r="S70" s="5">
        <f>INDEX(range1, sexvalue2+agevalue2+1, AS$88)</f>
        <v>2.5168161999366265E-2</v>
      </c>
      <c r="T70" s="5">
        <f>INDEX(range1, sexvalue2+agevalue2+1, AT$88)</f>
        <v>0</v>
      </c>
      <c r="U70" s="5">
        <f>INDEX(range1, sexvalue2+agevalue2+1, AU$88)</f>
        <v>1.0301959811243599E-2</v>
      </c>
      <c r="V70" s="5">
        <f>INDEX(range1, sexvalue2+agevalue2+1, AV$88)</f>
        <v>4.278520789880863E-2</v>
      </c>
      <c r="W70" s="5"/>
      <c r="X70" s="5"/>
    </row>
    <row r="71" spans="2:24" s="25" customFormat="1" ht="11.25" x14ac:dyDescent="0.25">
      <c r="B71" s="11"/>
      <c r="F71" s="13" t="s">
        <v>23</v>
      </c>
      <c r="G71" s="4">
        <f>INDEX(range1, sexvalue2+agevalue2+2,Z$88)</f>
        <v>281348.76</v>
      </c>
      <c r="H71" s="4">
        <f>INDEX(range1, sexvalue2+agevalue2+2,AA$88)</f>
        <v>247727.758</v>
      </c>
      <c r="I71" s="4">
        <f>INDEX(range1, sexvalue2+agevalue2+2,AB$88)</f>
        <v>0</v>
      </c>
      <c r="J71" s="4">
        <f>INDEX(range1, sexvalue2+agevalue2+2,AC$88)</f>
        <v>309629.92</v>
      </c>
      <c r="K71" s="4">
        <f>INDEX(range1, sexvalue2+agevalue2+2,AD$88)</f>
        <v>122731.48799999998</v>
      </c>
      <c r="L71" s="4"/>
      <c r="Q71" s="13" t="s">
        <v>23</v>
      </c>
      <c r="R71" s="5">
        <f>INDEX(range1, sexvalue2+agevalue2+2,AR$88)</f>
        <v>1.5247942060708159E-2</v>
      </c>
      <c r="S71" s="5">
        <f>INDEX(range1, sexvalue2+agevalue2+2,AS$88)</f>
        <v>2.7170969826931429E-2</v>
      </c>
      <c r="T71" s="5">
        <f>INDEX(range1, sexvalue2+agevalue2+2,AT$88)</f>
        <v>0</v>
      </c>
      <c r="U71" s="5">
        <f>INDEX(range1, sexvalue2+agevalue2+2,AU$88)</f>
        <v>1.2572306413209748E-2</v>
      </c>
      <c r="V71" s="5">
        <f>INDEX(range1, sexvalue2+agevalue2+2,AV$88)</f>
        <v>4.4410711416739884E-2</v>
      </c>
      <c r="W71" s="5"/>
      <c r="X71" s="5"/>
    </row>
    <row r="72" spans="2:24" s="25" customFormat="1" ht="11.25" x14ac:dyDescent="0.25">
      <c r="B72" s="11"/>
      <c r="F72" s="13" t="s">
        <v>8</v>
      </c>
      <c r="G72" s="4">
        <f>INDEX(range1, sexvalue2+agevalue2+3, Z$88)</f>
        <v>302501.09399999998</v>
      </c>
      <c r="H72" s="4">
        <f>INDEX(range1, sexvalue2+agevalue2+3, AA$88)</f>
        <v>170029.86</v>
      </c>
      <c r="I72" s="4">
        <f>INDEX(range1, sexvalue2+agevalue2+3, AB$88)</f>
        <v>0</v>
      </c>
      <c r="J72" s="4">
        <f>INDEX(range1, sexvalue2+agevalue2+3, AC$88)</f>
        <v>287099.51199999999</v>
      </c>
      <c r="K72" s="4">
        <f>INDEX(range1, sexvalue2+agevalue2+3, AD$88)</f>
        <v>105149.22</v>
      </c>
      <c r="L72" s="4"/>
      <c r="Q72" s="13" t="s">
        <v>8</v>
      </c>
      <c r="R72" s="5">
        <f>INDEX(range1, sexvalue2+agevalue2+3, AR$88)</f>
        <v>1.6394311297525648E-2</v>
      </c>
      <c r="S72" s="5">
        <f>INDEX(range1, sexvalue2+agevalue2+3, AS$88)</f>
        <v>1.8649004992558706E-2</v>
      </c>
      <c r="T72" s="5">
        <f>INDEX(range1, sexvalue2+agevalue2+3, AT$88)</f>
        <v>0</v>
      </c>
      <c r="U72" s="5">
        <f>INDEX(range1, sexvalue2+agevalue2+3, AU$88)</f>
        <v>1.1657474949278122E-2</v>
      </c>
      <c r="V72" s="5">
        <f>INDEX(range1, sexvalue2+agevalue2+3, AV$88)</f>
        <v>3.8048521542534325E-2</v>
      </c>
      <c r="W72" s="5"/>
      <c r="X72" s="5"/>
    </row>
    <row r="73" spans="2:24" s="25" customFormat="1" ht="11.25" x14ac:dyDescent="0.25">
      <c r="B73" s="11"/>
      <c r="G73" s="4"/>
      <c r="H73" s="4"/>
      <c r="I73" s="4"/>
      <c r="J73" s="4"/>
      <c r="K73" s="4"/>
      <c r="L73" s="4"/>
      <c r="R73" s="5"/>
      <c r="S73" s="5"/>
      <c r="T73" s="5"/>
      <c r="U73" s="5"/>
      <c r="V73" s="5"/>
      <c r="W73" s="5"/>
      <c r="X73" s="5"/>
    </row>
    <row r="74" spans="2:24" s="25" customFormat="1" ht="11.25" x14ac:dyDescent="0.25">
      <c r="B74" s="11"/>
    </row>
    <row r="75" spans="2:24" s="25" customFormat="1" ht="11.25" x14ac:dyDescent="0.25">
      <c r="B75" s="11"/>
    </row>
    <row r="76" spans="2:24" s="25" customFormat="1" ht="11.25" x14ac:dyDescent="0.25">
      <c r="B76" s="11"/>
      <c r="E76" s="12" t="s">
        <v>46</v>
      </c>
    </row>
    <row r="77" spans="2:24" s="25" customFormat="1" ht="15.75" x14ac:dyDescent="0.25">
      <c r="B77" s="11"/>
      <c r="E77" s="62" t="s">
        <v>47</v>
      </c>
      <c r="F77" s="63" t="s">
        <v>48</v>
      </c>
    </row>
    <row r="78" spans="2:24" s="25" customFormat="1" ht="12" x14ac:dyDescent="0.25">
      <c r="B78" s="11"/>
      <c r="G78" s="135" t="s">
        <v>78</v>
      </c>
      <c r="H78" s="135" t="s">
        <v>111</v>
      </c>
      <c r="I78" s="60"/>
      <c r="J78" s="60"/>
      <c r="K78" s="60"/>
      <c r="L78" s="60"/>
      <c r="M78" s="60"/>
    </row>
    <row r="79" spans="2:24" s="25" customFormat="1" ht="11.25" x14ac:dyDescent="0.25">
      <c r="B79" s="11"/>
      <c r="F79" s="25" t="s">
        <v>109</v>
      </c>
      <c r="G79" s="61">
        <v>732766</v>
      </c>
      <c r="H79" s="61">
        <v>912439</v>
      </c>
      <c r="I79" s="61"/>
      <c r="J79" s="61"/>
      <c r="K79" s="61"/>
      <c r="L79" s="61"/>
    </row>
    <row r="80" spans="2:24" s="25" customFormat="1" ht="11.25" x14ac:dyDescent="0.25">
      <c r="B80" s="11"/>
      <c r="F80" s="25" t="s">
        <v>110</v>
      </c>
      <c r="G80" s="61">
        <v>40998</v>
      </c>
      <c r="H80" s="61">
        <v>40998</v>
      </c>
      <c r="I80" s="61"/>
      <c r="J80" s="61"/>
      <c r="K80" s="61"/>
      <c r="L80" s="61"/>
    </row>
    <row r="81" spans="1:52" s="25" customFormat="1" ht="11.25" x14ac:dyDescent="0.25">
      <c r="B81" s="11"/>
      <c r="F81" s="66" t="s">
        <v>49</v>
      </c>
      <c r="G81" s="65">
        <f>SUM(G79:G80)</f>
        <v>773764</v>
      </c>
      <c r="H81" s="65">
        <f>SUM(H79:H80)</f>
        <v>953437</v>
      </c>
      <c r="I81" s="65"/>
      <c r="J81" s="65"/>
      <c r="K81" s="65"/>
      <c r="L81" s="65"/>
    </row>
    <row r="82" spans="1:52" s="25" customFormat="1" ht="11.25" x14ac:dyDescent="0.25">
      <c r="B82" s="11"/>
    </row>
    <row r="83" spans="1:52" ht="15.75" thickBot="1" x14ac:dyDescent="0.3">
      <c r="E83" s="64"/>
      <c r="F83" s="67" t="s">
        <v>112</v>
      </c>
      <c r="G83" s="68">
        <f>G143+H143+G81</f>
        <v>28342722</v>
      </c>
      <c r="H83" s="68">
        <f>G143+H143+H81</f>
        <v>28522395</v>
      </c>
      <c r="I83" s="68"/>
      <c r="J83" s="68"/>
      <c r="K83" s="68"/>
      <c r="L83" s="68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</row>
    <row r="84" spans="1:52" x14ac:dyDescent="0.25">
      <c r="E84" s="51"/>
      <c r="F84" s="25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</row>
    <row r="85" spans="1:52" x14ac:dyDescent="0.25">
      <c r="E85" s="51"/>
      <c r="F85" s="25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</row>
    <row r="86" spans="1:52" x14ac:dyDescent="0.25">
      <c r="E86" s="51"/>
      <c r="F86" s="25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</row>
    <row r="87" spans="1:52" s="36" customFormat="1" ht="26.25" x14ac:dyDescent="0.25">
      <c r="B87" s="40"/>
      <c r="C87" s="37"/>
      <c r="D87" s="39" t="s">
        <v>38</v>
      </c>
      <c r="F87" s="38"/>
    </row>
    <row r="88" spans="1:52" x14ac:dyDescent="0.25">
      <c r="G88" s="8">
        <v>1</v>
      </c>
      <c r="H88" s="8">
        <v>2</v>
      </c>
      <c r="I88" s="8">
        <v>3</v>
      </c>
      <c r="J88" s="8">
        <v>4</v>
      </c>
      <c r="K88" s="8">
        <v>5</v>
      </c>
      <c r="L88" s="8">
        <v>6</v>
      </c>
      <c r="M88" s="8">
        <v>7</v>
      </c>
      <c r="N88" s="8">
        <v>8</v>
      </c>
      <c r="O88" s="8">
        <v>9</v>
      </c>
      <c r="P88" s="8">
        <v>10</v>
      </c>
      <c r="Q88" s="8">
        <v>11</v>
      </c>
      <c r="R88" s="8">
        <v>12</v>
      </c>
      <c r="S88" s="8">
        <v>13</v>
      </c>
      <c r="T88" s="8">
        <v>14</v>
      </c>
      <c r="U88" s="8">
        <v>15</v>
      </c>
      <c r="V88" s="8">
        <v>16</v>
      </c>
      <c r="W88" s="8">
        <v>17</v>
      </c>
      <c r="X88" s="8">
        <v>18</v>
      </c>
      <c r="Y88" s="8">
        <v>19</v>
      </c>
      <c r="Z88" s="8">
        <v>20</v>
      </c>
      <c r="AA88" s="8">
        <v>21</v>
      </c>
      <c r="AB88" s="8">
        <v>22</v>
      </c>
      <c r="AC88" s="8">
        <v>23</v>
      </c>
      <c r="AD88" s="8">
        <v>24</v>
      </c>
      <c r="AE88" s="8">
        <v>25</v>
      </c>
      <c r="AF88" s="8">
        <v>26</v>
      </c>
      <c r="AG88" s="8">
        <v>27</v>
      </c>
      <c r="AH88" s="8">
        <v>28</v>
      </c>
      <c r="AI88" s="8">
        <v>29</v>
      </c>
      <c r="AJ88" s="8">
        <v>30</v>
      </c>
      <c r="AK88" s="8">
        <v>31</v>
      </c>
      <c r="AL88" s="8">
        <v>32</v>
      </c>
      <c r="AM88" s="8">
        <v>33</v>
      </c>
      <c r="AN88" s="8">
        <v>34</v>
      </c>
      <c r="AO88" s="8">
        <v>35</v>
      </c>
      <c r="AP88" s="8">
        <v>36</v>
      </c>
      <c r="AQ88" s="8">
        <v>37</v>
      </c>
      <c r="AR88" s="8">
        <v>38</v>
      </c>
      <c r="AS88" s="8">
        <v>39</v>
      </c>
      <c r="AT88" s="8">
        <v>40</v>
      </c>
      <c r="AU88" s="8">
        <v>41</v>
      </c>
      <c r="AV88" s="8">
        <v>42</v>
      </c>
      <c r="AW88" s="8">
        <v>43</v>
      </c>
      <c r="AX88" s="8">
        <v>44</v>
      </c>
      <c r="AY88" s="8">
        <v>45</v>
      </c>
      <c r="AZ88" s="8">
        <v>46</v>
      </c>
    </row>
    <row r="90" spans="1:52" ht="23.25" x14ac:dyDescent="0.25">
      <c r="G90" s="16" t="s">
        <v>64</v>
      </c>
    </row>
    <row r="91" spans="1:52" s="6" customFormat="1" x14ac:dyDescent="0.25">
      <c r="G91" s="6" t="s">
        <v>25</v>
      </c>
      <c r="O91" s="17" t="s">
        <v>34</v>
      </c>
      <c r="Y91" s="17" t="s">
        <v>35</v>
      </c>
      <c r="AH91" s="17" t="s">
        <v>36</v>
      </c>
      <c r="AQ91" s="17" t="s">
        <v>37</v>
      </c>
    </row>
    <row r="92" spans="1:52" s="6" customFormat="1" x14ac:dyDescent="0.25">
      <c r="A92" s="108" t="s">
        <v>77</v>
      </c>
      <c r="G92" s="120" t="s">
        <v>92</v>
      </c>
      <c r="H92" s="120"/>
      <c r="I92" s="120"/>
      <c r="J92" s="120" t="s">
        <v>93</v>
      </c>
      <c r="P92" s="120" t="s">
        <v>92</v>
      </c>
      <c r="Q92" s="120"/>
      <c r="R92" s="120"/>
      <c r="S92" s="120" t="s">
        <v>93</v>
      </c>
      <c r="Z92" s="120" t="s">
        <v>92</v>
      </c>
      <c r="AA92" s="120"/>
      <c r="AB92" s="120"/>
      <c r="AC92" s="120" t="s">
        <v>93</v>
      </c>
      <c r="AI92" s="120" t="s">
        <v>92</v>
      </c>
      <c r="AJ92" s="120"/>
      <c r="AK92" s="120"/>
      <c r="AL92" s="120" t="s">
        <v>93</v>
      </c>
      <c r="AR92" s="120" t="s">
        <v>92</v>
      </c>
      <c r="AS92" s="120"/>
      <c r="AT92" s="120"/>
      <c r="AU92" s="120" t="s">
        <v>93</v>
      </c>
    </row>
    <row r="93" spans="1:52" s="17" customFormat="1" x14ac:dyDescent="0.25">
      <c r="A93" s="108" t="s">
        <v>78</v>
      </c>
      <c r="B93" s="41"/>
      <c r="C93" s="35"/>
      <c r="D93" s="14"/>
      <c r="G93" s="119" t="s">
        <v>78</v>
      </c>
      <c r="H93" s="121"/>
      <c r="I93" s="121"/>
      <c r="J93" s="119" t="s">
        <v>77</v>
      </c>
      <c r="P93" s="119" t="s">
        <v>78</v>
      </c>
      <c r="Q93" s="121"/>
      <c r="R93" s="121"/>
      <c r="S93" s="119" t="s">
        <v>77</v>
      </c>
      <c r="Z93" s="119" t="s">
        <v>78</v>
      </c>
      <c r="AA93" s="121"/>
      <c r="AB93" s="121"/>
      <c r="AC93" s="119" t="s">
        <v>77</v>
      </c>
      <c r="AI93" s="119" t="s">
        <v>78</v>
      </c>
      <c r="AJ93" s="121"/>
      <c r="AK93" s="121"/>
      <c r="AL93" s="119" t="s">
        <v>77</v>
      </c>
      <c r="AR93" s="119" t="s">
        <v>78</v>
      </c>
      <c r="AS93" s="121"/>
      <c r="AT93" s="121"/>
      <c r="AU93" s="119" t="s">
        <v>77</v>
      </c>
    </row>
    <row r="94" spans="1:52" s="6" customFormat="1" x14ac:dyDescent="0.25">
      <c r="F94" s="93" t="s">
        <v>19</v>
      </c>
      <c r="G94" s="117" t="s">
        <v>95</v>
      </c>
      <c r="H94" s="117" t="s">
        <v>94</v>
      </c>
      <c r="I94" s="117"/>
      <c r="J94" s="117" t="s">
        <v>95</v>
      </c>
      <c r="K94" s="117" t="s">
        <v>94</v>
      </c>
      <c r="L94" s="117" t="s">
        <v>96</v>
      </c>
      <c r="M94" s="117"/>
      <c r="O94" s="93" t="s">
        <v>19</v>
      </c>
      <c r="P94" s="117" t="s">
        <v>95</v>
      </c>
      <c r="Q94" s="117" t="s">
        <v>94</v>
      </c>
      <c r="R94" s="117"/>
      <c r="S94" s="117" t="s">
        <v>95</v>
      </c>
      <c r="T94" s="117" t="s">
        <v>94</v>
      </c>
      <c r="U94" s="117" t="s">
        <v>96</v>
      </c>
      <c r="V94" s="117"/>
      <c r="Y94" s="93" t="s">
        <v>19</v>
      </c>
      <c r="Z94" s="117" t="s">
        <v>95</v>
      </c>
      <c r="AA94" s="117" t="s">
        <v>94</v>
      </c>
      <c r="AB94" s="117"/>
      <c r="AC94" s="117" t="s">
        <v>95</v>
      </c>
      <c r="AD94" s="117" t="s">
        <v>94</v>
      </c>
      <c r="AE94" s="117" t="s">
        <v>96</v>
      </c>
      <c r="AF94" s="117"/>
      <c r="AH94" s="93" t="s">
        <v>19</v>
      </c>
      <c r="AI94" s="117" t="s">
        <v>95</v>
      </c>
      <c r="AJ94" s="117" t="s">
        <v>94</v>
      </c>
      <c r="AK94" s="117"/>
      <c r="AL94" s="117" t="s">
        <v>95</v>
      </c>
      <c r="AM94" s="117" t="s">
        <v>94</v>
      </c>
      <c r="AN94" s="117" t="s">
        <v>96</v>
      </c>
      <c r="AO94" s="117"/>
      <c r="AQ94" s="93" t="s">
        <v>19</v>
      </c>
      <c r="AR94" s="117" t="s">
        <v>95</v>
      </c>
      <c r="AS94" s="117" t="s">
        <v>94</v>
      </c>
      <c r="AT94" s="117"/>
      <c r="AU94" s="117" t="s">
        <v>95</v>
      </c>
      <c r="AV94" s="117" t="s">
        <v>94</v>
      </c>
      <c r="AW94" s="117" t="s">
        <v>96</v>
      </c>
      <c r="AX94" s="117"/>
    </row>
    <row r="95" spans="1:52" s="6" customFormat="1" x14ac:dyDescent="0.25">
      <c r="C95" s="35" t="s">
        <v>31</v>
      </c>
      <c r="D95" s="14" t="s">
        <v>72</v>
      </c>
      <c r="E95" s="17"/>
      <c r="F95" s="18" t="s">
        <v>9</v>
      </c>
      <c r="G95" s="3">
        <v>3036132</v>
      </c>
      <c r="H95" s="3">
        <v>1343563</v>
      </c>
      <c r="I95" s="3"/>
      <c r="J95" s="3">
        <v>3552424</v>
      </c>
      <c r="K95" s="3">
        <v>806426</v>
      </c>
      <c r="L95" s="3"/>
      <c r="M95" s="3"/>
      <c r="O95" s="18" t="s">
        <v>9</v>
      </c>
      <c r="P95" s="1">
        <v>1.6</v>
      </c>
      <c r="Q95" s="1">
        <v>4.4000000000000004</v>
      </c>
      <c r="R95" s="19"/>
      <c r="S95" s="1">
        <v>1.6</v>
      </c>
      <c r="T95" s="1">
        <v>5.2</v>
      </c>
      <c r="U95" s="19"/>
      <c r="V95" s="19"/>
      <c r="Y95" s="18" t="s">
        <v>9</v>
      </c>
      <c r="Z95" s="3">
        <v>97156.224000000002</v>
      </c>
      <c r="AA95" s="3">
        <v>118233.54400000001</v>
      </c>
      <c r="AB95" s="3"/>
      <c r="AC95" s="3">
        <v>113677.56800000001</v>
      </c>
      <c r="AD95" s="3">
        <v>83868.304000000004</v>
      </c>
      <c r="AE95" s="3"/>
      <c r="AF95" s="3"/>
      <c r="AH95" s="18" t="s">
        <v>9</v>
      </c>
      <c r="AI95" s="21">
        <v>1</v>
      </c>
      <c r="AJ95" s="21">
        <v>1</v>
      </c>
      <c r="AK95" s="21"/>
      <c r="AL95" s="21">
        <v>1</v>
      </c>
      <c r="AM95" s="21">
        <v>1</v>
      </c>
      <c r="AN95" s="21"/>
      <c r="AO95" s="94"/>
      <c r="AQ95" s="18" t="s">
        <v>9</v>
      </c>
      <c r="AR95" s="21">
        <v>3.2000000000000001E-2</v>
      </c>
      <c r="AS95" s="21">
        <v>8.8000000000000009E-2</v>
      </c>
      <c r="AT95" s="21"/>
      <c r="AU95" s="21">
        <v>3.2000000000000001E-2</v>
      </c>
      <c r="AV95" s="21">
        <v>0.10400000000000001</v>
      </c>
      <c r="AW95" s="21"/>
      <c r="AX95" s="21"/>
    </row>
    <row r="96" spans="1:52" s="6" customFormat="1" x14ac:dyDescent="0.25">
      <c r="C96" s="25" t="s">
        <v>31</v>
      </c>
      <c r="D96" s="15" t="s">
        <v>72</v>
      </c>
      <c r="E96" s="8"/>
      <c r="F96" s="13" t="s">
        <v>21</v>
      </c>
      <c r="G96" s="4">
        <v>323363</v>
      </c>
      <c r="H96" s="4">
        <v>526493</v>
      </c>
      <c r="I96" s="4"/>
      <c r="J96" s="4">
        <v>516206</v>
      </c>
      <c r="K96" s="4">
        <v>323457</v>
      </c>
      <c r="L96" s="4"/>
      <c r="M96" s="4"/>
      <c r="O96" s="13" t="s">
        <v>21</v>
      </c>
      <c r="P96" s="1">
        <v>8.6999999999999993</v>
      </c>
      <c r="Q96" s="1">
        <v>6.6</v>
      </c>
      <c r="R96" s="20"/>
      <c r="S96" s="1">
        <v>6.6</v>
      </c>
      <c r="T96" s="1">
        <v>8.6999999999999993</v>
      </c>
      <c r="U96" s="20"/>
      <c r="V96" s="20"/>
      <c r="Y96" s="13" t="s">
        <v>21</v>
      </c>
      <c r="Z96" s="4">
        <v>56265.161999999989</v>
      </c>
      <c r="AA96" s="4">
        <v>69497.076000000001</v>
      </c>
      <c r="AB96" s="4"/>
      <c r="AC96" s="4">
        <v>68139.191999999995</v>
      </c>
      <c r="AD96" s="4">
        <v>56281.517999999996</v>
      </c>
      <c r="AE96" s="4"/>
      <c r="AF96" s="4"/>
      <c r="AH96" s="13" t="s">
        <v>21</v>
      </c>
      <c r="AI96" s="5">
        <v>0.10650492139340451</v>
      </c>
      <c r="AJ96" s="5">
        <v>0.39186327697324203</v>
      </c>
      <c r="AK96" s="5"/>
      <c r="AL96" s="5">
        <v>0.10650492139340451</v>
      </c>
      <c r="AM96" s="5">
        <v>0.39186327697324203</v>
      </c>
      <c r="AN96" s="5"/>
      <c r="AO96" s="94"/>
      <c r="AQ96" s="13" t="s">
        <v>21</v>
      </c>
      <c r="AR96" s="5">
        <v>1.8531856322452384E-2</v>
      </c>
      <c r="AS96" s="5">
        <v>5.1725952560467948E-2</v>
      </c>
      <c r="AT96" s="5"/>
      <c r="AU96" s="5">
        <v>1.9181041452259077E-2</v>
      </c>
      <c r="AV96" s="5">
        <v>6.9791298891652781E-2</v>
      </c>
      <c r="AW96" s="5"/>
      <c r="AX96" s="5"/>
    </row>
    <row r="97" spans="3:50" s="6" customFormat="1" x14ac:dyDescent="0.25">
      <c r="C97" s="25" t="s">
        <v>31</v>
      </c>
      <c r="D97" s="15" t="s">
        <v>72</v>
      </c>
      <c r="E97" s="8"/>
      <c r="F97" s="13" t="s">
        <v>23</v>
      </c>
      <c r="G97" s="4">
        <v>418185</v>
      </c>
      <c r="H97" s="4">
        <v>342707</v>
      </c>
      <c r="I97" s="4"/>
      <c r="J97" s="4">
        <v>560284</v>
      </c>
      <c r="K97" s="4">
        <v>196659</v>
      </c>
      <c r="L97" s="4"/>
      <c r="M97" s="4"/>
      <c r="O97" s="13" t="s">
        <v>23</v>
      </c>
      <c r="P97" s="1">
        <v>7.5</v>
      </c>
      <c r="Q97" s="1">
        <v>8.6999999999999993</v>
      </c>
      <c r="R97" s="20"/>
      <c r="S97" s="1">
        <v>6.6</v>
      </c>
      <c r="T97" s="1">
        <v>12.7</v>
      </c>
      <c r="U97" s="20"/>
      <c r="V97" s="20"/>
      <c r="Y97" s="13" t="s">
        <v>23</v>
      </c>
      <c r="Z97" s="4">
        <v>62727.75</v>
      </c>
      <c r="AA97" s="4">
        <v>59631.017999999996</v>
      </c>
      <c r="AB97" s="4"/>
      <c r="AC97" s="4">
        <v>73957.487999999998</v>
      </c>
      <c r="AD97" s="4">
        <v>49951.385999999999</v>
      </c>
      <c r="AE97" s="4"/>
      <c r="AF97" s="4"/>
      <c r="AH97" s="13" t="s">
        <v>23</v>
      </c>
      <c r="AI97" s="5">
        <v>0.13773610633529768</v>
      </c>
      <c r="AJ97" s="5">
        <v>0.25507326414913184</v>
      </c>
      <c r="AK97" s="5"/>
      <c r="AL97" s="5">
        <v>0.13773610633529768</v>
      </c>
      <c r="AM97" s="5">
        <v>0.25507326414913184</v>
      </c>
      <c r="AN97" s="5"/>
      <c r="AO97" s="94"/>
      <c r="AQ97" s="13" t="s">
        <v>23</v>
      </c>
      <c r="AR97" s="5">
        <v>2.066041595029465E-2</v>
      </c>
      <c r="AS97" s="5">
        <v>4.4382747961948937E-2</v>
      </c>
      <c r="AT97" s="5"/>
      <c r="AU97" s="5">
        <v>2.0818879728320718E-2</v>
      </c>
      <c r="AV97" s="5">
        <v>6.1941685907944431E-2</v>
      </c>
      <c r="AW97" s="5"/>
      <c r="AX97" s="5"/>
    </row>
    <row r="98" spans="3:50" s="6" customFormat="1" x14ac:dyDescent="0.25">
      <c r="C98" s="25" t="s">
        <v>31</v>
      </c>
      <c r="D98" s="15" t="s">
        <v>72</v>
      </c>
      <c r="E98" s="8"/>
      <c r="F98" s="13" t="s">
        <v>8</v>
      </c>
      <c r="G98" s="4">
        <v>2294584</v>
      </c>
      <c r="H98" s="4">
        <v>474363</v>
      </c>
      <c r="I98" s="4"/>
      <c r="J98" s="4">
        <v>2475934</v>
      </c>
      <c r="K98" s="4">
        <v>286310</v>
      </c>
      <c r="L98" s="4"/>
      <c r="M98" s="4"/>
      <c r="O98" s="13" t="s">
        <v>8</v>
      </c>
      <c r="P98" s="1">
        <v>2.5</v>
      </c>
      <c r="Q98" s="1">
        <v>6.9</v>
      </c>
      <c r="R98" s="20"/>
      <c r="S98" s="1">
        <v>2.5</v>
      </c>
      <c r="T98" s="1">
        <v>9.5</v>
      </c>
      <c r="U98" s="20"/>
      <c r="V98" s="20"/>
      <c r="Y98" s="13" t="s">
        <v>8</v>
      </c>
      <c r="Z98" s="4">
        <v>114729.2</v>
      </c>
      <c r="AA98" s="4">
        <v>65462.094000000005</v>
      </c>
      <c r="AB98" s="4"/>
      <c r="AC98" s="4">
        <v>123796.7</v>
      </c>
      <c r="AD98" s="4">
        <v>54398.9</v>
      </c>
      <c r="AE98" s="4"/>
      <c r="AF98" s="4"/>
      <c r="AH98" s="13" t="s">
        <v>8</v>
      </c>
      <c r="AI98" s="5">
        <v>0.75575897227129785</v>
      </c>
      <c r="AJ98" s="5">
        <v>0.35306345887762614</v>
      </c>
      <c r="AK98" s="5"/>
      <c r="AL98" s="5">
        <v>0.75575897227129785</v>
      </c>
      <c r="AM98" s="5">
        <v>0.35306345887762614</v>
      </c>
      <c r="AN98" s="5"/>
      <c r="AO98" s="94"/>
      <c r="AQ98" s="13" t="s">
        <v>8</v>
      </c>
      <c r="AR98" s="5">
        <v>3.7787948613564895E-2</v>
      </c>
      <c r="AS98" s="5">
        <v>4.8722757325112415E-2</v>
      </c>
      <c r="AT98" s="5"/>
      <c r="AU98" s="5">
        <v>3.4848514704325838E-2</v>
      </c>
      <c r="AV98" s="5">
        <v>6.7456778427282857E-2</v>
      </c>
      <c r="AW98" s="5"/>
      <c r="AX98" s="5"/>
    </row>
    <row r="99" spans="3:50" s="6" customFormat="1" x14ac:dyDescent="0.25">
      <c r="C99" s="35" t="s">
        <v>6</v>
      </c>
      <c r="D99" s="14" t="s">
        <v>72</v>
      </c>
      <c r="E99" s="8"/>
      <c r="F99" s="18" t="s">
        <v>9</v>
      </c>
      <c r="G99" s="3">
        <v>1480235</v>
      </c>
      <c r="H99" s="3">
        <v>755344</v>
      </c>
      <c r="I99" s="3"/>
      <c r="J99" s="3">
        <v>1775256</v>
      </c>
      <c r="K99" s="3">
        <v>450860</v>
      </c>
      <c r="L99" s="3"/>
      <c r="M99" s="3"/>
      <c r="O99" s="18" t="s">
        <v>9</v>
      </c>
      <c r="P99" s="1">
        <v>4.4000000000000004</v>
      </c>
      <c r="Q99" s="1">
        <v>5.2</v>
      </c>
      <c r="R99" s="19"/>
      <c r="S99" s="1">
        <v>3.3</v>
      </c>
      <c r="T99" s="1">
        <v>6.9</v>
      </c>
      <c r="U99" s="19"/>
      <c r="V99" s="19"/>
      <c r="Y99" s="18" t="s">
        <v>9</v>
      </c>
      <c r="Z99" s="3">
        <v>130260.68000000002</v>
      </c>
      <c r="AA99" s="3">
        <v>78555.776000000013</v>
      </c>
      <c r="AB99" s="3"/>
      <c r="AC99" s="3">
        <v>117166.89599999999</v>
      </c>
      <c r="AD99" s="3">
        <v>62218.68</v>
      </c>
      <c r="AE99" s="3"/>
      <c r="AF99" s="3"/>
      <c r="AH99" s="18" t="s">
        <v>9</v>
      </c>
      <c r="AI99" s="21">
        <v>1</v>
      </c>
      <c r="AJ99" s="21">
        <v>1</v>
      </c>
      <c r="AK99" s="21"/>
      <c r="AL99" s="21">
        <v>1</v>
      </c>
      <c r="AM99" s="21">
        <v>1</v>
      </c>
      <c r="AN99" s="21"/>
      <c r="AO99" s="94"/>
      <c r="AQ99" s="18" t="s">
        <v>9</v>
      </c>
      <c r="AR99" s="21">
        <v>8.8000000000000009E-2</v>
      </c>
      <c r="AS99" s="21">
        <v>0.10400000000000001</v>
      </c>
      <c r="AT99" s="21"/>
      <c r="AU99" s="21">
        <v>6.6000000000000003E-2</v>
      </c>
      <c r="AV99" s="21">
        <v>0.13800000000000001</v>
      </c>
      <c r="AW99" s="21"/>
      <c r="AX99" s="21"/>
    </row>
    <row r="100" spans="3:50" s="6" customFormat="1" x14ac:dyDescent="0.25">
      <c r="C100" s="25" t="s">
        <v>6</v>
      </c>
      <c r="D100" s="15" t="s">
        <v>72</v>
      </c>
      <c r="E100" s="17"/>
      <c r="F100" s="13" t="s">
        <v>21</v>
      </c>
      <c r="G100" s="4">
        <v>185380</v>
      </c>
      <c r="H100" s="4">
        <v>313317</v>
      </c>
      <c r="I100" s="4"/>
      <c r="J100" s="4">
        <v>306159</v>
      </c>
      <c r="K100" s="4">
        <v>186857</v>
      </c>
      <c r="L100" s="4"/>
      <c r="M100" s="4"/>
      <c r="O100" s="13" t="s">
        <v>21</v>
      </c>
      <c r="P100" s="1">
        <v>12.7</v>
      </c>
      <c r="Q100" s="1">
        <v>8.6999999999999993</v>
      </c>
      <c r="R100" s="20"/>
      <c r="S100" s="1">
        <v>8.6999999999999993</v>
      </c>
      <c r="T100" s="1">
        <v>12.7</v>
      </c>
      <c r="U100" s="20"/>
      <c r="V100" s="20"/>
      <c r="Y100" s="13" t="s">
        <v>21</v>
      </c>
      <c r="Z100" s="4">
        <v>47086.52</v>
      </c>
      <c r="AA100" s="4">
        <v>54517.157999999996</v>
      </c>
      <c r="AB100" s="4"/>
      <c r="AC100" s="4">
        <v>53271.665999999997</v>
      </c>
      <c r="AD100" s="4">
        <v>47461.678</v>
      </c>
      <c r="AE100" s="4"/>
      <c r="AF100" s="4"/>
      <c r="AH100" s="13" t="s">
        <v>21</v>
      </c>
      <c r="AI100" s="5">
        <v>0.12523687117248275</v>
      </c>
      <c r="AJ100" s="5">
        <v>0.41480040882035207</v>
      </c>
      <c r="AK100" s="5"/>
      <c r="AL100" s="5">
        <v>0.12523687117248275</v>
      </c>
      <c r="AM100" s="5">
        <v>0.41480040882035207</v>
      </c>
      <c r="AN100" s="5"/>
      <c r="AO100" s="94"/>
      <c r="AQ100" s="13" t="s">
        <v>21</v>
      </c>
      <c r="AR100" s="5">
        <v>3.1810165277810616E-2</v>
      </c>
      <c r="AS100" s="5">
        <v>7.2175271134741259E-2</v>
      </c>
      <c r="AT100" s="5"/>
      <c r="AU100" s="5">
        <v>3.0007878300369072E-2</v>
      </c>
      <c r="AV100" s="5">
        <v>0.10526921439027635</v>
      </c>
      <c r="AW100" s="5"/>
      <c r="AX100" s="5"/>
    </row>
    <row r="101" spans="3:50" s="6" customFormat="1" x14ac:dyDescent="0.25">
      <c r="C101" s="25" t="s">
        <v>6</v>
      </c>
      <c r="D101" s="15" t="s">
        <v>72</v>
      </c>
      <c r="E101" s="8"/>
      <c r="F101" s="13" t="s">
        <v>23</v>
      </c>
      <c r="G101" s="4">
        <v>245929</v>
      </c>
      <c r="H101" s="4">
        <v>220114</v>
      </c>
      <c r="I101" s="4"/>
      <c r="J101" s="4">
        <v>328527</v>
      </c>
      <c r="K101" s="4">
        <v>136943</v>
      </c>
      <c r="L101" s="4"/>
      <c r="M101" s="4"/>
      <c r="O101" s="13" t="s">
        <v>23</v>
      </c>
      <c r="P101" s="1">
        <v>11</v>
      </c>
      <c r="Q101" s="1">
        <v>11</v>
      </c>
      <c r="R101" s="20"/>
      <c r="S101" s="1">
        <v>8.6999999999999993</v>
      </c>
      <c r="T101" s="1">
        <v>13.9</v>
      </c>
      <c r="U101" s="20"/>
      <c r="V101" s="20"/>
      <c r="Y101" s="13" t="s">
        <v>23</v>
      </c>
      <c r="Z101" s="4">
        <v>54104.38</v>
      </c>
      <c r="AA101" s="4">
        <v>48425.08</v>
      </c>
      <c r="AB101" s="4"/>
      <c r="AC101" s="4">
        <v>57163.697999999997</v>
      </c>
      <c r="AD101" s="4">
        <v>38070.154000000002</v>
      </c>
      <c r="AE101" s="4"/>
      <c r="AF101" s="4"/>
      <c r="AH101" s="13" t="s">
        <v>23</v>
      </c>
      <c r="AI101" s="5">
        <v>0.16614186260965319</v>
      </c>
      <c r="AJ101" s="5">
        <v>0.29140894744646145</v>
      </c>
      <c r="AK101" s="5"/>
      <c r="AL101" s="5">
        <v>0.16614186260965319</v>
      </c>
      <c r="AM101" s="5">
        <v>0.29140894744646145</v>
      </c>
      <c r="AN101" s="5"/>
      <c r="AO101" s="94"/>
      <c r="AQ101" s="13" t="s">
        <v>23</v>
      </c>
      <c r="AR101" s="5">
        <v>3.6551209774123704E-2</v>
      </c>
      <c r="AS101" s="5">
        <v>6.4109968438221518E-2</v>
      </c>
      <c r="AT101" s="5"/>
      <c r="AU101" s="5">
        <v>3.2200256188403248E-2</v>
      </c>
      <c r="AV101" s="5">
        <v>8.443896996850464E-2</v>
      </c>
      <c r="AW101" s="5"/>
      <c r="AX101" s="5"/>
    </row>
    <row r="102" spans="3:50" s="6" customFormat="1" x14ac:dyDescent="0.25">
      <c r="C102" s="25" t="s">
        <v>6</v>
      </c>
      <c r="D102" s="15" t="s">
        <v>72</v>
      </c>
      <c r="E102" s="8"/>
      <c r="F102" s="13" t="s">
        <v>8</v>
      </c>
      <c r="G102" s="4">
        <v>1048926</v>
      </c>
      <c r="H102" s="4">
        <v>221913</v>
      </c>
      <c r="I102" s="4"/>
      <c r="J102" s="4">
        <v>1140570</v>
      </c>
      <c r="K102" s="4">
        <v>127060</v>
      </c>
      <c r="L102" s="4"/>
      <c r="M102" s="4"/>
      <c r="O102" s="13" t="s">
        <v>8</v>
      </c>
      <c r="P102" s="1">
        <v>4.4000000000000004</v>
      </c>
      <c r="Q102" s="1">
        <v>11</v>
      </c>
      <c r="R102" s="20"/>
      <c r="S102" s="1">
        <v>4.4000000000000004</v>
      </c>
      <c r="T102" s="1">
        <v>13.9</v>
      </c>
      <c r="U102" s="20"/>
      <c r="V102" s="20"/>
      <c r="Y102" s="13" t="s">
        <v>8</v>
      </c>
      <c r="Z102" s="4">
        <v>92305.488000000012</v>
      </c>
      <c r="AA102" s="4">
        <v>48820.86</v>
      </c>
      <c r="AB102" s="4"/>
      <c r="AC102" s="4">
        <v>100370.16</v>
      </c>
      <c r="AD102" s="4">
        <v>35322.68</v>
      </c>
      <c r="AE102" s="4"/>
      <c r="AF102" s="4"/>
      <c r="AH102" s="13" t="s">
        <v>8</v>
      </c>
      <c r="AI102" s="5">
        <v>0.70862126621786403</v>
      </c>
      <c r="AJ102" s="5">
        <v>0.29379064373318647</v>
      </c>
      <c r="AK102" s="5"/>
      <c r="AL102" s="5">
        <v>0.70862126621786403</v>
      </c>
      <c r="AM102" s="5">
        <v>0.29379064373318647</v>
      </c>
      <c r="AN102" s="5"/>
      <c r="AO102" s="94"/>
      <c r="AQ102" s="13" t="s">
        <v>8</v>
      </c>
      <c r="AR102" s="5">
        <v>6.2358671427172038E-2</v>
      </c>
      <c r="AS102" s="5">
        <v>6.4633941621301025E-2</v>
      </c>
      <c r="AT102" s="5"/>
      <c r="AU102" s="5">
        <v>5.653841474131055E-2</v>
      </c>
      <c r="AV102" s="5">
        <v>7.8345118218515725E-2</v>
      </c>
      <c r="AW102" s="5"/>
      <c r="AX102" s="5"/>
    </row>
    <row r="103" spans="3:50" s="6" customFormat="1" x14ac:dyDescent="0.25">
      <c r="C103" s="35" t="s">
        <v>24</v>
      </c>
      <c r="D103" s="14" t="s">
        <v>72</v>
      </c>
      <c r="E103" s="8"/>
      <c r="F103" s="18" t="s">
        <v>9</v>
      </c>
      <c r="G103" s="3">
        <v>1555897</v>
      </c>
      <c r="H103" s="3">
        <v>588219</v>
      </c>
      <c r="I103" s="3"/>
      <c r="J103" s="3">
        <v>1777168</v>
      </c>
      <c r="K103" s="3">
        <v>355566</v>
      </c>
      <c r="L103" s="3"/>
      <c r="M103" s="3"/>
      <c r="O103" s="18" t="s">
        <v>9</v>
      </c>
      <c r="P103" s="1">
        <v>3.3</v>
      </c>
      <c r="Q103" s="1">
        <v>6.6</v>
      </c>
      <c r="R103" s="19"/>
      <c r="S103" s="1">
        <v>3.3</v>
      </c>
      <c r="T103" s="1">
        <v>8.1</v>
      </c>
      <c r="U103" s="19"/>
      <c r="V103" s="19"/>
      <c r="Y103" s="18" t="s">
        <v>9</v>
      </c>
      <c r="Z103" s="3">
        <v>102689.20199999999</v>
      </c>
      <c r="AA103" s="3">
        <v>77644.907999999996</v>
      </c>
      <c r="AB103" s="3"/>
      <c r="AC103" s="3">
        <v>117293.08799999999</v>
      </c>
      <c r="AD103" s="3">
        <v>57601.692000000003</v>
      </c>
      <c r="AE103" s="3"/>
      <c r="AF103" s="3"/>
      <c r="AH103" s="18" t="s">
        <v>9</v>
      </c>
      <c r="AI103" s="21">
        <v>1</v>
      </c>
      <c r="AJ103" s="21">
        <v>1</v>
      </c>
      <c r="AK103" s="21"/>
      <c r="AL103" s="21">
        <v>1</v>
      </c>
      <c r="AM103" s="21">
        <v>1</v>
      </c>
      <c r="AN103" s="21"/>
      <c r="AO103" s="94"/>
      <c r="AQ103" s="18" t="s">
        <v>9</v>
      </c>
      <c r="AR103" s="21">
        <v>6.6000000000000003E-2</v>
      </c>
      <c r="AS103" s="21">
        <v>0.13200000000000001</v>
      </c>
      <c r="AT103" s="21"/>
      <c r="AU103" s="21">
        <v>6.6000000000000003E-2</v>
      </c>
      <c r="AV103" s="21">
        <v>0.16200000000000001</v>
      </c>
      <c r="AW103" s="21"/>
      <c r="AX103" s="21"/>
    </row>
    <row r="104" spans="3:50" s="6" customFormat="1" x14ac:dyDescent="0.25">
      <c r="C104" s="25" t="s">
        <v>24</v>
      </c>
      <c r="D104" s="15" t="s">
        <v>72</v>
      </c>
      <c r="E104" s="8"/>
      <c r="F104" s="13" t="s">
        <v>21</v>
      </c>
      <c r="G104" s="4">
        <v>137983</v>
      </c>
      <c r="H104" s="4">
        <v>213176</v>
      </c>
      <c r="I104" s="4"/>
      <c r="J104" s="4">
        <v>210047</v>
      </c>
      <c r="K104" s="4">
        <v>136600</v>
      </c>
      <c r="L104" s="4"/>
      <c r="M104" s="4"/>
      <c r="O104" s="13" t="s">
        <v>21</v>
      </c>
      <c r="P104" s="1">
        <v>13.9</v>
      </c>
      <c r="Q104" s="1">
        <v>11</v>
      </c>
      <c r="R104" s="20"/>
      <c r="S104" s="1">
        <v>11</v>
      </c>
      <c r="T104" s="1">
        <v>13.9</v>
      </c>
      <c r="U104" s="20"/>
      <c r="V104" s="20"/>
      <c r="Y104" s="13" t="s">
        <v>21</v>
      </c>
      <c r="Z104" s="4">
        <v>38359.273999999998</v>
      </c>
      <c r="AA104" s="4">
        <v>46898.720000000001</v>
      </c>
      <c r="AB104" s="4"/>
      <c r="AC104" s="4">
        <v>46210.34</v>
      </c>
      <c r="AD104" s="4">
        <v>37974.800000000003</v>
      </c>
      <c r="AE104" s="4"/>
      <c r="AF104" s="4"/>
      <c r="AH104" s="13" t="s">
        <v>21</v>
      </c>
      <c r="AI104" s="5">
        <v>8.8683891028776329E-2</v>
      </c>
      <c r="AJ104" s="5">
        <v>0.36240923873591296</v>
      </c>
      <c r="AK104" s="5"/>
      <c r="AL104" s="5">
        <v>8.8683891028776329E-2</v>
      </c>
      <c r="AM104" s="5">
        <v>0.36240923873591296</v>
      </c>
      <c r="AN104" s="5"/>
      <c r="AO104" s="94"/>
      <c r="AQ104" s="13" t="s">
        <v>21</v>
      </c>
      <c r="AR104" s="5">
        <v>2.4654121705999819E-2</v>
      </c>
      <c r="AS104" s="5">
        <v>7.9730032521900848E-2</v>
      </c>
      <c r="AT104" s="5"/>
      <c r="AU104" s="5">
        <v>2.6002235016610697E-2</v>
      </c>
      <c r="AV104" s="5">
        <v>0.10680098772098572</v>
      </c>
      <c r="AW104" s="5"/>
      <c r="AX104" s="5"/>
    </row>
    <row r="105" spans="3:50" s="6" customFormat="1" x14ac:dyDescent="0.25">
      <c r="C105" s="25" t="s">
        <v>24</v>
      </c>
      <c r="D105" s="15" t="s">
        <v>72</v>
      </c>
      <c r="E105" s="17"/>
      <c r="F105" s="13" t="s">
        <v>23</v>
      </c>
      <c r="G105" s="4">
        <v>172256</v>
      </c>
      <c r="H105" s="4">
        <v>122593</v>
      </c>
      <c r="I105" s="4"/>
      <c r="J105" s="4">
        <v>231757</v>
      </c>
      <c r="K105" s="4">
        <v>59716</v>
      </c>
      <c r="L105" s="4"/>
      <c r="M105" s="4"/>
      <c r="O105" s="13" t="s">
        <v>23</v>
      </c>
      <c r="P105" s="1">
        <v>12.7</v>
      </c>
      <c r="Q105" s="1">
        <v>15.5</v>
      </c>
      <c r="R105" s="20"/>
      <c r="S105" s="1">
        <v>11</v>
      </c>
      <c r="T105" s="1">
        <v>21.2</v>
      </c>
      <c r="U105" s="20"/>
      <c r="V105" s="20"/>
      <c r="Y105" s="13" t="s">
        <v>23</v>
      </c>
      <c r="Z105" s="4">
        <v>43753.023999999998</v>
      </c>
      <c r="AA105" s="4">
        <v>38003.83</v>
      </c>
      <c r="AB105" s="4"/>
      <c r="AC105" s="4">
        <v>50986.54</v>
      </c>
      <c r="AD105" s="4">
        <v>25319.583999999999</v>
      </c>
      <c r="AE105" s="4"/>
      <c r="AF105" s="4"/>
      <c r="AH105" s="13" t="s">
        <v>23</v>
      </c>
      <c r="AI105" s="5">
        <v>0.11071169878211733</v>
      </c>
      <c r="AJ105" s="5">
        <v>0.20841387306428388</v>
      </c>
      <c r="AK105" s="5"/>
      <c r="AL105" s="5">
        <v>0.11071169878211733</v>
      </c>
      <c r="AM105" s="5">
        <v>0.20841387306428388</v>
      </c>
      <c r="AN105" s="5"/>
      <c r="AO105" s="94"/>
      <c r="AQ105" s="13" t="s">
        <v>23</v>
      </c>
      <c r="AR105" s="5">
        <v>2.8120771490657802E-2</v>
      </c>
      <c r="AS105" s="5">
        <v>6.4608300649928008E-2</v>
      </c>
      <c r="AT105" s="5"/>
      <c r="AU105" s="5">
        <v>2.8689769340883922E-2</v>
      </c>
      <c r="AV105" s="5">
        <v>7.1209238228627042E-2</v>
      </c>
      <c r="AW105" s="5"/>
      <c r="AX105" s="5"/>
    </row>
    <row r="106" spans="3:50" s="6" customFormat="1" x14ac:dyDescent="0.25">
      <c r="C106" s="25" t="s">
        <v>24</v>
      </c>
      <c r="D106" s="15" t="s">
        <v>72</v>
      </c>
      <c r="E106" s="8"/>
      <c r="F106" s="13" t="s">
        <v>8</v>
      </c>
      <c r="G106" s="4">
        <v>1245658</v>
      </c>
      <c r="H106" s="4">
        <v>252450</v>
      </c>
      <c r="I106" s="4"/>
      <c r="J106" s="4">
        <v>1335364</v>
      </c>
      <c r="K106" s="4">
        <v>159250</v>
      </c>
      <c r="L106" s="4"/>
      <c r="M106" s="4"/>
      <c r="O106" s="13" t="s">
        <v>8</v>
      </c>
      <c r="P106" s="1">
        <v>4.4000000000000004</v>
      </c>
      <c r="Q106" s="1">
        <v>9.5</v>
      </c>
      <c r="R106" s="20"/>
      <c r="S106" s="1">
        <v>4.4000000000000004</v>
      </c>
      <c r="T106" s="1">
        <v>12.7</v>
      </c>
      <c r="U106" s="20"/>
      <c r="V106" s="20"/>
      <c r="Y106" s="13" t="s">
        <v>8</v>
      </c>
      <c r="Z106" s="4">
        <v>109617.90400000001</v>
      </c>
      <c r="AA106" s="4">
        <v>47965.5</v>
      </c>
      <c r="AB106" s="4"/>
      <c r="AC106" s="4">
        <v>117512.03200000001</v>
      </c>
      <c r="AD106" s="4">
        <v>40449.5</v>
      </c>
      <c r="AE106" s="4"/>
      <c r="AF106" s="4"/>
      <c r="AH106" s="13" t="s">
        <v>8</v>
      </c>
      <c r="AI106" s="5">
        <v>0.80060441018910633</v>
      </c>
      <c r="AJ106" s="5">
        <v>0.42917688819980315</v>
      </c>
      <c r="AK106" s="5"/>
      <c r="AL106" s="5">
        <v>0.80060441018910633</v>
      </c>
      <c r="AM106" s="5">
        <v>0.42917688819980315</v>
      </c>
      <c r="AN106" s="5"/>
      <c r="AO106" s="94"/>
      <c r="AQ106" s="13" t="s">
        <v>8</v>
      </c>
      <c r="AR106" s="5">
        <v>7.0453188096641362E-2</v>
      </c>
      <c r="AS106" s="5">
        <v>8.1543608757962585E-2</v>
      </c>
      <c r="AT106" s="5"/>
      <c r="AU106" s="5">
        <v>6.6123198257002164E-2</v>
      </c>
      <c r="AV106" s="5">
        <v>0.1137608770242374</v>
      </c>
      <c r="AW106" s="5"/>
      <c r="AX106" s="5"/>
    </row>
    <row r="107" spans="3:50" s="6" customFormat="1" x14ac:dyDescent="0.25">
      <c r="C107" s="35" t="s">
        <v>31</v>
      </c>
      <c r="D107" s="14" t="s">
        <v>71</v>
      </c>
      <c r="E107" s="8"/>
      <c r="F107" s="18" t="s">
        <v>9</v>
      </c>
      <c r="G107" s="3">
        <v>5928528</v>
      </c>
      <c r="H107" s="3">
        <v>3162281</v>
      </c>
      <c r="I107" s="3"/>
      <c r="J107" s="3">
        <v>8014059</v>
      </c>
      <c r="K107" s="3">
        <v>1031997</v>
      </c>
      <c r="L107" s="3"/>
      <c r="M107" s="3"/>
      <c r="O107" s="18" t="s">
        <v>9</v>
      </c>
      <c r="P107" s="1">
        <v>1.6</v>
      </c>
      <c r="Q107" s="1">
        <v>2.9</v>
      </c>
      <c r="R107" s="19"/>
      <c r="S107" s="1">
        <v>0.7</v>
      </c>
      <c r="T107" s="1">
        <v>5.8</v>
      </c>
      <c r="U107" s="19"/>
      <c r="V107" s="19"/>
      <c r="Y107" s="18" t="s">
        <v>9</v>
      </c>
      <c r="Z107" s="3">
        <v>189712.89600000001</v>
      </c>
      <c r="AA107" s="3">
        <v>183412.29800000001</v>
      </c>
      <c r="AB107" s="3"/>
      <c r="AC107" s="3">
        <v>112196.826</v>
      </c>
      <c r="AD107" s="3">
        <v>119711.65199999999</v>
      </c>
      <c r="AE107" s="3"/>
      <c r="AF107" s="3"/>
      <c r="AH107" s="18" t="s">
        <v>9</v>
      </c>
      <c r="AI107" s="21">
        <v>1</v>
      </c>
      <c r="AJ107" s="21">
        <v>1</v>
      </c>
      <c r="AK107" s="21"/>
      <c r="AL107" s="21">
        <v>1</v>
      </c>
      <c r="AM107" s="21">
        <v>1</v>
      </c>
      <c r="AN107" s="21"/>
      <c r="AO107" s="94"/>
      <c r="AQ107" s="18" t="s">
        <v>9</v>
      </c>
      <c r="AR107" s="21">
        <v>3.2000000000000001E-2</v>
      </c>
      <c r="AS107" s="21">
        <v>5.7999999999999996E-2</v>
      </c>
      <c r="AT107" s="21"/>
      <c r="AU107" s="21">
        <v>1.3999999999999999E-2</v>
      </c>
      <c r="AV107" s="21">
        <v>0.11599999999999999</v>
      </c>
      <c r="AW107" s="21"/>
      <c r="AX107" s="21"/>
    </row>
    <row r="108" spans="3:50" s="6" customFormat="1" x14ac:dyDescent="0.25">
      <c r="C108" s="25" t="s">
        <v>31</v>
      </c>
      <c r="D108" s="15" t="s">
        <v>71</v>
      </c>
      <c r="E108" s="8"/>
      <c r="F108" s="13" t="s">
        <v>21</v>
      </c>
      <c r="G108" s="4">
        <v>1156826</v>
      </c>
      <c r="H108" s="4">
        <v>1148632</v>
      </c>
      <c r="I108" s="4"/>
      <c r="J108" s="4">
        <v>1862399</v>
      </c>
      <c r="K108" s="4">
        <v>412268</v>
      </c>
      <c r="L108" s="4"/>
      <c r="M108" s="4"/>
      <c r="O108" s="13" t="s">
        <v>21</v>
      </c>
      <c r="P108" s="1">
        <v>5.8</v>
      </c>
      <c r="Q108" s="1">
        <v>5.8</v>
      </c>
      <c r="R108" s="20"/>
      <c r="S108" s="1">
        <v>4.5999999999999996</v>
      </c>
      <c r="T108" s="1">
        <v>9.8000000000000007</v>
      </c>
      <c r="U108" s="20"/>
      <c r="V108" s="20"/>
      <c r="Y108" s="13" t="s">
        <v>21</v>
      </c>
      <c r="Z108" s="4">
        <v>134191.81599999999</v>
      </c>
      <c r="AA108" s="4">
        <v>133241.31200000001</v>
      </c>
      <c r="AB108" s="4"/>
      <c r="AC108" s="4">
        <v>171340.70799999998</v>
      </c>
      <c r="AD108" s="4">
        <v>80804.528000000006</v>
      </c>
      <c r="AE108" s="4"/>
      <c r="AF108" s="4"/>
      <c r="AH108" s="13" t="s">
        <v>21</v>
      </c>
      <c r="AI108" s="5">
        <v>0.19512870648498246</v>
      </c>
      <c r="AJ108" s="5">
        <v>0.36322894771211034</v>
      </c>
      <c r="AK108" s="5"/>
      <c r="AL108" s="5">
        <v>0.19512870648498246</v>
      </c>
      <c r="AM108" s="5">
        <v>0.36322894771211034</v>
      </c>
      <c r="AN108" s="5"/>
      <c r="AO108" s="94"/>
      <c r="AQ108" s="13" t="s">
        <v>21</v>
      </c>
      <c r="AR108" s="5">
        <v>2.2634929952257962E-2</v>
      </c>
      <c r="AS108" s="5">
        <v>4.2134557934604799E-2</v>
      </c>
      <c r="AT108" s="5"/>
      <c r="AU108" s="5">
        <v>2.1380015794742711E-2</v>
      </c>
      <c r="AV108" s="5">
        <v>7.8299188854231178E-2</v>
      </c>
      <c r="AW108" s="5"/>
      <c r="AX108" s="5"/>
    </row>
    <row r="109" spans="3:50" s="6" customFormat="1" x14ac:dyDescent="0.25">
      <c r="C109" s="25" t="s">
        <v>31</v>
      </c>
      <c r="D109" s="15" t="s">
        <v>71</v>
      </c>
      <c r="E109" s="8"/>
      <c r="F109" s="13" t="s">
        <v>23</v>
      </c>
      <c r="G109" s="4">
        <v>1888090</v>
      </c>
      <c r="H109" s="4">
        <v>1185737</v>
      </c>
      <c r="I109" s="4"/>
      <c r="J109" s="4">
        <v>2731391</v>
      </c>
      <c r="K109" s="4">
        <v>332586</v>
      </c>
      <c r="L109" s="4"/>
      <c r="M109" s="4"/>
      <c r="O109" s="13" t="s">
        <v>23</v>
      </c>
      <c r="P109" s="1">
        <v>4.5999999999999996</v>
      </c>
      <c r="Q109" s="1">
        <v>5.8</v>
      </c>
      <c r="R109" s="20"/>
      <c r="S109" s="1">
        <v>3.9</v>
      </c>
      <c r="T109" s="1">
        <v>11.3</v>
      </c>
      <c r="U109" s="20"/>
      <c r="V109" s="20"/>
      <c r="Y109" s="13" t="s">
        <v>23</v>
      </c>
      <c r="Z109" s="4">
        <v>173704.28</v>
      </c>
      <c r="AA109" s="4">
        <v>137545.492</v>
      </c>
      <c r="AB109" s="4"/>
      <c r="AC109" s="4">
        <v>213048.49800000002</v>
      </c>
      <c r="AD109" s="4">
        <v>75164.436000000002</v>
      </c>
      <c r="AE109" s="4"/>
      <c r="AF109" s="4"/>
      <c r="AH109" s="13" t="s">
        <v>23</v>
      </c>
      <c r="AI109" s="5">
        <v>0.31847534497602104</v>
      </c>
      <c r="AJ109" s="5">
        <v>0.37496256657773297</v>
      </c>
      <c r="AK109" s="5"/>
      <c r="AL109" s="5">
        <v>0.31847534497602104</v>
      </c>
      <c r="AM109" s="5">
        <v>0.37496256657773297</v>
      </c>
      <c r="AN109" s="5"/>
      <c r="AO109" s="94"/>
      <c r="AQ109" s="13" t="s">
        <v>23</v>
      </c>
      <c r="AR109" s="5">
        <v>2.9299731737793936E-2</v>
      </c>
      <c r="AS109" s="5">
        <v>4.3495657723017028E-2</v>
      </c>
      <c r="AT109" s="5"/>
      <c r="AU109" s="5">
        <v>2.6584343589184954E-2</v>
      </c>
      <c r="AV109" s="5">
        <v>7.2833967540603325E-2</v>
      </c>
      <c r="AW109" s="5"/>
      <c r="AX109" s="5"/>
    </row>
    <row r="110" spans="3:50" s="6" customFormat="1" x14ac:dyDescent="0.25">
      <c r="C110" s="25" t="s">
        <v>31</v>
      </c>
      <c r="D110" s="15" t="s">
        <v>71</v>
      </c>
      <c r="E110" s="8"/>
      <c r="F110" s="13" t="s">
        <v>8</v>
      </c>
      <c r="G110" s="4">
        <v>2883612</v>
      </c>
      <c r="H110" s="4">
        <v>827912</v>
      </c>
      <c r="I110" s="4"/>
      <c r="J110" s="4">
        <v>3420269</v>
      </c>
      <c r="K110" s="4">
        <v>287143</v>
      </c>
      <c r="L110" s="4"/>
      <c r="M110" s="4"/>
      <c r="O110" s="13" t="s">
        <v>8</v>
      </c>
      <c r="P110" s="1">
        <v>3.9</v>
      </c>
      <c r="Q110" s="1">
        <v>6.9</v>
      </c>
      <c r="R110" s="20"/>
      <c r="S110" s="1">
        <v>2.9</v>
      </c>
      <c r="T110" s="1">
        <v>12.3</v>
      </c>
      <c r="U110" s="20"/>
      <c r="V110" s="20"/>
      <c r="Y110" s="13" t="s">
        <v>8</v>
      </c>
      <c r="Z110" s="4">
        <v>224921.73599999998</v>
      </c>
      <c r="AA110" s="4">
        <v>114251.85600000001</v>
      </c>
      <c r="AB110" s="4"/>
      <c r="AC110" s="4">
        <v>198375.60199999998</v>
      </c>
      <c r="AD110" s="4">
        <v>70637.178000000014</v>
      </c>
      <c r="AE110" s="4"/>
      <c r="AF110" s="4"/>
      <c r="AH110" s="13" t="s">
        <v>8</v>
      </c>
      <c r="AI110" s="5">
        <v>0.48639594853899654</v>
      </c>
      <c r="AJ110" s="5">
        <v>0.26180848571015669</v>
      </c>
      <c r="AK110" s="5"/>
      <c r="AL110" s="5">
        <v>0.48639594853899654</v>
      </c>
      <c r="AM110" s="5">
        <v>0.26180848571015669</v>
      </c>
      <c r="AN110" s="5"/>
      <c r="AO110" s="94"/>
      <c r="AQ110" s="13" t="s">
        <v>8</v>
      </c>
      <c r="AR110" s="5">
        <v>3.7938883986041727E-2</v>
      </c>
      <c r="AS110" s="5">
        <v>3.6129571028001621E-2</v>
      </c>
      <c r="AT110" s="5"/>
      <c r="AU110" s="5">
        <v>2.4753449157287211E-2</v>
      </c>
      <c r="AV110" s="5">
        <v>6.8447076881037447E-2</v>
      </c>
      <c r="AW110" s="5"/>
      <c r="AX110" s="5"/>
    </row>
    <row r="111" spans="3:50" s="6" customFormat="1" x14ac:dyDescent="0.25">
      <c r="C111" s="35" t="s">
        <v>6</v>
      </c>
      <c r="D111" s="14" t="s">
        <v>71</v>
      </c>
      <c r="E111" s="17"/>
      <c r="F111" s="18" t="s">
        <v>9</v>
      </c>
      <c r="G111" s="3">
        <v>2795879</v>
      </c>
      <c r="H111" s="3">
        <v>1764944</v>
      </c>
      <c r="I111" s="3"/>
      <c r="J111" s="3">
        <v>4003707</v>
      </c>
      <c r="K111" s="3">
        <v>536212</v>
      </c>
      <c r="L111" s="3"/>
      <c r="M111" s="3"/>
      <c r="O111" s="18" t="s">
        <v>9</v>
      </c>
      <c r="P111" s="1">
        <v>3.9</v>
      </c>
      <c r="Q111" s="1">
        <v>4.5999999999999996</v>
      </c>
      <c r="R111" s="19"/>
      <c r="S111" s="1">
        <v>2.2000000000000002</v>
      </c>
      <c r="T111" s="1">
        <v>8.5</v>
      </c>
      <c r="U111" s="19"/>
      <c r="V111" s="19"/>
      <c r="Y111" s="18" t="s">
        <v>9</v>
      </c>
      <c r="Z111" s="3">
        <v>218078.56200000001</v>
      </c>
      <c r="AA111" s="3">
        <v>162374.848</v>
      </c>
      <c r="AB111" s="3"/>
      <c r="AC111" s="3">
        <v>176163.10800000001</v>
      </c>
      <c r="AD111" s="3">
        <v>91156.04</v>
      </c>
      <c r="AE111" s="3"/>
      <c r="AF111" s="3"/>
      <c r="AH111" s="18" t="s">
        <v>9</v>
      </c>
      <c r="AI111" s="21">
        <v>1</v>
      </c>
      <c r="AJ111" s="21">
        <v>1</v>
      </c>
      <c r="AK111" s="21"/>
      <c r="AL111" s="21">
        <v>1</v>
      </c>
      <c r="AM111" s="21">
        <v>1</v>
      </c>
      <c r="AN111" s="21"/>
      <c r="AO111" s="94"/>
      <c r="AQ111" s="18" t="s">
        <v>9</v>
      </c>
      <c r="AR111" s="21">
        <v>7.8E-2</v>
      </c>
      <c r="AS111" s="21">
        <v>9.1999999999999998E-2</v>
      </c>
      <c r="AT111" s="21"/>
      <c r="AU111" s="21">
        <v>4.4000000000000004E-2</v>
      </c>
      <c r="AV111" s="21">
        <v>0.17</v>
      </c>
      <c r="AW111" s="21"/>
      <c r="AX111" s="21"/>
    </row>
    <row r="112" spans="3:50" s="6" customFormat="1" x14ac:dyDescent="0.25">
      <c r="C112" s="25" t="s">
        <v>6</v>
      </c>
      <c r="D112" s="15" t="s">
        <v>71</v>
      </c>
      <c r="E112" s="8"/>
      <c r="F112" s="13" t="s">
        <v>21</v>
      </c>
      <c r="G112" s="4">
        <v>624681</v>
      </c>
      <c r="H112" s="4">
        <v>688610</v>
      </c>
      <c r="I112" s="4"/>
      <c r="J112" s="4">
        <v>1090197</v>
      </c>
      <c r="K112" s="4">
        <v>208524</v>
      </c>
      <c r="L112" s="4"/>
      <c r="M112" s="4"/>
      <c r="O112" s="13" t="s">
        <v>21</v>
      </c>
      <c r="P112" s="1">
        <v>8.5</v>
      </c>
      <c r="Q112" s="1">
        <v>8.5</v>
      </c>
      <c r="R112" s="20"/>
      <c r="S112" s="1">
        <v>5.8</v>
      </c>
      <c r="T112" s="1">
        <v>13.8</v>
      </c>
      <c r="U112" s="20"/>
      <c r="V112" s="20"/>
      <c r="Y112" s="13" t="s">
        <v>21</v>
      </c>
      <c r="Z112" s="4">
        <v>106195.77</v>
      </c>
      <c r="AA112" s="4">
        <v>117063.7</v>
      </c>
      <c r="AB112" s="4"/>
      <c r="AC112" s="4">
        <v>126462.852</v>
      </c>
      <c r="AD112" s="4">
        <v>57552.624000000003</v>
      </c>
      <c r="AE112" s="4"/>
      <c r="AF112" s="4"/>
      <c r="AH112" s="13" t="s">
        <v>21</v>
      </c>
      <c r="AI112" s="5">
        <v>0.22342919704321967</v>
      </c>
      <c r="AJ112" s="5">
        <v>0.39015968778612808</v>
      </c>
      <c r="AK112" s="5"/>
      <c r="AL112" s="5">
        <v>0.22342919704321967</v>
      </c>
      <c r="AM112" s="5">
        <v>0.39015968778612808</v>
      </c>
      <c r="AN112" s="5"/>
      <c r="AO112" s="94"/>
      <c r="AQ112" s="13" t="s">
        <v>21</v>
      </c>
      <c r="AR112" s="5">
        <v>3.7982963497347345E-2</v>
      </c>
      <c r="AS112" s="5">
        <v>6.6327146923641778E-2</v>
      </c>
      <c r="AT112" s="5"/>
      <c r="AU112" s="5">
        <v>3.1586440266483037E-2</v>
      </c>
      <c r="AV112" s="5">
        <v>0.10733184635927583</v>
      </c>
      <c r="AW112" s="5"/>
      <c r="AX112" s="5"/>
    </row>
    <row r="113" spans="3:50" s="6" customFormat="1" x14ac:dyDescent="0.25">
      <c r="C113" s="25" t="s">
        <v>6</v>
      </c>
      <c r="D113" s="15" t="s">
        <v>71</v>
      </c>
      <c r="E113" s="8"/>
      <c r="F113" s="13" t="s">
        <v>23</v>
      </c>
      <c r="G113" s="4">
        <v>980745</v>
      </c>
      <c r="H113" s="4">
        <v>672950</v>
      </c>
      <c r="I113" s="4"/>
      <c r="J113" s="4">
        <v>1457750</v>
      </c>
      <c r="K113" s="4">
        <v>190225</v>
      </c>
      <c r="L113" s="4"/>
      <c r="M113" s="4"/>
      <c r="O113" s="13" t="s">
        <v>23</v>
      </c>
      <c r="P113" s="1">
        <v>6.9</v>
      </c>
      <c r="Q113" s="1">
        <v>8.5</v>
      </c>
      <c r="R113" s="20"/>
      <c r="S113" s="1">
        <v>5.8</v>
      </c>
      <c r="T113" s="1">
        <v>16.2</v>
      </c>
      <c r="U113" s="20"/>
      <c r="V113" s="20"/>
      <c r="Y113" s="13" t="s">
        <v>23</v>
      </c>
      <c r="Z113" s="4">
        <v>135342.81</v>
      </c>
      <c r="AA113" s="4">
        <v>114401.5</v>
      </c>
      <c r="AB113" s="4"/>
      <c r="AC113" s="4">
        <v>169099</v>
      </c>
      <c r="AD113" s="4">
        <v>61632.9</v>
      </c>
      <c r="AE113" s="4"/>
      <c r="AF113" s="4"/>
      <c r="AH113" s="13" t="s">
        <v>23</v>
      </c>
      <c r="AI113" s="5">
        <v>0.35078234787700041</v>
      </c>
      <c r="AJ113" s="5">
        <v>0.38128688502298091</v>
      </c>
      <c r="AK113" s="5"/>
      <c r="AL113" s="5">
        <v>0.35078234787700041</v>
      </c>
      <c r="AM113" s="5">
        <v>0.38128688502298091</v>
      </c>
      <c r="AN113" s="5"/>
      <c r="AO113" s="94"/>
      <c r="AQ113" s="13" t="s">
        <v>23</v>
      </c>
      <c r="AR113" s="5">
        <v>4.8407964007026065E-2</v>
      </c>
      <c r="AS113" s="5">
        <v>6.4818770453906757E-2</v>
      </c>
      <c r="AT113" s="5"/>
      <c r="AU113" s="5">
        <v>4.2235608150146847E-2</v>
      </c>
      <c r="AV113" s="5">
        <v>0.11494129187709339</v>
      </c>
      <c r="AW113" s="5"/>
      <c r="AX113" s="5"/>
    </row>
    <row r="114" spans="3:50" s="6" customFormat="1" x14ac:dyDescent="0.25">
      <c r="C114" s="25" t="s">
        <v>6</v>
      </c>
      <c r="D114" s="15" t="s">
        <v>71</v>
      </c>
      <c r="E114" s="8"/>
      <c r="F114" s="13" t="s">
        <v>8</v>
      </c>
      <c r="G114" s="4">
        <v>1190453</v>
      </c>
      <c r="H114" s="4">
        <v>403384</v>
      </c>
      <c r="I114" s="4"/>
      <c r="J114" s="4">
        <v>1455760</v>
      </c>
      <c r="K114" s="4">
        <v>137463</v>
      </c>
      <c r="L114" s="4"/>
      <c r="M114" s="4"/>
      <c r="O114" s="13" t="s">
        <v>8</v>
      </c>
      <c r="P114" s="1">
        <v>5.8</v>
      </c>
      <c r="Q114" s="1">
        <v>9.8000000000000007</v>
      </c>
      <c r="R114" s="20"/>
      <c r="S114" s="1">
        <v>5.8</v>
      </c>
      <c r="T114" s="1">
        <v>17.7</v>
      </c>
      <c r="U114" s="20"/>
      <c r="V114" s="20"/>
      <c r="Y114" s="13" t="s">
        <v>8</v>
      </c>
      <c r="Z114" s="4">
        <v>138092.54799999998</v>
      </c>
      <c r="AA114" s="4">
        <v>79063</v>
      </c>
      <c r="AB114" s="4"/>
      <c r="AC114" s="4">
        <v>168868.16</v>
      </c>
      <c r="AD114" s="4">
        <v>48661.902000000002</v>
      </c>
      <c r="AE114" s="4"/>
      <c r="AF114" s="4"/>
      <c r="AH114" s="13" t="s">
        <v>8</v>
      </c>
      <c r="AI114" s="5">
        <v>0.42578845507977992</v>
      </c>
      <c r="AJ114" s="5">
        <v>0.22855342719089103</v>
      </c>
      <c r="AK114" s="5"/>
      <c r="AL114" s="5">
        <v>0.42578845507977992</v>
      </c>
      <c r="AM114" s="5">
        <v>0.22855342719089103</v>
      </c>
      <c r="AN114" s="5"/>
      <c r="AO114" s="94"/>
      <c r="AQ114" s="13" t="s">
        <v>8</v>
      </c>
      <c r="AR114" s="5">
        <v>4.9391460789254465E-2</v>
      </c>
      <c r="AS114" s="5">
        <v>4.4999999999999998E-2</v>
      </c>
      <c r="AT114" s="5"/>
      <c r="AU114" s="5">
        <v>4.2177951583370114E-2</v>
      </c>
      <c r="AV114" s="5">
        <v>9.0751236451254352E-2</v>
      </c>
      <c r="AW114" s="5"/>
      <c r="AX114" s="5"/>
    </row>
    <row r="115" spans="3:50" s="6" customFormat="1" x14ac:dyDescent="0.25">
      <c r="C115" s="35" t="s">
        <v>24</v>
      </c>
      <c r="D115" s="14" t="s">
        <v>71</v>
      </c>
      <c r="E115" s="8"/>
      <c r="F115" s="18" t="s">
        <v>9</v>
      </c>
      <c r="G115" s="3">
        <v>3132649</v>
      </c>
      <c r="H115" s="3">
        <v>1397337</v>
      </c>
      <c r="I115" s="3"/>
      <c r="J115" s="3">
        <v>4010352</v>
      </c>
      <c r="K115" s="3">
        <v>495785</v>
      </c>
      <c r="L115" s="3"/>
      <c r="M115" s="3"/>
      <c r="O115" s="18" t="s">
        <v>9</v>
      </c>
      <c r="P115" s="1">
        <v>2.9</v>
      </c>
      <c r="Q115" s="1">
        <v>5.8</v>
      </c>
      <c r="R115" s="19"/>
      <c r="S115" s="1">
        <v>2.2000000000000002</v>
      </c>
      <c r="T115" s="1">
        <v>9.1999999999999993</v>
      </c>
      <c r="U115" s="19"/>
      <c r="V115" s="19"/>
      <c r="Y115" s="18" t="s">
        <v>9</v>
      </c>
      <c r="Z115" s="3">
        <v>181693.64199999999</v>
      </c>
      <c r="AA115" s="3">
        <v>162091.092</v>
      </c>
      <c r="AB115" s="3"/>
      <c r="AC115" s="3">
        <v>176455.48800000001</v>
      </c>
      <c r="AD115" s="3">
        <v>91224.44</v>
      </c>
      <c r="AE115" s="3"/>
      <c r="AF115" s="3"/>
      <c r="AH115" s="18" t="s">
        <v>9</v>
      </c>
      <c r="AI115" s="21">
        <v>1</v>
      </c>
      <c r="AJ115" s="21">
        <v>1</v>
      </c>
      <c r="AK115" s="21"/>
      <c r="AL115" s="21">
        <v>1</v>
      </c>
      <c r="AM115" s="21">
        <v>1</v>
      </c>
      <c r="AN115" s="21"/>
      <c r="AO115" s="94"/>
      <c r="AQ115" s="18" t="s">
        <v>9</v>
      </c>
      <c r="AR115" s="21">
        <v>5.7999999999999996E-2</v>
      </c>
      <c r="AS115" s="21">
        <v>0.11599999999999999</v>
      </c>
      <c r="AT115" s="21"/>
      <c r="AU115" s="21">
        <v>4.4000000000000004E-2</v>
      </c>
      <c r="AV115" s="21">
        <v>0.184</v>
      </c>
      <c r="AW115" s="21"/>
      <c r="AX115" s="21"/>
    </row>
    <row r="116" spans="3:50" s="6" customFormat="1" x14ac:dyDescent="0.25">
      <c r="C116" s="25" t="s">
        <v>24</v>
      </c>
      <c r="D116" s="15" t="s">
        <v>71</v>
      </c>
      <c r="E116" s="17"/>
      <c r="F116" s="13" t="s">
        <v>21</v>
      </c>
      <c r="G116" s="4">
        <v>532145</v>
      </c>
      <c r="H116" s="4">
        <v>460022</v>
      </c>
      <c r="I116" s="4"/>
      <c r="J116" s="4">
        <v>772202</v>
      </c>
      <c r="K116" s="4">
        <v>203744</v>
      </c>
      <c r="L116" s="4"/>
      <c r="M116" s="4"/>
      <c r="O116" s="13" t="s">
        <v>21</v>
      </c>
      <c r="P116" s="1">
        <v>8.5</v>
      </c>
      <c r="Q116" s="1">
        <v>9.1999999999999993</v>
      </c>
      <c r="R116" s="20"/>
      <c r="S116" s="1">
        <v>8.5</v>
      </c>
      <c r="T116" s="1">
        <v>13.8</v>
      </c>
      <c r="U116" s="20"/>
      <c r="V116" s="20"/>
      <c r="Y116" s="13" t="s">
        <v>21</v>
      </c>
      <c r="Z116" s="4">
        <v>90464.65</v>
      </c>
      <c r="AA116" s="4">
        <v>84644.047999999995</v>
      </c>
      <c r="AB116" s="4"/>
      <c r="AC116" s="4">
        <v>131274.34</v>
      </c>
      <c r="AD116" s="4">
        <v>56233.344000000005</v>
      </c>
      <c r="AE116" s="4"/>
      <c r="AF116" s="4"/>
      <c r="AH116" s="13" t="s">
        <v>21</v>
      </c>
      <c r="AI116" s="5">
        <v>0.16987061110261634</v>
      </c>
      <c r="AJ116" s="5">
        <v>0.32921335368633337</v>
      </c>
      <c r="AK116" s="5"/>
      <c r="AL116" s="5">
        <v>0.16987061110261634</v>
      </c>
      <c r="AM116" s="5">
        <v>0.32921335368633337</v>
      </c>
      <c r="AN116" s="5"/>
      <c r="AO116" s="94"/>
      <c r="AQ116" s="13" t="s">
        <v>21</v>
      </c>
      <c r="AR116" s="5">
        <v>2.887800388744478E-2</v>
      </c>
      <c r="AS116" s="5">
        <v>6.0575257078285337E-2</v>
      </c>
      <c r="AT116" s="5"/>
      <c r="AU116" s="5">
        <v>3.2733869745099682E-2</v>
      </c>
      <c r="AV116" s="5">
        <v>0.11342284256280445</v>
      </c>
      <c r="AW116" s="5"/>
      <c r="AX116" s="5"/>
    </row>
    <row r="117" spans="3:50" s="6" customFormat="1" x14ac:dyDescent="0.25">
      <c r="C117" s="25" t="s">
        <v>24</v>
      </c>
      <c r="D117" s="15" t="s">
        <v>71</v>
      </c>
      <c r="E117" s="8"/>
      <c r="F117" s="13" t="s">
        <v>23</v>
      </c>
      <c r="G117" s="4">
        <v>907345</v>
      </c>
      <c r="H117" s="4">
        <v>512787</v>
      </c>
      <c r="I117" s="4"/>
      <c r="J117" s="4">
        <v>1273641</v>
      </c>
      <c r="K117" s="4">
        <v>142361</v>
      </c>
      <c r="L117" s="4"/>
      <c r="M117" s="4"/>
      <c r="O117" s="13" t="s">
        <v>23</v>
      </c>
      <c r="P117" s="1">
        <v>6.9</v>
      </c>
      <c r="Q117" s="1">
        <v>8.5</v>
      </c>
      <c r="R117" s="20"/>
      <c r="S117" s="1">
        <v>5.8</v>
      </c>
      <c r="T117" s="1">
        <v>17.7</v>
      </c>
      <c r="U117" s="20"/>
      <c r="V117" s="20"/>
      <c r="Y117" s="13" t="s">
        <v>23</v>
      </c>
      <c r="Z117" s="4">
        <v>125213.61</v>
      </c>
      <c r="AA117" s="4">
        <v>87173.79</v>
      </c>
      <c r="AB117" s="4"/>
      <c r="AC117" s="4">
        <v>147742.356</v>
      </c>
      <c r="AD117" s="4">
        <v>50395.793999999994</v>
      </c>
      <c r="AE117" s="4"/>
      <c r="AF117" s="4"/>
      <c r="AH117" s="13" t="s">
        <v>23</v>
      </c>
      <c r="AI117" s="5">
        <v>0.28964145041464906</v>
      </c>
      <c r="AJ117" s="5">
        <v>0.36697446643150505</v>
      </c>
      <c r="AK117" s="5"/>
      <c r="AL117" s="5">
        <v>0.28964145041464906</v>
      </c>
      <c r="AM117" s="5">
        <v>0.36697446643150505</v>
      </c>
      <c r="AN117" s="5"/>
      <c r="AO117" s="94"/>
      <c r="AQ117" s="13" t="s">
        <v>23</v>
      </c>
      <c r="AR117" s="5">
        <v>3.9970520157221572E-2</v>
      </c>
      <c r="AS117" s="5">
        <v>6.2385659293355857E-2</v>
      </c>
      <c r="AT117" s="5"/>
      <c r="AU117" s="5">
        <v>3.6840246442207562E-2</v>
      </c>
      <c r="AV117" s="5">
        <v>0.10164848472624222</v>
      </c>
      <c r="AW117" s="5"/>
      <c r="AX117" s="5"/>
    </row>
    <row r="118" spans="3:50" s="6" customFormat="1" x14ac:dyDescent="0.25">
      <c r="C118" s="25" t="s">
        <v>24</v>
      </c>
      <c r="D118" s="15" t="s">
        <v>71</v>
      </c>
      <c r="E118" s="8"/>
      <c r="F118" s="13" t="s">
        <v>8</v>
      </c>
      <c r="G118" s="4">
        <v>1693159</v>
      </c>
      <c r="H118" s="4">
        <v>424528</v>
      </c>
      <c r="I118" s="4"/>
      <c r="J118" s="4">
        <v>1964509</v>
      </c>
      <c r="K118" s="4">
        <v>149680</v>
      </c>
      <c r="L118" s="4"/>
      <c r="M118" s="4"/>
      <c r="O118" s="13" t="s">
        <v>8</v>
      </c>
      <c r="P118" s="1">
        <v>4.5999999999999996</v>
      </c>
      <c r="Q118" s="1">
        <v>9.8000000000000007</v>
      </c>
      <c r="R118" s="20"/>
      <c r="S118" s="1">
        <v>4.5999999999999996</v>
      </c>
      <c r="T118" s="1">
        <v>17.7</v>
      </c>
      <c r="U118" s="20"/>
      <c r="V118" s="20"/>
      <c r="Y118" s="13" t="s">
        <v>8</v>
      </c>
      <c r="Z118" s="4">
        <v>155770.628</v>
      </c>
      <c r="AA118" s="4">
        <v>83207.488000000012</v>
      </c>
      <c r="AB118" s="4"/>
      <c r="AC118" s="4">
        <v>180734.82799999998</v>
      </c>
      <c r="AD118" s="4">
        <v>52986.720000000001</v>
      </c>
      <c r="AE118" s="4"/>
      <c r="AF118" s="4"/>
      <c r="AH118" s="13" t="s">
        <v>8</v>
      </c>
      <c r="AI118" s="5">
        <v>0.54048793848273458</v>
      </c>
      <c r="AJ118" s="5">
        <v>0.30381217988216158</v>
      </c>
      <c r="AK118" s="5"/>
      <c r="AL118" s="5">
        <v>0.54048793848273458</v>
      </c>
      <c r="AM118" s="5">
        <v>0.30381217988216158</v>
      </c>
      <c r="AN118" s="5"/>
      <c r="AO118" s="94"/>
      <c r="AQ118" s="13" t="s">
        <v>8</v>
      </c>
      <c r="AR118" s="5">
        <v>4.9724890340411582E-2</v>
      </c>
      <c r="AS118" s="5">
        <v>5.9547187256903673E-2</v>
      </c>
      <c r="AT118" s="5"/>
      <c r="AU118" s="5">
        <v>4.5067073414004552E-2</v>
      </c>
      <c r="AV118" s="5">
        <v>0.10687439111711729</v>
      </c>
      <c r="AW118" s="5"/>
      <c r="AX118" s="5"/>
    </row>
    <row r="119" spans="3:50" s="6" customFormat="1" x14ac:dyDescent="0.25">
      <c r="C119" s="35" t="s">
        <v>31</v>
      </c>
      <c r="D119" s="14" t="s">
        <v>4</v>
      </c>
      <c r="E119" s="8"/>
      <c r="F119" s="18" t="s">
        <v>9</v>
      </c>
      <c r="G119" s="3">
        <v>5902772</v>
      </c>
      <c r="H119" s="3">
        <v>3527962</v>
      </c>
      <c r="I119" s="3"/>
      <c r="J119" s="3">
        <v>8587634</v>
      </c>
      <c r="K119" s="3">
        <v>774896</v>
      </c>
      <c r="L119" s="3"/>
      <c r="M119" s="3"/>
      <c r="O119" s="18" t="s">
        <v>9</v>
      </c>
      <c r="P119" s="1">
        <v>1.6</v>
      </c>
      <c r="Q119" s="1">
        <v>3</v>
      </c>
      <c r="R119" s="19"/>
      <c r="S119" s="1">
        <v>0.7</v>
      </c>
      <c r="T119" s="1">
        <v>7.1</v>
      </c>
      <c r="U119" s="19"/>
      <c r="V119" s="19"/>
      <c r="Y119" s="18" t="s">
        <v>9</v>
      </c>
      <c r="Z119" s="3">
        <v>188888.70400000003</v>
      </c>
      <c r="AA119" s="3">
        <v>211677.72</v>
      </c>
      <c r="AB119" s="3"/>
      <c r="AC119" s="3">
        <v>120226.87599999999</v>
      </c>
      <c r="AD119" s="3">
        <v>110035.23199999999</v>
      </c>
      <c r="AE119" s="3"/>
      <c r="AF119" s="3"/>
      <c r="AH119" s="18" t="s">
        <v>9</v>
      </c>
      <c r="AI119" s="21">
        <v>1</v>
      </c>
      <c r="AJ119" s="21">
        <v>1</v>
      </c>
      <c r="AK119" s="21"/>
      <c r="AL119" s="21">
        <v>1</v>
      </c>
      <c r="AM119" s="21">
        <v>1</v>
      </c>
      <c r="AN119" s="21"/>
      <c r="AO119" s="94"/>
      <c r="AQ119" s="18" t="s">
        <v>9</v>
      </c>
      <c r="AR119" s="21">
        <v>3.2000000000000001E-2</v>
      </c>
      <c r="AS119" s="21">
        <v>0.06</v>
      </c>
      <c r="AT119" s="21"/>
      <c r="AU119" s="21">
        <v>1.3999999999999999E-2</v>
      </c>
      <c r="AV119" s="21">
        <v>0.14199999999999999</v>
      </c>
      <c r="AW119" s="21"/>
      <c r="AX119" s="21"/>
    </row>
    <row r="120" spans="3:50" s="6" customFormat="1" x14ac:dyDescent="0.25">
      <c r="C120" s="25" t="s">
        <v>31</v>
      </c>
      <c r="D120" s="15" t="s">
        <v>4</v>
      </c>
      <c r="E120" s="8"/>
      <c r="F120" s="13" t="s">
        <v>21</v>
      </c>
      <c r="G120" s="4">
        <v>1074779</v>
      </c>
      <c r="H120" s="4">
        <v>1109450</v>
      </c>
      <c r="I120" s="4"/>
      <c r="J120" s="4">
        <v>1889493</v>
      </c>
      <c r="K120" s="4">
        <v>276265</v>
      </c>
      <c r="L120" s="4"/>
      <c r="M120" s="4"/>
      <c r="O120" s="13" t="s">
        <v>21</v>
      </c>
      <c r="P120" s="1">
        <v>6</v>
      </c>
      <c r="Q120" s="1">
        <v>6</v>
      </c>
      <c r="R120" s="20"/>
      <c r="S120" s="1">
        <v>4.7</v>
      </c>
      <c r="T120" s="1">
        <v>12.6</v>
      </c>
      <c r="U120" s="20"/>
      <c r="V120" s="20"/>
      <c r="Y120" s="13" t="s">
        <v>21</v>
      </c>
      <c r="Z120" s="4">
        <v>128973.48</v>
      </c>
      <c r="AA120" s="4">
        <v>133134</v>
      </c>
      <c r="AB120" s="4"/>
      <c r="AC120" s="4">
        <v>177612.342</v>
      </c>
      <c r="AD120" s="4">
        <v>69618.78</v>
      </c>
      <c r="AE120" s="4"/>
      <c r="AF120" s="4"/>
      <c r="AH120" s="13" t="s">
        <v>21</v>
      </c>
      <c r="AI120" s="5">
        <v>0.18208038528338888</v>
      </c>
      <c r="AJ120" s="5">
        <v>0.31447334183304698</v>
      </c>
      <c r="AK120" s="5"/>
      <c r="AL120" s="5">
        <v>0.18208038528338888</v>
      </c>
      <c r="AM120" s="5">
        <v>0.31447334183304698</v>
      </c>
      <c r="AN120" s="5"/>
      <c r="AO120" s="94"/>
      <c r="AQ120" s="13" t="s">
        <v>21</v>
      </c>
      <c r="AR120" s="5">
        <v>2.1849646234006665E-2</v>
      </c>
      <c r="AS120" s="5">
        <v>3.7736801019965641E-2</v>
      </c>
      <c r="AT120" s="5"/>
      <c r="AU120" s="5">
        <v>2.0682337183908862E-2</v>
      </c>
      <c r="AV120" s="5">
        <v>8.9842740187070266E-2</v>
      </c>
      <c r="AW120" s="5"/>
      <c r="AX120" s="5"/>
    </row>
    <row r="121" spans="3:50" s="6" customFormat="1" x14ac:dyDescent="0.25">
      <c r="C121" s="25" t="s">
        <v>31</v>
      </c>
      <c r="D121" s="15" t="s">
        <v>4</v>
      </c>
      <c r="E121" s="17"/>
      <c r="F121" s="13" t="s">
        <v>23</v>
      </c>
      <c r="G121" s="4">
        <v>2487205</v>
      </c>
      <c r="H121" s="4">
        <v>1749667</v>
      </c>
      <c r="I121" s="4"/>
      <c r="J121" s="4">
        <v>3881247</v>
      </c>
      <c r="K121" s="4">
        <v>321995</v>
      </c>
      <c r="L121" s="4"/>
      <c r="M121" s="4"/>
      <c r="O121" s="13" t="s">
        <v>23</v>
      </c>
      <c r="P121" s="1">
        <v>4</v>
      </c>
      <c r="Q121" s="1">
        <v>4.7</v>
      </c>
      <c r="R121" s="20"/>
      <c r="S121" s="1">
        <v>3</v>
      </c>
      <c r="T121" s="1">
        <v>11.5</v>
      </c>
      <c r="U121" s="20"/>
      <c r="V121" s="20"/>
      <c r="Y121" s="13" t="s">
        <v>23</v>
      </c>
      <c r="Z121" s="4">
        <v>198976.4</v>
      </c>
      <c r="AA121" s="4">
        <v>164468.698</v>
      </c>
      <c r="AB121" s="4"/>
      <c r="AC121" s="4">
        <v>232874.82</v>
      </c>
      <c r="AD121" s="4">
        <v>74058.850000000006</v>
      </c>
      <c r="AE121" s="4"/>
      <c r="AF121" s="4"/>
      <c r="AH121" s="13" t="s">
        <v>23</v>
      </c>
      <c r="AI121" s="5">
        <v>0.42136220067453056</v>
      </c>
      <c r="AJ121" s="5">
        <v>0.49594270006309593</v>
      </c>
      <c r="AK121" s="5"/>
      <c r="AL121" s="5">
        <v>0.42136220067453056</v>
      </c>
      <c r="AM121" s="5">
        <v>0.49594270006309593</v>
      </c>
      <c r="AN121" s="5"/>
      <c r="AO121" s="94"/>
      <c r="AQ121" s="13" t="s">
        <v>23</v>
      </c>
      <c r="AR121" s="5">
        <v>3.3708976053962447E-2</v>
      </c>
      <c r="AS121" s="5">
        <v>4.661861380593102E-2</v>
      </c>
      <c r="AT121" s="5"/>
      <c r="AU121" s="5">
        <v>2.711745982653662E-2</v>
      </c>
      <c r="AV121" s="5">
        <v>9.5572631682187034E-2</v>
      </c>
      <c r="AW121" s="5"/>
      <c r="AX121" s="5"/>
    </row>
    <row r="122" spans="3:50" s="6" customFormat="1" x14ac:dyDescent="0.25">
      <c r="C122" s="25" t="s">
        <v>31</v>
      </c>
      <c r="D122" s="15" t="s">
        <v>4</v>
      </c>
      <c r="E122" s="8"/>
      <c r="F122" s="13" t="s">
        <v>8</v>
      </c>
      <c r="G122" s="4">
        <v>2340788</v>
      </c>
      <c r="H122" s="4">
        <v>668845</v>
      </c>
      <c r="I122" s="4"/>
      <c r="J122" s="4">
        <v>2816894</v>
      </c>
      <c r="K122" s="4">
        <v>176636</v>
      </c>
      <c r="L122" s="4"/>
      <c r="M122" s="4"/>
      <c r="O122" s="13" t="s">
        <v>8</v>
      </c>
      <c r="P122" s="1">
        <v>4</v>
      </c>
      <c r="Q122" s="1">
        <v>8.6999999999999993</v>
      </c>
      <c r="R122" s="20"/>
      <c r="S122" s="1">
        <v>4</v>
      </c>
      <c r="T122" s="1">
        <v>16.5</v>
      </c>
      <c r="U122" s="20"/>
      <c r="V122" s="20"/>
      <c r="Y122" s="13" t="s">
        <v>8</v>
      </c>
      <c r="Z122" s="4">
        <v>187263.04</v>
      </c>
      <c r="AA122" s="4">
        <v>116379.02999999998</v>
      </c>
      <c r="AB122" s="4"/>
      <c r="AC122" s="4">
        <v>225351.52</v>
      </c>
      <c r="AD122" s="4">
        <v>58289.88</v>
      </c>
      <c r="AE122" s="4"/>
      <c r="AF122" s="4"/>
      <c r="AH122" s="13" t="s">
        <v>8</v>
      </c>
      <c r="AI122" s="5">
        <v>0.39655741404208056</v>
      </c>
      <c r="AJ122" s="5">
        <v>0.18958395810385711</v>
      </c>
      <c r="AK122" s="5"/>
      <c r="AL122" s="5">
        <v>0.39655741404208056</v>
      </c>
      <c r="AM122" s="5">
        <v>0.18958395810385711</v>
      </c>
      <c r="AN122" s="5"/>
      <c r="AO122" s="94"/>
      <c r="AQ122" s="13" t="s">
        <v>8</v>
      </c>
      <c r="AR122" s="5">
        <v>3.1724593123366444E-2</v>
      </c>
      <c r="AS122" s="5">
        <v>3.2987608710071135E-2</v>
      </c>
      <c r="AT122" s="5"/>
      <c r="AU122" s="5">
        <v>2.624139780526278E-2</v>
      </c>
      <c r="AV122" s="5">
        <v>7.5222842807292842E-2</v>
      </c>
      <c r="AW122" s="5"/>
      <c r="AX122" s="5"/>
    </row>
    <row r="123" spans="3:50" s="6" customFormat="1" x14ac:dyDescent="0.25">
      <c r="C123" s="35" t="s">
        <v>6</v>
      </c>
      <c r="D123" s="14" t="s">
        <v>4</v>
      </c>
      <c r="E123" s="8"/>
      <c r="F123" s="18" t="s">
        <v>9</v>
      </c>
      <c r="G123" s="3">
        <v>2675740</v>
      </c>
      <c r="H123" s="3">
        <v>1986864</v>
      </c>
      <c r="I123" s="3"/>
      <c r="J123" s="3">
        <v>4258136</v>
      </c>
      <c r="K123" s="3">
        <v>372373</v>
      </c>
      <c r="L123" s="3"/>
      <c r="M123" s="3"/>
      <c r="O123" s="18" t="s">
        <v>9</v>
      </c>
      <c r="P123" s="1">
        <v>4</v>
      </c>
      <c r="Q123" s="1">
        <v>4.7</v>
      </c>
      <c r="R123" s="19"/>
      <c r="S123" s="1">
        <v>2.2999999999999998</v>
      </c>
      <c r="T123" s="1">
        <v>10.6</v>
      </c>
      <c r="U123" s="19"/>
      <c r="V123" s="19"/>
      <c r="Y123" s="18" t="s">
        <v>9</v>
      </c>
      <c r="Z123" s="3">
        <v>214059.2</v>
      </c>
      <c r="AA123" s="3">
        <v>186765.21600000001</v>
      </c>
      <c r="AB123" s="3"/>
      <c r="AC123" s="3">
        <v>195874.25599999996</v>
      </c>
      <c r="AD123" s="3">
        <v>78943.076000000001</v>
      </c>
      <c r="AE123" s="3"/>
      <c r="AF123" s="3"/>
      <c r="AH123" s="18" t="s">
        <v>9</v>
      </c>
      <c r="AI123" s="21">
        <v>1</v>
      </c>
      <c r="AJ123" s="21">
        <v>1</v>
      </c>
      <c r="AK123" s="21"/>
      <c r="AL123" s="21">
        <v>1</v>
      </c>
      <c r="AM123" s="21">
        <v>1</v>
      </c>
      <c r="AN123" s="21"/>
      <c r="AO123" s="94"/>
      <c r="AQ123" s="18" t="s">
        <v>9</v>
      </c>
      <c r="AR123" s="21">
        <v>0.08</v>
      </c>
      <c r="AS123" s="21">
        <v>9.4E-2</v>
      </c>
      <c r="AT123" s="21"/>
      <c r="AU123" s="21">
        <v>4.5999999999999999E-2</v>
      </c>
      <c r="AV123" s="21">
        <v>0.21199999999999999</v>
      </c>
      <c r="AW123" s="21"/>
      <c r="AX123" s="21"/>
    </row>
    <row r="124" spans="3:50" s="6" customFormat="1" x14ac:dyDescent="0.25">
      <c r="C124" s="25" t="s">
        <v>6</v>
      </c>
      <c r="D124" s="15" t="s">
        <v>4</v>
      </c>
      <c r="E124" s="8"/>
      <c r="F124" s="13" t="s">
        <v>21</v>
      </c>
      <c r="G124" s="4">
        <v>593048</v>
      </c>
      <c r="H124" s="4">
        <v>678186</v>
      </c>
      <c r="I124" s="4"/>
      <c r="J124" s="4">
        <v>1108008</v>
      </c>
      <c r="K124" s="4">
        <v>152612</v>
      </c>
      <c r="L124" s="4"/>
      <c r="M124" s="4"/>
      <c r="O124" s="13" t="s">
        <v>21</v>
      </c>
      <c r="P124" s="1">
        <v>8.6999999999999993</v>
      </c>
      <c r="Q124" s="1">
        <v>8.6999999999999993</v>
      </c>
      <c r="R124" s="20"/>
      <c r="S124" s="1">
        <v>6</v>
      </c>
      <c r="T124" s="1">
        <v>16.5</v>
      </c>
      <c r="U124" s="20"/>
      <c r="V124" s="20"/>
      <c r="Y124" s="13" t="s">
        <v>21</v>
      </c>
      <c r="Z124" s="4">
        <v>103190.352</v>
      </c>
      <c r="AA124" s="4">
        <v>118004.36399999999</v>
      </c>
      <c r="AB124" s="4"/>
      <c r="AC124" s="4">
        <v>132960.95999999999</v>
      </c>
      <c r="AD124" s="4">
        <v>50361.96</v>
      </c>
      <c r="AE124" s="4"/>
      <c r="AF124" s="4"/>
      <c r="AH124" s="13" t="s">
        <v>21</v>
      </c>
      <c r="AI124" s="5">
        <v>0.22163887373212643</v>
      </c>
      <c r="AJ124" s="5">
        <v>0.34133488754137176</v>
      </c>
      <c r="AK124" s="5"/>
      <c r="AL124" s="5">
        <v>0.22163887373212643</v>
      </c>
      <c r="AM124" s="5">
        <v>0.34133488754137176</v>
      </c>
      <c r="AN124" s="5"/>
      <c r="AO124" s="94"/>
      <c r="AQ124" s="13" t="s">
        <v>21</v>
      </c>
      <c r="AR124" s="5">
        <v>3.8565164029389996E-2</v>
      </c>
      <c r="AS124" s="5">
        <v>5.9392270432198684E-2</v>
      </c>
      <c r="AT124" s="5"/>
      <c r="AU124" s="5">
        <v>3.1225155795869364E-2</v>
      </c>
      <c r="AV124" s="5">
        <v>0.13524600333536535</v>
      </c>
      <c r="AW124" s="5"/>
      <c r="AX124" s="5"/>
    </row>
    <row r="125" spans="3:50" s="6" customFormat="1" x14ac:dyDescent="0.25">
      <c r="C125" s="25" t="s">
        <v>6</v>
      </c>
      <c r="D125" s="15" t="s">
        <v>4</v>
      </c>
      <c r="E125" s="8"/>
      <c r="F125" s="13" t="s">
        <v>23</v>
      </c>
      <c r="G125" s="4">
        <v>1218112</v>
      </c>
      <c r="H125" s="4">
        <v>1020930</v>
      </c>
      <c r="I125" s="4"/>
      <c r="J125" s="4">
        <v>2063164</v>
      </c>
      <c r="K125" s="4">
        <v>156336</v>
      </c>
      <c r="L125" s="4"/>
      <c r="M125" s="4"/>
      <c r="O125" s="13" t="s">
        <v>23</v>
      </c>
      <c r="P125" s="1">
        <v>6</v>
      </c>
      <c r="Q125" s="1">
        <v>6</v>
      </c>
      <c r="R125" s="20"/>
      <c r="S125" s="1">
        <v>4</v>
      </c>
      <c r="T125" s="1">
        <v>161.5</v>
      </c>
      <c r="U125" s="20"/>
      <c r="V125" s="20"/>
      <c r="Y125" s="13" t="s">
        <v>23</v>
      </c>
      <c r="Z125" s="4">
        <v>146173.44</v>
      </c>
      <c r="AA125" s="4">
        <v>122511.6</v>
      </c>
      <c r="AB125" s="4"/>
      <c r="AC125" s="4">
        <v>165053.12</v>
      </c>
      <c r="AD125" s="4">
        <v>504965.28</v>
      </c>
      <c r="AE125" s="4"/>
      <c r="AF125" s="4"/>
      <c r="AH125" s="13" t="s">
        <v>23</v>
      </c>
      <c r="AI125" s="5">
        <v>0.45524303557146806</v>
      </c>
      <c r="AJ125" s="5">
        <v>0.51383990046626238</v>
      </c>
      <c r="AK125" s="5"/>
      <c r="AL125" s="5">
        <v>0.45524303557146806</v>
      </c>
      <c r="AM125" s="5">
        <v>0.51383990046626238</v>
      </c>
      <c r="AN125" s="5"/>
      <c r="AO125" s="94"/>
      <c r="AQ125" s="13" t="s">
        <v>23</v>
      </c>
      <c r="AR125" s="5">
        <v>5.4629164268576169E-2</v>
      </c>
      <c r="AS125" s="5">
        <v>6.1660788055951488E-2</v>
      </c>
      <c r="AT125" s="5"/>
      <c r="AU125" s="5">
        <v>3.8761824422705142E-2</v>
      </c>
      <c r="AV125" s="5">
        <v>1.3560738291981425</v>
      </c>
      <c r="AW125" s="5"/>
      <c r="AX125" s="5"/>
    </row>
    <row r="126" spans="3:50" s="6" customFormat="1" x14ac:dyDescent="0.25">
      <c r="C126" s="25" t="s">
        <v>6</v>
      </c>
      <c r="D126" s="15" t="s">
        <v>4</v>
      </c>
      <c r="E126" s="8"/>
      <c r="F126" s="13" t="s">
        <v>8</v>
      </c>
      <c r="G126" s="4">
        <v>864580</v>
      </c>
      <c r="H126" s="4">
        <v>287748</v>
      </c>
      <c r="I126" s="4"/>
      <c r="J126" s="4">
        <v>1086964</v>
      </c>
      <c r="K126" s="4">
        <v>63425</v>
      </c>
      <c r="L126" s="4"/>
      <c r="M126" s="4"/>
      <c r="O126" s="13" t="s">
        <v>8</v>
      </c>
      <c r="P126" s="1">
        <v>7.1</v>
      </c>
      <c r="Q126" s="1">
        <v>12.6</v>
      </c>
      <c r="R126" s="20"/>
      <c r="S126" s="1">
        <v>6</v>
      </c>
      <c r="T126" s="1">
        <v>26.3</v>
      </c>
      <c r="U126" s="20"/>
      <c r="V126" s="20"/>
      <c r="Y126" s="13" t="s">
        <v>8</v>
      </c>
      <c r="Z126" s="4">
        <v>122770.36</v>
      </c>
      <c r="AA126" s="4">
        <v>72512.495999999999</v>
      </c>
      <c r="AB126" s="4"/>
      <c r="AC126" s="4">
        <v>130435.68</v>
      </c>
      <c r="AD126" s="4">
        <v>33361.550000000003</v>
      </c>
      <c r="AE126" s="4"/>
      <c r="AF126" s="4"/>
      <c r="AH126" s="13" t="s">
        <v>8</v>
      </c>
      <c r="AI126" s="5">
        <v>0.32311809069640546</v>
      </c>
      <c r="AJ126" s="5">
        <v>0.14482521199236587</v>
      </c>
      <c r="AK126" s="5"/>
      <c r="AL126" s="5">
        <v>0.32311809069640546</v>
      </c>
      <c r="AM126" s="5">
        <v>0.14482521199236587</v>
      </c>
      <c r="AN126" s="5"/>
      <c r="AO126" s="94"/>
      <c r="AQ126" s="13" t="s">
        <v>8</v>
      </c>
      <c r="AR126" s="5">
        <v>4.5882768878889577E-2</v>
      </c>
      <c r="AS126" s="5">
        <v>3.6495953422076198E-2</v>
      </c>
      <c r="AT126" s="5"/>
      <c r="AU126" s="5">
        <v>3.0632107570072911E-2</v>
      </c>
      <c r="AV126" s="5">
        <v>8.9591753430028495E-2</v>
      </c>
      <c r="AW126" s="5"/>
      <c r="AX126" s="5"/>
    </row>
    <row r="127" spans="3:50" s="6" customFormat="1" x14ac:dyDescent="0.25">
      <c r="C127" s="35" t="s">
        <v>24</v>
      </c>
      <c r="D127" s="14" t="s">
        <v>4</v>
      </c>
      <c r="E127" s="17"/>
      <c r="F127" s="18" t="s">
        <v>9</v>
      </c>
      <c r="G127" s="3">
        <v>3227032</v>
      </c>
      <c r="H127" s="3">
        <v>1541098</v>
      </c>
      <c r="I127" s="3"/>
      <c r="J127" s="3">
        <v>4329498</v>
      </c>
      <c r="K127" s="3">
        <v>402523</v>
      </c>
      <c r="L127" s="3"/>
      <c r="M127" s="3"/>
      <c r="O127" s="18" t="s">
        <v>9</v>
      </c>
      <c r="P127" s="1">
        <v>3</v>
      </c>
      <c r="Q127" s="1">
        <v>4.7</v>
      </c>
      <c r="R127" s="19"/>
      <c r="S127" s="1">
        <v>2.2999999999999998</v>
      </c>
      <c r="T127" s="1">
        <v>10</v>
      </c>
      <c r="U127" s="19"/>
      <c r="V127" s="19"/>
      <c r="Y127" s="18" t="s">
        <v>9</v>
      </c>
      <c r="Z127" s="3">
        <v>193621.92</v>
      </c>
      <c r="AA127" s="3">
        <v>144863.212</v>
      </c>
      <c r="AB127" s="3"/>
      <c r="AC127" s="3">
        <v>199156.90799999997</v>
      </c>
      <c r="AD127" s="3">
        <v>80504.600000000006</v>
      </c>
      <c r="AE127" s="3"/>
      <c r="AF127" s="3"/>
      <c r="AH127" s="18" t="s">
        <v>9</v>
      </c>
      <c r="AI127" s="21">
        <v>1</v>
      </c>
      <c r="AJ127" s="21">
        <v>1</v>
      </c>
      <c r="AK127" s="21"/>
      <c r="AL127" s="21">
        <v>1</v>
      </c>
      <c r="AM127" s="21">
        <v>1</v>
      </c>
      <c r="AN127" s="21"/>
      <c r="AO127" s="94"/>
      <c r="AQ127" s="18" t="s">
        <v>9</v>
      </c>
      <c r="AR127" s="21">
        <v>0.06</v>
      </c>
      <c r="AS127" s="21">
        <v>9.4E-2</v>
      </c>
      <c r="AT127" s="21"/>
      <c r="AU127" s="21">
        <v>4.5999999999999999E-2</v>
      </c>
      <c r="AV127" s="21">
        <v>0.2</v>
      </c>
      <c r="AW127" s="21"/>
      <c r="AX127" s="21"/>
    </row>
    <row r="128" spans="3:50" s="6" customFormat="1" x14ac:dyDescent="0.25">
      <c r="C128" s="25" t="s">
        <v>24</v>
      </c>
      <c r="D128" s="15" t="s">
        <v>4</v>
      </c>
      <c r="E128" s="8"/>
      <c r="F128" s="13" t="s">
        <v>21</v>
      </c>
      <c r="G128" s="4">
        <v>481731</v>
      </c>
      <c r="H128" s="4">
        <v>431264</v>
      </c>
      <c r="I128" s="4"/>
      <c r="J128" s="4">
        <v>781485</v>
      </c>
      <c r="K128" s="4">
        <v>123653</v>
      </c>
      <c r="L128" s="4"/>
      <c r="M128" s="4"/>
      <c r="O128" s="13" t="s">
        <v>21</v>
      </c>
      <c r="P128" s="1">
        <v>9.4</v>
      </c>
      <c r="Q128" s="1">
        <v>10</v>
      </c>
      <c r="R128" s="20"/>
      <c r="S128" s="1">
        <v>7.1</v>
      </c>
      <c r="T128" s="1">
        <v>20.2</v>
      </c>
      <c r="U128" s="20"/>
      <c r="V128" s="20"/>
      <c r="Y128" s="13" t="s">
        <v>21</v>
      </c>
      <c r="Z128" s="4">
        <v>90565.428000000014</v>
      </c>
      <c r="AA128" s="4">
        <v>86252.800000000003</v>
      </c>
      <c r="AB128" s="4"/>
      <c r="AC128" s="4">
        <v>110970.87</v>
      </c>
      <c r="AD128" s="4">
        <v>49955.812000000005</v>
      </c>
      <c r="AE128" s="4"/>
      <c r="AF128" s="4"/>
      <c r="AH128" s="13" t="s">
        <v>21</v>
      </c>
      <c r="AI128" s="5">
        <v>0.14927989558207047</v>
      </c>
      <c r="AJ128" s="5">
        <v>0.27984203470512581</v>
      </c>
      <c r="AK128" s="5"/>
      <c r="AL128" s="5">
        <v>0.14927989558207047</v>
      </c>
      <c r="AM128" s="5">
        <v>0.27984203470512581</v>
      </c>
      <c r="AN128" s="5"/>
      <c r="AO128" s="94"/>
      <c r="AQ128" s="13" t="s">
        <v>21</v>
      </c>
      <c r="AR128" s="5">
        <v>2.806462036942925E-2</v>
      </c>
      <c r="AS128" s="5">
        <v>5.5968406941025159E-2</v>
      </c>
      <c r="AT128" s="5"/>
      <c r="AU128" s="5">
        <v>2.5631348022334226E-2</v>
      </c>
      <c r="AV128" s="5">
        <v>0.12410672682057917</v>
      </c>
      <c r="AW128" s="5"/>
      <c r="AX128" s="5"/>
    </row>
    <row r="129" spans="3:50" s="6" customFormat="1" x14ac:dyDescent="0.25">
      <c r="C129" s="25" t="s">
        <v>24</v>
      </c>
      <c r="D129" s="15" t="s">
        <v>4</v>
      </c>
      <c r="E129" s="8"/>
      <c r="F129" s="13" t="s">
        <v>23</v>
      </c>
      <c r="G129" s="4">
        <v>1269093</v>
      </c>
      <c r="H129" s="4">
        <v>728737</v>
      </c>
      <c r="I129" s="4"/>
      <c r="J129" s="4">
        <v>1818083</v>
      </c>
      <c r="K129" s="4">
        <v>165659</v>
      </c>
      <c r="L129" s="4"/>
      <c r="M129" s="4"/>
      <c r="O129" s="13" t="s">
        <v>23</v>
      </c>
      <c r="P129" s="1">
        <v>6</v>
      </c>
      <c r="Q129" s="1">
        <v>8.6999999999999993</v>
      </c>
      <c r="R129" s="20"/>
      <c r="S129" s="1">
        <v>4.7</v>
      </c>
      <c r="T129" s="1">
        <v>16.5</v>
      </c>
      <c r="U129" s="20"/>
      <c r="V129" s="20"/>
      <c r="Y129" s="13" t="s">
        <v>23</v>
      </c>
      <c r="Z129" s="4">
        <v>152291.16</v>
      </c>
      <c r="AA129" s="4">
        <v>126800.23799999998</v>
      </c>
      <c r="AB129" s="4"/>
      <c r="AC129" s="4">
        <v>170899.802</v>
      </c>
      <c r="AD129" s="4">
        <v>54667.47</v>
      </c>
      <c r="AE129" s="4"/>
      <c r="AF129" s="4"/>
      <c r="AH129" s="13" t="s">
        <v>23</v>
      </c>
      <c r="AI129" s="5">
        <v>0.39326941908230223</v>
      </c>
      <c r="AJ129" s="5">
        <v>0.47286869491751987</v>
      </c>
      <c r="AK129" s="5"/>
      <c r="AL129" s="5">
        <v>0.39326941908230223</v>
      </c>
      <c r="AM129" s="5">
        <v>0.47286869491751987</v>
      </c>
      <c r="AN129" s="5"/>
      <c r="AO129" s="94"/>
      <c r="AQ129" s="13" t="s">
        <v>23</v>
      </c>
      <c r="AR129" s="5">
        <v>4.7192330289876266E-2</v>
      </c>
      <c r="AS129" s="5">
        <v>8.227915291564844E-2</v>
      </c>
      <c r="AT129" s="5"/>
      <c r="AU129" s="5">
        <v>3.9473352799793422E-2</v>
      </c>
      <c r="AV129" s="5">
        <v>0.13581204055420437</v>
      </c>
      <c r="AW129" s="5"/>
      <c r="AX129" s="5"/>
    </row>
    <row r="130" spans="3:50" s="6" customFormat="1" x14ac:dyDescent="0.25">
      <c r="C130" s="25" t="s">
        <v>24</v>
      </c>
      <c r="D130" s="15" t="s">
        <v>4</v>
      </c>
      <c r="E130" s="8"/>
      <c r="F130" s="13" t="s">
        <v>8</v>
      </c>
      <c r="G130" s="4">
        <v>1476208</v>
      </c>
      <c r="H130" s="4">
        <v>381097</v>
      </c>
      <c r="I130" s="4"/>
      <c r="J130" s="4">
        <v>1729930</v>
      </c>
      <c r="K130" s="4">
        <v>113211</v>
      </c>
      <c r="L130" s="4"/>
      <c r="M130" s="4"/>
      <c r="O130" s="13" t="s">
        <v>8</v>
      </c>
      <c r="P130" s="1">
        <v>6</v>
      </c>
      <c r="Q130" s="1">
        <v>10.6</v>
      </c>
      <c r="R130" s="20"/>
      <c r="S130" s="1">
        <v>4.7</v>
      </c>
      <c r="T130" s="1">
        <v>20.2</v>
      </c>
      <c r="U130" s="20"/>
      <c r="V130" s="20"/>
      <c r="Y130" s="13" t="s">
        <v>8</v>
      </c>
      <c r="Z130" s="4">
        <v>177144.95999999999</v>
      </c>
      <c r="AA130" s="4">
        <v>80792.563999999998</v>
      </c>
      <c r="AB130" s="4"/>
      <c r="AC130" s="4">
        <v>162613.42000000001</v>
      </c>
      <c r="AD130" s="4">
        <v>45737.243999999992</v>
      </c>
      <c r="AE130" s="4"/>
      <c r="AF130" s="4"/>
      <c r="AH130" s="13" t="s">
        <v>8</v>
      </c>
      <c r="AI130" s="5">
        <v>0.45745068533562727</v>
      </c>
      <c r="AJ130" s="5">
        <v>0.24728927037735432</v>
      </c>
      <c r="AK130" s="5"/>
      <c r="AL130" s="5">
        <v>0.45745068533562727</v>
      </c>
      <c r="AM130" s="5">
        <v>0.24728927037735432</v>
      </c>
      <c r="AN130" s="5"/>
      <c r="AO130" s="94"/>
      <c r="AQ130" s="13" t="s">
        <v>8</v>
      </c>
      <c r="AR130" s="5">
        <v>5.4894082240275276E-2</v>
      </c>
      <c r="AS130" s="5">
        <v>5.2425325319999112E-2</v>
      </c>
      <c r="AT130" s="5"/>
      <c r="AU130" s="5">
        <v>3.755941681922477E-2</v>
      </c>
      <c r="AV130" s="5">
        <v>0.11362641141003121</v>
      </c>
      <c r="AW130" s="5"/>
      <c r="AX130" s="5"/>
    </row>
    <row r="131" spans="3:50" s="6" customFormat="1" x14ac:dyDescent="0.25">
      <c r="C131" s="35" t="s">
        <v>31</v>
      </c>
      <c r="D131" s="14" t="s">
        <v>12</v>
      </c>
      <c r="E131" s="8"/>
      <c r="F131" s="18" t="s">
        <v>9</v>
      </c>
      <c r="G131" s="3">
        <v>3584157</v>
      </c>
      <c r="H131" s="3">
        <v>1083563</v>
      </c>
      <c r="I131" s="3"/>
      <c r="J131" s="3">
        <v>4473816</v>
      </c>
      <c r="K131" s="3">
        <v>150237</v>
      </c>
      <c r="L131" s="3"/>
      <c r="M131" s="3"/>
      <c r="O131" s="18" t="s">
        <v>9</v>
      </c>
      <c r="P131" s="1">
        <v>1.4</v>
      </c>
      <c r="Q131" s="1">
        <v>3.8</v>
      </c>
      <c r="R131" s="19"/>
      <c r="S131" s="1">
        <v>0.7</v>
      </c>
      <c r="T131" s="1">
        <v>11</v>
      </c>
      <c r="U131" s="19"/>
      <c r="V131" s="19"/>
      <c r="Y131" s="18" t="s">
        <v>9</v>
      </c>
      <c r="Z131" s="3">
        <v>100356.39599999999</v>
      </c>
      <c r="AA131" s="3">
        <v>82350.788</v>
      </c>
      <c r="AB131" s="3"/>
      <c r="AC131" s="3">
        <v>62633.423999999992</v>
      </c>
      <c r="AD131" s="3">
        <v>33052.14</v>
      </c>
      <c r="AE131" s="3"/>
      <c r="AF131" s="3"/>
      <c r="AH131" s="18" t="s">
        <v>9</v>
      </c>
      <c r="AI131" s="21">
        <v>1</v>
      </c>
      <c r="AJ131" s="21">
        <v>1</v>
      </c>
      <c r="AK131" s="21"/>
      <c r="AL131" s="21">
        <v>1</v>
      </c>
      <c r="AM131" s="21">
        <v>1</v>
      </c>
      <c r="AN131" s="21"/>
      <c r="AO131" s="94"/>
      <c r="AQ131" s="18" t="s">
        <v>9</v>
      </c>
      <c r="AR131" s="21">
        <v>2.7999999999999997E-2</v>
      </c>
      <c r="AS131" s="21">
        <v>7.5999999999999998E-2</v>
      </c>
      <c r="AT131" s="21"/>
      <c r="AU131" s="21">
        <v>1.3999999999999999E-2</v>
      </c>
      <c r="AV131" s="21">
        <v>0.22</v>
      </c>
      <c r="AW131" s="21"/>
      <c r="AX131" s="21"/>
    </row>
    <row r="132" spans="3:50" s="6" customFormat="1" x14ac:dyDescent="0.25">
      <c r="C132" s="25" t="s">
        <v>31</v>
      </c>
      <c r="D132" s="15" t="s">
        <v>12</v>
      </c>
      <c r="E132" s="17"/>
      <c r="F132" s="13" t="s">
        <v>21</v>
      </c>
      <c r="G132" s="4">
        <v>300750</v>
      </c>
      <c r="H132" s="4">
        <v>157315</v>
      </c>
      <c r="I132" s="4"/>
      <c r="J132" s="4">
        <v>430346</v>
      </c>
      <c r="K132" s="4" t="s">
        <v>73</v>
      </c>
      <c r="L132" s="4"/>
      <c r="M132" s="4"/>
      <c r="O132" s="13" t="s">
        <v>21</v>
      </c>
      <c r="P132" s="1">
        <v>7.5</v>
      </c>
      <c r="Q132" s="1">
        <v>11</v>
      </c>
      <c r="R132" s="20"/>
      <c r="S132" s="1">
        <v>6.5</v>
      </c>
      <c r="T132" s="1" t="s">
        <v>73</v>
      </c>
      <c r="U132" s="20"/>
      <c r="V132" s="20"/>
      <c r="Y132" s="13" t="s">
        <v>21</v>
      </c>
      <c r="Z132" s="4">
        <v>45112.5</v>
      </c>
      <c r="AA132" s="4">
        <v>34609.300000000003</v>
      </c>
      <c r="AB132" s="4"/>
      <c r="AC132" s="4">
        <v>55944.98</v>
      </c>
      <c r="AD132" s="4" t="s">
        <v>73</v>
      </c>
      <c r="AE132" s="4"/>
      <c r="AF132" s="4"/>
      <c r="AH132" s="13" t="s">
        <v>21</v>
      </c>
      <c r="AI132" s="5">
        <v>8.3910944749351096E-2</v>
      </c>
      <c r="AJ132" s="5">
        <v>0.14518306734356931</v>
      </c>
      <c r="AK132" s="5"/>
      <c r="AL132" s="5">
        <v>8.3910944749351096E-2</v>
      </c>
      <c r="AM132" s="5">
        <v>0.14518306734356931</v>
      </c>
      <c r="AN132" s="5"/>
      <c r="AO132" s="94"/>
      <c r="AQ132" s="13" t="s">
        <v>21</v>
      </c>
      <c r="AR132" s="5">
        <v>1.2586641712402664E-2</v>
      </c>
      <c r="AS132" s="5">
        <v>3.194027481558525E-2</v>
      </c>
      <c r="AT132" s="5"/>
      <c r="AU132" s="5">
        <v>1.2504980088586566E-2</v>
      </c>
      <c r="AV132" s="5" t="e">
        <v>#VALUE!</v>
      </c>
      <c r="AW132" s="5"/>
      <c r="AX132" s="5"/>
    </row>
    <row r="133" spans="3:50" s="6" customFormat="1" x14ac:dyDescent="0.25">
      <c r="C133" s="25" t="s">
        <v>31</v>
      </c>
      <c r="D133" s="15" t="s">
        <v>12</v>
      </c>
      <c r="E133" s="8"/>
      <c r="F133" s="13" t="s">
        <v>23</v>
      </c>
      <c r="G133" s="4">
        <v>1905300</v>
      </c>
      <c r="H133" s="4">
        <v>717498</v>
      </c>
      <c r="I133" s="4"/>
      <c r="J133" s="4">
        <v>2503013</v>
      </c>
      <c r="K133" s="4">
        <v>78544</v>
      </c>
      <c r="L133" s="4"/>
      <c r="M133" s="4"/>
      <c r="O133" s="13" t="s">
        <v>23</v>
      </c>
      <c r="P133" s="1">
        <v>2.9</v>
      </c>
      <c r="Q133" s="1">
        <v>5.7</v>
      </c>
      <c r="R133" s="20"/>
      <c r="S133" s="1">
        <v>2.2000000000000002</v>
      </c>
      <c r="T133" s="1">
        <v>15.7</v>
      </c>
      <c r="U133" s="20"/>
      <c r="V133" s="20"/>
      <c r="Y133" s="13" t="s">
        <v>23</v>
      </c>
      <c r="Z133" s="4">
        <v>110507.4</v>
      </c>
      <c r="AA133" s="4">
        <v>81794.771999999997</v>
      </c>
      <c r="AB133" s="4"/>
      <c r="AC133" s="4">
        <v>110132.57200000001</v>
      </c>
      <c r="AD133" s="4">
        <v>24662.816000000003</v>
      </c>
      <c r="AE133" s="4"/>
      <c r="AF133" s="4"/>
      <c r="AH133" s="13" t="s">
        <v>23</v>
      </c>
      <c r="AI133" s="5">
        <v>0.5315894365118492</v>
      </c>
      <c r="AJ133" s="5">
        <v>0.66216546707482626</v>
      </c>
      <c r="AK133" s="5"/>
      <c r="AL133" s="5">
        <v>0.5315894365118492</v>
      </c>
      <c r="AM133" s="5">
        <v>0.66216546707482626</v>
      </c>
      <c r="AN133" s="5"/>
      <c r="AO133" s="94"/>
      <c r="AQ133" s="13" t="s">
        <v>23</v>
      </c>
      <c r="AR133" s="5">
        <v>3.0832187317687252E-2</v>
      </c>
      <c r="AS133" s="5">
        <v>7.54868632465302E-2</v>
      </c>
      <c r="AT133" s="5"/>
      <c r="AU133" s="5">
        <v>2.4617143843197846E-2</v>
      </c>
      <c r="AV133" s="5">
        <v>0.16415940147899652</v>
      </c>
      <c r="AW133" s="5"/>
      <c r="AX133" s="5"/>
    </row>
    <row r="134" spans="3:50" s="6" customFormat="1" x14ac:dyDescent="0.25">
      <c r="C134" s="25" t="s">
        <v>31</v>
      </c>
      <c r="D134" s="15" t="s">
        <v>12</v>
      </c>
      <c r="E134" s="8"/>
      <c r="F134" s="13" t="s">
        <v>8</v>
      </c>
      <c r="G134" s="4">
        <v>1378107</v>
      </c>
      <c r="H134" s="4">
        <v>208750</v>
      </c>
      <c r="I134" s="4"/>
      <c r="J134" s="4">
        <v>1540457</v>
      </c>
      <c r="K134" s="4">
        <v>46496</v>
      </c>
      <c r="L134" s="4"/>
      <c r="M134" s="4"/>
      <c r="O134" s="13" t="s">
        <v>8</v>
      </c>
      <c r="P134" s="1">
        <v>3.8</v>
      </c>
      <c r="Q134" s="1">
        <v>9.5</v>
      </c>
      <c r="R134" s="20"/>
      <c r="S134" s="1">
        <v>2.9</v>
      </c>
      <c r="T134" s="1">
        <v>21.7</v>
      </c>
      <c r="U134" s="20"/>
      <c r="V134" s="20"/>
      <c r="Y134" s="13" t="s">
        <v>8</v>
      </c>
      <c r="Z134" s="4">
        <v>104736.132</v>
      </c>
      <c r="AA134" s="4">
        <v>39662.5</v>
      </c>
      <c r="AB134" s="4"/>
      <c r="AC134" s="4">
        <v>89346.505999999994</v>
      </c>
      <c r="AD134" s="4">
        <v>20179.263999999999</v>
      </c>
      <c r="AE134" s="4"/>
      <c r="AF134" s="4"/>
      <c r="AH134" s="13" t="s">
        <v>8</v>
      </c>
      <c r="AI134" s="5">
        <v>0.38449961873879968</v>
      </c>
      <c r="AJ134" s="5">
        <v>0.1926514655816044</v>
      </c>
      <c r="AK134" s="5"/>
      <c r="AL134" s="5">
        <v>0.38449961873879968</v>
      </c>
      <c r="AM134" s="5">
        <v>0.1926514655816044</v>
      </c>
      <c r="AN134" s="5"/>
      <c r="AO134" s="94"/>
      <c r="AQ134" s="13" t="s">
        <v>8</v>
      </c>
      <c r="AR134" s="5">
        <v>2.9221971024148773E-2</v>
      </c>
      <c r="AS134" s="5">
        <v>3.6603778460504832E-2</v>
      </c>
      <c r="AT134" s="5"/>
      <c r="AU134" s="5">
        <v>1.9970983607729954E-2</v>
      </c>
      <c r="AV134" s="5">
        <v>0.13431620705951264</v>
      </c>
      <c r="AW134" s="5"/>
      <c r="AX134" s="5"/>
    </row>
    <row r="135" spans="3:50" s="6" customFormat="1" x14ac:dyDescent="0.25">
      <c r="C135" s="35" t="s">
        <v>6</v>
      </c>
      <c r="D135" s="14" t="s">
        <v>12</v>
      </c>
      <c r="E135" s="8"/>
      <c r="F135" s="18" t="s">
        <v>9</v>
      </c>
      <c r="G135" s="3">
        <v>1457084</v>
      </c>
      <c r="H135" s="3">
        <v>669696</v>
      </c>
      <c r="I135" s="3"/>
      <c r="J135" s="3">
        <v>2019769</v>
      </c>
      <c r="K135" s="3">
        <v>75421</v>
      </c>
      <c r="L135" s="3"/>
      <c r="M135" s="3"/>
      <c r="O135" s="18" t="s">
        <v>9</v>
      </c>
      <c r="P135" s="1">
        <v>3.8</v>
      </c>
      <c r="Q135" s="1">
        <v>5.7</v>
      </c>
      <c r="R135" s="19"/>
      <c r="S135" s="1">
        <v>2.2000000000000002</v>
      </c>
      <c r="T135" s="1">
        <v>15.7</v>
      </c>
      <c r="U135" s="19"/>
      <c r="V135" s="19"/>
      <c r="Y135" s="18" t="s">
        <v>9</v>
      </c>
      <c r="Z135" s="3">
        <v>110738.38400000001</v>
      </c>
      <c r="AA135" s="3">
        <v>76345.343999999997</v>
      </c>
      <c r="AB135" s="3"/>
      <c r="AC135" s="3">
        <v>88869.83600000001</v>
      </c>
      <c r="AD135" s="3">
        <v>23682.194</v>
      </c>
      <c r="AE135" s="3"/>
      <c r="AF135" s="3"/>
      <c r="AH135" s="18" t="s">
        <v>9</v>
      </c>
      <c r="AI135" s="21">
        <v>1</v>
      </c>
      <c r="AJ135" s="21">
        <v>1</v>
      </c>
      <c r="AK135" s="21"/>
      <c r="AL135" s="21">
        <v>1</v>
      </c>
      <c r="AM135" s="21">
        <v>1</v>
      </c>
      <c r="AN135" s="21"/>
      <c r="AO135" s="94"/>
      <c r="AQ135" s="18" t="s">
        <v>9</v>
      </c>
      <c r="AR135" s="21">
        <v>7.5999999999999998E-2</v>
      </c>
      <c r="AS135" s="21">
        <v>0.114</v>
      </c>
      <c r="AT135" s="21"/>
      <c r="AU135" s="21">
        <v>4.4000000000000004E-2</v>
      </c>
      <c r="AV135" s="21">
        <v>0.314</v>
      </c>
      <c r="AW135" s="21"/>
      <c r="AX135" s="21"/>
    </row>
    <row r="136" spans="3:50" s="6" customFormat="1" x14ac:dyDescent="0.25">
      <c r="C136" s="25" t="s">
        <v>6</v>
      </c>
      <c r="D136" s="15" t="s">
        <v>12</v>
      </c>
      <c r="E136" s="8"/>
      <c r="F136" s="13" t="s">
        <v>21</v>
      </c>
      <c r="G136" s="4">
        <v>126098</v>
      </c>
      <c r="H136" s="4">
        <v>90825</v>
      </c>
      <c r="I136" s="4"/>
      <c r="J136" s="4">
        <v>202992</v>
      </c>
      <c r="K136" s="4" t="s">
        <v>73</v>
      </c>
      <c r="L136" s="4"/>
      <c r="M136" s="4"/>
      <c r="O136" s="13" t="s">
        <v>21</v>
      </c>
      <c r="P136" s="1">
        <v>12</v>
      </c>
      <c r="Q136" s="1">
        <v>14.4</v>
      </c>
      <c r="R136" s="20"/>
      <c r="S136" s="1">
        <v>9.5</v>
      </c>
      <c r="T136" s="1" t="s">
        <v>73</v>
      </c>
      <c r="U136" s="20"/>
      <c r="V136" s="20"/>
      <c r="Y136" s="13" t="s">
        <v>21</v>
      </c>
      <c r="Z136" s="4">
        <v>30263.52</v>
      </c>
      <c r="AA136" s="4">
        <v>26157.599999999999</v>
      </c>
      <c r="AB136" s="4"/>
      <c r="AC136" s="4">
        <v>38568.480000000003</v>
      </c>
      <c r="AD136" s="4" t="s">
        <v>73</v>
      </c>
      <c r="AE136" s="4"/>
      <c r="AF136" s="4"/>
      <c r="AH136" s="13" t="s">
        <v>21</v>
      </c>
      <c r="AI136" s="5">
        <v>8.6541338728583939E-2</v>
      </c>
      <c r="AJ136" s="5">
        <v>0.13562123709862386</v>
      </c>
      <c r="AK136" s="5"/>
      <c r="AL136" s="5">
        <v>8.6541338728583939E-2</v>
      </c>
      <c r="AM136" s="5">
        <v>0.13562123709862386</v>
      </c>
      <c r="AN136" s="5"/>
      <c r="AO136" s="94"/>
      <c r="AQ136" s="13" t="s">
        <v>21</v>
      </c>
      <c r="AR136" s="5">
        <v>2.0769921294860147E-2</v>
      </c>
      <c r="AS136" s="5">
        <v>3.9058916284403673E-2</v>
      </c>
      <c r="AT136" s="5"/>
      <c r="AU136" s="5">
        <v>1.9095490622937573E-2</v>
      </c>
      <c r="AV136" s="5" t="e">
        <v>#VALUE!</v>
      </c>
      <c r="AW136" s="5"/>
      <c r="AX136" s="5"/>
    </row>
    <row r="137" spans="3:50" s="6" customFormat="1" x14ac:dyDescent="0.25">
      <c r="C137" s="25" t="s">
        <v>6</v>
      </c>
      <c r="D137" s="15" t="s">
        <v>12</v>
      </c>
      <c r="E137" s="17"/>
      <c r="F137" s="13" t="s">
        <v>23</v>
      </c>
      <c r="G137" s="4">
        <v>988345</v>
      </c>
      <c r="H137" s="4">
        <v>493584</v>
      </c>
      <c r="I137" s="4"/>
      <c r="J137" s="4">
        <v>1406258</v>
      </c>
      <c r="K137" s="4">
        <v>44700</v>
      </c>
      <c r="L137" s="4"/>
      <c r="M137" s="4"/>
      <c r="O137" s="13" t="s">
        <v>23</v>
      </c>
      <c r="P137" s="1">
        <v>4.5</v>
      </c>
      <c r="Q137" s="1">
        <v>6.2</v>
      </c>
      <c r="R137" s="20"/>
      <c r="S137" s="1">
        <v>3.8</v>
      </c>
      <c r="T137" s="1">
        <v>21.7</v>
      </c>
      <c r="U137" s="20"/>
      <c r="V137" s="20"/>
      <c r="Y137" s="13" t="s">
        <v>23</v>
      </c>
      <c r="Z137" s="4">
        <v>88951.05</v>
      </c>
      <c r="AA137" s="4">
        <v>61204.416000000005</v>
      </c>
      <c r="AB137" s="4"/>
      <c r="AC137" s="4">
        <v>106875.60799999999</v>
      </c>
      <c r="AD137" s="4">
        <v>19399.8</v>
      </c>
      <c r="AE137" s="4"/>
      <c r="AF137" s="4"/>
      <c r="AH137" s="13" t="s">
        <v>23</v>
      </c>
      <c r="AI137" s="5">
        <v>0.67830337852862288</v>
      </c>
      <c r="AJ137" s="5">
        <v>0.73702694954128445</v>
      </c>
      <c r="AK137" s="5"/>
      <c r="AL137" s="5">
        <v>0.67830337852862288</v>
      </c>
      <c r="AM137" s="5">
        <v>0.73702694954128445</v>
      </c>
      <c r="AN137" s="5"/>
      <c r="AO137" s="94"/>
      <c r="AQ137" s="13" t="s">
        <v>23</v>
      </c>
      <c r="AR137" s="5">
        <v>6.1047304067576059E-2</v>
      </c>
      <c r="AS137" s="5">
        <v>9.1391341743119275E-2</v>
      </c>
      <c r="AT137" s="5"/>
      <c r="AU137" s="5">
        <v>5.2914767975941801E-2</v>
      </c>
      <c r="AV137" s="5">
        <v>0.25722013762745122</v>
      </c>
      <c r="AW137" s="5"/>
      <c r="AX137" s="5"/>
    </row>
    <row r="138" spans="3:50" s="6" customFormat="1" x14ac:dyDescent="0.25">
      <c r="C138" s="25" t="s">
        <v>6</v>
      </c>
      <c r="D138" s="15" t="s">
        <v>12</v>
      </c>
      <c r="E138" s="8"/>
      <c r="F138" s="13" t="s">
        <v>8</v>
      </c>
      <c r="G138" s="4">
        <v>342641</v>
      </c>
      <c r="H138" s="4">
        <v>85287</v>
      </c>
      <c r="I138" s="4"/>
      <c r="J138" s="4">
        <v>410519</v>
      </c>
      <c r="K138" s="4" t="s">
        <v>73</v>
      </c>
      <c r="L138" s="4"/>
      <c r="M138" s="4"/>
      <c r="O138" s="13" t="s">
        <v>8</v>
      </c>
      <c r="P138" s="1">
        <v>7.5</v>
      </c>
      <c r="Q138" s="1">
        <v>14.8</v>
      </c>
      <c r="R138" s="20"/>
      <c r="S138" s="1">
        <v>6.5</v>
      </c>
      <c r="T138" s="1" t="s">
        <v>73</v>
      </c>
      <c r="U138" s="20"/>
      <c r="V138" s="20"/>
      <c r="Y138" s="13" t="s">
        <v>8</v>
      </c>
      <c r="Z138" s="4">
        <v>51396.15</v>
      </c>
      <c r="AA138" s="4">
        <v>25244.952000000001</v>
      </c>
      <c r="AB138" s="4"/>
      <c r="AC138" s="4">
        <v>53367.47</v>
      </c>
      <c r="AD138" s="4" t="s">
        <v>73</v>
      </c>
      <c r="AE138" s="4"/>
      <c r="AF138" s="4"/>
      <c r="AH138" s="13" t="s">
        <v>8</v>
      </c>
      <c r="AI138" s="5">
        <v>0.23515528274279315</v>
      </c>
      <c r="AJ138" s="5">
        <v>0.12735181336009174</v>
      </c>
      <c r="AK138" s="5"/>
      <c r="AL138" s="5">
        <v>0.23515528274279315</v>
      </c>
      <c r="AM138" s="5">
        <v>0.12735181336009174</v>
      </c>
      <c r="AN138" s="5"/>
      <c r="AO138" s="94"/>
      <c r="AQ138" s="13" t="s">
        <v>8</v>
      </c>
      <c r="AR138" s="5">
        <v>3.5273292411418973E-2</v>
      </c>
      <c r="AS138" s="5">
        <v>3.7696136754587155E-2</v>
      </c>
      <c r="AT138" s="5"/>
      <c r="AU138" s="5">
        <v>2.6422561193879104E-2</v>
      </c>
      <c r="AV138" s="5" t="e">
        <v>#VALUE!</v>
      </c>
      <c r="AW138" s="5"/>
      <c r="AX138" s="5"/>
    </row>
    <row r="139" spans="3:50" s="6" customFormat="1" x14ac:dyDescent="0.25">
      <c r="C139" s="35" t="s">
        <v>24</v>
      </c>
      <c r="D139" s="14" t="s">
        <v>12</v>
      </c>
      <c r="E139" s="8"/>
      <c r="F139" s="18" t="s">
        <v>9</v>
      </c>
      <c r="G139" s="3">
        <v>2127073</v>
      </c>
      <c r="H139" s="3">
        <v>413867</v>
      </c>
      <c r="I139" s="3"/>
      <c r="J139" s="3">
        <v>2454047</v>
      </c>
      <c r="K139" s="3">
        <v>74816</v>
      </c>
      <c r="L139" s="3"/>
      <c r="M139" s="3"/>
      <c r="O139" s="18" t="s">
        <v>9</v>
      </c>
      <c r="P139" s="1">
        <v>2.2000000000000002</v>
      </c>
      <c r="Q139" s="1">
        <v>6.5</v>
      </c>
      <c r="R139" s="19"/>
      <c r="S139" s="1">
        <v>2.2000000000000002</v>
      </c>
      <c r="T139" s="1">
        <v>16.3</v>
      </c>
      <c r="U139" s="19"/>
      <c r="V139" s="19"/>
      <c r="Y139" s="18" t="s">
        <v>9</v>
      </c>
      <c r="Z139" s="3">
        <v>93591.212000000014</v>
      </c>
      <c r="AA139" s="3">
        <v>53802.71</v>
      </c>
      <c r="AB139" s="3"/>
      <c r="AC139" s="3">
        <v>107978.06800000001</v>
      </c>
      <c r="AD139" s="3">
        <v>24390.016</v>
      </c>
      <c r="AE139" s="3"/>
      <c r="AF139" s="3"/>
      <c r="AH139" s="18" t="s">
        <v>9</v>
      </c>
      <c r="AI139" s="21">
        <v>1</v>
      </c>
      <c r="AJ139" s="21">
        <v>1</v>
      </c>
      <c r="AK139" s="21"/>
      <c r="AL139" s="21">
        <v>1</v>
      </c>
      <c r="AM139" s="21">
        <v>1</v>
      </c>
      <c r="AN139" s="21"/>
      <c r="AO139" s="94"/>
      <c r="AQ139" s="18" t="s">
        <v>9</v>
      </c>
      <c r="AR139" s="21">
        <v>4.4000000000000004E-2</v>
      </c>
      <c r="AS139" s="21">
        <v>0.13</v>
      </c>
      <c r="AT139" s="21"/>
      <c r="AU139" s="21">
        <v>4.4000000000000004E-2</v>
      </c>
      <c r="AV139" s="21">
        <v>0.32600000000000001</v>
      </c>
      <c r="AW139" s="21"/>
      <c r="AX139" s="21"/>
    </row>
    <row r="140" spans="3:50" s="6" customFormat="1" x14ac:dyDescent="0.25">
      <c r="C140" s="25" t="s">
        <v>24</v>
      </c>
      <c r="D140" s="15" t="s">
        <v>12</v>
      </c>
      <c r="E140" s="8"/>
      <c r="F140" s="13" t="s">
        <v>21</v>
      </c>
      <c r="G140" s="4">
        <v>174652</v>
      </c>
      <c r="H140" s="4">
        <v>66490</v>
      </c>
      <c r="I140" s="4"/>
      <c r="J140" s="4">
        <v>227354</v>
      </c>
      <c r="K140" s="4" t="s">
        <v>73</v>
      </c>
      <c r="L140" s="4"/>
      <c r="M140" s="4"/>
      <c r="O140" s="13" t="s">
        <v>21</v>
      </c>
      <c r="P140" s="1">
        <v>11</v>
      </c>
      <c r="Q140" s="1">
        <v>16.899999999999999</v>
      </c>
      <c r="R140" s="20"/>
      <c r="S140" s="1">
        <v>9.5</v>
      </c>
      <c r="T140" s="1" t="s">
        <v>73</v>
      </c>
      <c r="U140" s="20"/>
      <c r="V140" s="20"/>
      <c r="Y140" s="13" t="s">
        <v>21</v>
      </c>
      <c r="Z140" s="4">
        <v>38423.440000000002</v>
      </c>
      <c r="AA140" s="4">
        <v>22473.62</v>
      </c>
      <c r="AB140" s="4"/>
      <c r="AC140" s="4">
        <v>43197.26</v>
      </c>
      <c r="AD140" s="4" t="s">
        <v>73</v>
      </c>
      <c r="AE140" s="4"/>
      <c r="AF140" s="4"/>
      <c r="AH140" s="13" t="s">
        <v>21</v>
      </c>
      <c r="AI140" s="5">
        <v>8.2109076651342011E-2</v>
      </c>
      <c r="AJ140" s="5">
        <v>0.160655476276195</v>
      </c>
      <c r="AK140" s="5"/>
      <c r="AL140" s="5">
        <v>8.2109076651342011E-2</v>
      </c>
      <c r="AM140" s="5">
        <v>0.160655476276195</v>
      </c>
      <c r="AN140" s="5"/>
      <c r="AO140" s="94"/>
      <c r="AQ140" s="13" t="s">
        <v>21</v>
      </c>
      <c r="AR140" s="5">
        <v>1.8063996863295243E-2</v>
      </c>
      <c r="AS140" s="5">
        <v>5.4301550981353905E-2</v>
      </c>
      <c r="AT140" s="5"/>
      <c r="AU140" s="5">
        <v>1.760245830662575E-2</v>
      </c>
      <c r="AV140" s="5" t="e">
        <v>#VALUE!</v>
      </c>
      <c r="AW140" s="5"/>
      <c r="AX140" s="5"/>
    </row>
    <row r="141" spans="3:50" s="6" customFormat="1" x14ac:dyDescent="0.25">
      <c r="C141" s="25" t="s">
        <v>24</v>
      </c>
      <c r="D141" s="15" t="s">
        <v>12</v>
      </c>
      <c r="E141" s="8"/>
      <c r="F141" s="13" t="s">
        <v>23</v>
      </c>
      <c r="G141" s="4">
        <v>916955</v>
      </c>
      <c r="H141" s="4">
        <v>223914</v>
      </c>
      <c r="I141" s="4"/>
      <c r="J141" s="4">
        <v>1096755</v>
      </c>
      <c r="K141" s="4">
        <v>33844</v>
      </c>
      <c r="L141" s="4"/>
      <c r="M141" s="4"/>
      <c r="O141" s="13" t="s">
        <v>23</v>
      </c>
      <c r="P141" s="1">
        <v>4.5</v>
      </c>
      <c r="Q141" s="1">
        <v>9.5</v>
      </c>
      <c r="R141" s="20"/>
      <c r="S141" s="1">
        <v>3.8</v>
      </c>
      <c r="T141" s="1">
        <v>25</v>
      </c>
      <c r="U141" s="20"/>
      <c r="V141" s="20"/>
      <c r="Y141" s="13" t="s">
        <v>23</v>
      </c>
      <c r="Z141" s="4">
        <v>82525.95</v>
      </c>
      <c r="AA141" s="4">
        <v>42543.66</v>
      </c>
      <c r="AB141" s="4"/>
      <c r="AC141" s="4">
        <v>83353.38</v>
      </c>
      <c r="AD141" s="4">
        <v>16922</v>
      </c>
      <c r="AE141" s="4"/>
      <c r="AF141" s="4"/>
      <c r="AH141" s="13" t="s">
        <v>23</v>
      </c>
      <c r="AI141" s="5">
        <v>0.43108769656706658</v>
      </c>
      <c r="AJ141" s="5">
        <v>0.54102888125895521</v>
      </c>
      <c r="AK141" s="5"/>
      <c r="AL141" s="5">
        <v>0.43108769656706658</v>
      </c>
      <c r="AM141" s="5">
        <v>0.54102888125895521</v>
      </c>
      <c r="AN141" s="5"/>
      <c r="AO141" s="94"/>
      <c r="AQ141" s="13" t="s">
        <v>23</v>
      </c>
      <c r="AR141" s="5">
        <v>3.8797892691035993E-2</v>
      </c>
      <c r="AS141" s="5">
        <v>0.10279548743920149</v>
      </c>
      <c r="AT141" s="5"/>
      <c r="AU141" s="5">
        <v>3.396568199386564E-2</v>
      </c>
      <c r="AV141" s="5">
        <v>0.22618156544054749</v>
      </c>
      <c r="AW141" s="5"/>
      <c r="AX141" s="5"/>
    </row>
    <row r="142" spans="3:50" s="6" customFormat="1" x14ac:dyDescent="0.25">
      <c r="C142" s="25" t="s">
        <v>24</v>
      </c>
      <c r="D142" s="15" t="s">
        <v>12</v>
      </c>
      <c r="E142" s="8"/>
      <c r="F142" s="13" t="s">
        <v>8</v>
      </c>
      <c r="G142" s="4">
        <v>1035466</v>
      </c>
      <c r="H142" s="4">
        <v>123463</v>
      </c>
      <c r="I142" s="4"/>
      <c r="J142" s="4">
        <v>1129938</v>
      </c>
      <c r="K142" s="4" t="s">
        <v>73</v>
      </c>
      <c r="L142" s="4"/>
      <c r="M142" s="4"/>
      <c r="O142" s="13" t="s">
        <v>8</v>
      </c>
      <c r="P142" s="1">
        <v>3.8</v>
      </c>
      <c r="Q142" s="1">
        <v>13.4</v>
      </c>
      <c r="R142" s="20"/>
      <c r="S142" s="1">
        <v>3.8</v>
      </c>
      <c r="T142" s="1" t="s">
        <v>73</v>
      </c>
      <c r="U142" s="20"/>
      <c r="V142" s="20"/>
      <c r="Y142" s="13" t="s">
        <v>8</v>
      </c>
      <c r="Z142" s="4">
        <v>78695.415999999997</v>
      </c>
      <c r="AA142" s="4">
        <v>33088.084000000003</v>
      </c>
      <c r="AB142" s="4"/>
      <c r="AC142" s="4">
        <v>85875.287999999986</v>
      </c>
      <c r="AD142" s="4" t="s">
        <v>73</v>
      </c>
      <c r="AE142" s="4"/>
      <c r="AF142" s="4"/>
      <c r="AH142" s="13" t="s">
        <v>8</v>
      </c>
      <c r="AI142" s="5">
        <v>0.48680322678159144</v>
      </c>
      <c r="AJ142" s="5">
        <v>0.29831564246484982</v>
      </c>
      <c r="AK142" s="5"/>
      <c r="AL142" s="5">
        <v>0.48680322678159144</v>
      </c>
      <c r="AM142" s="5">
        <v>0.29831564246484982</v>
      </c>
      <c r="AN142" s="5"/>
      <c r="AO142" s="94"/>
      <c r="AQ142" s="13" t="s">
        <v>8</v>
      </c>
      <c r="AR142" s="5">
        <v>3.6997045235400948E-2</v>
      </c>
      <c r="AS142" s="5">
        <v>7.9948592180579758E-2</v>
      </c>
      <c r="AT142" s="5"/>
      <c r="AU142" s="5">
        <v>3.4993334683484055E-2</v>
      </c>
      <c r="AV142" s="5" t="e">
        <v>#VALUE!</v>
      </c>
      <c r="AW142" s="5"/>
      <c r="AX142" s="5"/>
    </row>
    <row r="143" spans="3:50" s="6" customFormat="1" x14ac:dyDescent="0.25">
      <c r="C143" s="35" t="s">
        <v>31</v>
      </c>
      <c r="D143" s="14" t="s">
        <v>22</v>
      </c>
      <c r="E143" s="17"/>
      <c r="F143" s="18" t="s">
        <v>9</v>
      </c>
      <c r="G143" s="3">
        <v>18451589</v>
      </c>
      <c r="H143" s="3">
        <v>9117369</v>
      </c>
      <c r="I143" s="3"/>
      <c r="J143" s="3">
        <v>24627933</v>
      </c>
      <c r="K143" s="3">
        <v>2763556</v>
      </c>
      <c r="L143" s="3"/>
      <c r="M143" s="3"/>
      <c r="O143" s="18" t="s">
        <v>9</v>
      </c>
      <c r="P143" s="1">
        <v>0.8</v>
      </c>
      <c r="Q143" s="1">
        <v>1.6</v>
      </c>
      <c r="R143" s="19"/>
      <c r="S143" s="1">
        <v>0.8</v>
      </c>
      <c r="T143" s="1">
        <v>3.9</v>
      </c>
      <c r="U143" s="19"/>
      <c r="V143" s="19"/>
      <c r="Y143" s="18" t="s">
        <v>9</v>
      </c>
      <c r="Z143" s="3">
        <v>295225.424</v>
      </c>
      <c r="AA143" s="3">
        <v>291755.80800000002</v>
      </c>
      <c r="AB143" s="3"/>
      <c r="AC143" s="3">
        <v>394046.92800000007</v>
      </c>
      <c r="AD143" s="3">
        <v>215557.36800000002</v>
      </c>
      <c r="AE143" s="3"/>
      <c r="AF143" s="3"/>
      <c r="AH143" s="18" t="s">
        <v>9</v>
      </c>
      <c r="AI143" s="21">
        <v>1</v>
      </c>
      <c r="AJ143" s="21">
        <v>1</v>
      </c>
      <c r="AK143" s="21"/>
      <c r="AL143" s="21">
        <v>1</v>
      </c>
      <c r="AM143" s="21">
        <v>1</v>
      </c>
      <c r="AN143" s="21"/>
      <c r="AO143" s="94"/>
      <c r="AQ143" s="18" t="s">
        <v>9</v>
      </c>
      <c r="AR143" s="21">
        <v>1.6E-2</v>
      </c>
      <c r="AS143" s="21">
        <v>3.2000000000000001E-2</v>
      </c>
      <c r="AT143" s="21"/>
      <c r="AU143" s="21">
        <v>1.6E-2</v>
      </c>
      <c r="AV143" s="21">
        <v>7.8E-2</v>
      </c>
      <c r="AW143" s="21"/>
      <c r="AX143" s="21"/>
    </row>
    <row r="144" spans="3:50" s="6" customFormat="1" x14ac:dyDescent="0.25">
      <c r="C144" s="25" t="s">
        <v>31</v>
      </c>
      <c r="D144" s="15" t="s">
        <v>22</v>
      </c>
      <c r="E144" s="8"/>
      <c r="F144" s="13" t="s">
        <v>21</v>
      </c>
      <c r="G144" s="4">
        <v>2855718</v>
      </c>
      <c r="H144" s="4">
        <v>2941890</v>
      </c>
      <c r="I144" s="4"/>
      <c r="J144" s="4">
        <v>4698444</v>
      </c>
      <c r="K144" s="4">
        <v>1037187</v>
      </c>
      <c r="L144" s="4"/>
      <c r="M144" s="4"/>
      <c r="O144" s="13" t="s">
        <v>21</v>
      </c>
      <c r="P144" s="1">
        <v>3.9</v>
      </c>
      <c r="Q144" s="1">
        <v>3.9</v>
      </c>
      <c r="R144" s="20"/>
      <c r="S144" s="1">
        <v>2.7</v>
      </c>
      <c r="T144" s="1">
        <v>5.7</v>
      </c>
      <c r="U144" s="20"/>
      <c r="V144" s="20"/>
      <c r="Y144" s="13" t="s">
        <v>21</v>
      </c>
      <c r="Z144" s="4">
        <v>222746.00399999999</v>
      </c>
      <c r="AA144" s="4">
        <v>229467.42</v>
      </c>
      <c r="AB144" s="4"/>
      <c r="AC144" s="4">
        <v>253715.97600000002</v>
      </c>
      <c r="AD144" s="4">
        <v>118239.31800000001</v>
      </c>
      <c r="AE144" s="4"/>
      <c r="AF144" s="4"/>
      <c r="AH144" s="13" t="s">
        <v>21</v>
      </c>
      <c r="AI144" s="5">
        <v>0.15476813406151632</v>
      </c>
      <c r="AJ144" s="5">
        <v>0.32266874358161879</v>
      </c>
      <c r="AK144" s="5"/>
      <c r="AL144" s="5">
        <v>0.15476813406151632</v>
      </c>
      <c r="AM144" s="5">
        <v>0.32266874358161879</v>
      </c>
      <c r="AN144" s="5"/>
      <c r="AO144" s="94"/>
      <c r="AQ144" s="13" t="s">
        <v>21</v>
      </c>
      <c r="AR144" s="5">
        <v>1.2071914456798274E-2</v>
      </c>
      <c r="AS144" s="5">
        <v>2.5168161999366265E-2</v>
      </c>
      <c r="AT144" s="5"/>
      <c r="AU144" s="5">
        <v>1.0301959811243599E-2</v>
      </c>
      <c r="AV144" s="5">
        <v>4.278520789880863E-2</v>
      </c>
      <c r="AW144" s="5"/>
      <c r="AX144" s="5"/>
    </row>
    <row r="145" spans="2:50" s="6" customFormat="1" x14ac:dyDescent="0.25">
      <c r="C145" s="25" t="s">
        <v>31</v>
      </c>
      <c r="D145" s="15" t="s">
        <v>22</v>
      </c>
      <c r="E145" s="8"/>
      <c r="F145" s="13" t="s">
        <v>23</v>
      </c>
      <c r="G145" s="4">
        <v>6698780</v>
      </c>
      <c r="H145" s="4">
        <v>3995609</v>
      </c>
      <c r="I145" s="4"/>
      <c r="J145" s="4">
        <v>9675935</v>
      </c>
      <c r="K145" s="4">
        <v>929784</v>
      </c>
      <c r="L145" s="4"/>
      <c r="M145" s="4"/>
      <c r="O145" s="13" t="s">
        <v>23</v>
      </c>
      <c r="P145" s="1">
        <v>2.1</v>
      </c>
      <c r="Q145" s="1">
        <v>3.1</v>
      </c>
      <c r="R145" s="20"/>
      <c r="S145" s="1">
        <v>1.6</v>
      </c>
      <c r="T145" s="1">
        <v>6.6</v>
      </c>
      <c r="U145" s="20"/>
      <c r="V145" s="20"/>
      <c r="Y145" s="13" t="s">
        <v>23</v>
      </c>
      <c r="Z145" s="4">
        <v>281348.76</v>
      </c>
      <c r="AA145" s="4">
        <v>247727.758</v>
      </c>
      <c r="AB145" s="4"/>
      <c r="AC145" s="4">
        <v>309629.92</v>
      </c>
      <c r="AD145" s="4">
        <v>122731.48799999998</v>
      </c>
      <c r="AE145" s="4"/>
      <c r="AF145" s="4"/>
      <c r="AH145" s="13" t="s">
        <v>23</v>
      </c>
      <c r="AI145" s="5">
        <v>0.36304623954067045</v>
      </c>
      <c r="AJ145" s="5">
        <v>0.4382414488214747</v>
      </c>
      <c r="AK145" s="5"/>
      <c r="AL145" s="5">
        <v>0.36304623954067045</v>
      </c>
      <c r="AM145" s="5">
        <v>0.4382414488214747</v>
      </c>
      <c r="AN145" s="5"/>
      <c r="AO145" s="94"/>
      <c r="AQ145" s="13" t="s">
        <v>23</v>
      </c>
      <c r="AR145" s="5">
        <v>1.5247942060708159E-2</v>
      </c>
      <c r="AS145" s="5">
        <v>2.7170969826931429E-2</v>
      </c>
      <c r="AT145" s="5"/>
      <c r="AU145" s="5">
        <v>1.2572306413209748E-2</v>
      </c>
      <c r="AV145" s="5">
        <v>4.4410711416739884E-2</v>
      </c>
      <c r="AW145" s="5"/>
      <c r="AX145" s="5"/>
    </row>
    <row r="146" spans="2:50" s="6" customFormat="1" x14ac:dyDescent="0.25">
      <c r="C146" s="25" t="s">
        <v>31</v>
      </c>
      <c r="D146" s="15" t="s">
        <v>22</v>
      </c>
      <c r="E146" s="8"/>
      <c r="F146" s="13" t="s">
        <v>8</v>
      </c>
      <c r="G146" s="4">
        <v>8897091</v>
      </c>
      <c r="H146" s="4">
        <v>2179870</v>
      </c>
      <c r="I146" s="4"/>
      <c r="J146" s="4">
        <v>10253554</v>
      </c>
      <c r="K146" s="4">
        <v>796585</v>
      </c>
      <c r="L146" s="4"/>
      <c r="M146" s="4"/>
      <c r="O146" s="13" t="s">
        <v>8</v>
      </c>
      <c r="P146" s="1">
        <v>1.7</v>
      </c>
      <c r="Q146" s="1">
        <v>3.9</v>
      </c>
      <c r="R146" s="20"/>
      <c r="S146" s="1">
        <v>1.4</v>
      </c>
      <c r="T146" s="1">
        <v>6.6</v>
      </c>
      <c r="U146" s="20"/>
      <c r="V146" s="20"/>
      <c r="Y146" s="13" t="s">
        <v>8</v>
      </c>
      <c r="Z146" s="4">
        <v>302501.09399999998</v>
      </c>
      <c r="AA146" s="4">
        <v>170029.86</v>
      </c>
      <c r="AB146" s="4"/>
      <c r="AC146" s="4">
        <v>287099.51199999999</v>
      </c>
      <c r="AD146" s="4">
        <v>105149.22</v>
      </c>
      <c r="AE146" s="4"/>
      <c r="AF146" s="4"/>
      <c r="AH146" s="13" t="s">
        <v>8</v>
      </c>
      <c r="AI146" s="5">
        <v>0.48218562639781321</v>
      </c>
      <c r="AJ146" s="5">
        <v>0.23908980759690651</v>
      </c>
      <c r="AK146" s="5"/>
      <c r="AL146" s="5">
        <v>0.48218562639781321</v>
      </c>
      <c r="AM146" s="5">
        <v>0.23908980759690651</v>
      </c>
      <c r="AN146" s="5"/>
      <c r="AO146" s="94"/>
      <c r="AQ146" s="13" t="s">
        <v>8</v>
      </c>
      <c r="AR146" s="5">
        <v>1.6394311297525648E-2</v>
      </c>
      <c r="AS146" s="5">
        <v>1.8649004992558706E-2</v>
      </c>
      <c r="AT146" s="5"/>
      <c r="AU146" s="5">
        <v>1.1657474949278122E-2</v>
      </c>
      <c r="AV146" s="5">
        <v>3.8048521542534325E-2</v>
      </c>
      <c r="AW146" s="5"/>
      <c r="AX146" s="5"/>
    </row>
    <row r="147" spans="2:50" s="6" customFormat="1" x14ac:dyDescent="0.25">
      <c r="C147" s="35" t="s">
        <v>6</v>
      </c>
      <c r="D147" s="14" t="s">
        <v>22</v>
      </c>
      <c r="E147" s="8"/>
      <c r="F147" s="18" t="s">
        <v>9</v>
      </c>
      <c r="G147" s="3">
        <v>8408938</v>
      </c>
      <c r="H147" s="3">
        <v>5176848</v>
      </c>
      <c r="I147" s="3"/>
      <c r="J147" s="3">
        <v>12056868</v>
      </c>
      <c r="K147" s="3">
        <v>1434866</v>
      </c>
      <c r="L147" s="3"/>
      <c r="M147" s="3"/>
      <c r="O147" s="18" t="s">
        <v>9</v>
      </c>
      <c r="P147" s="1">
        <v>1.7</v>
      </c>
      <c r="Q147" s="1">
        <v>2.2999999999999998</v>
      </c>
      <c r="R147" s="19"/>
      <c r="S147" s="1">
        <v>1.4</v>
      </c>
      <c r="T147" s="1">
        <v>5.7</v>
      </c>
      <c r="U147" s="19"/>
      <c r="V147" s="19"/>
      <c r="Y147" s="18" t="s">
        <v>9</v>
      </c>
      <c r="Z147" s="3">
        <v>285903.89199999999</v>
      </c>
      <c r="AA147" s="3">
        <v>238135.00799999997</v>
      </c>
      <c r="AB147" s="3"/>
      <c r="AC147" s="3">
        <v>337592.304</v>
      </c>
      <c r="AD147" s="3">
        <v>163574.72400000002</v>
      </c>
      <c r="AE147" s="3"/>
      <c r="AF147" s="3"/>
      <c r="AH147" s="18" t="s">
        <v>9</v>
      </c>
      <c r="AI147" s="21">
        <v>1</v>
      </c>
      <c r="AJ147" s="21">
        <v>1</v>
      </c>
      <c r="AK147" s="21"/>
      <c r="AL147" s="21">
        <v>1</v>
      </c>
      <c r="AM147" s="21">
        <v>1</v>
      </c>
      <c r="AN147" s="21"/>
      <c r="AO147" s="94"/>
      <c r="AQ147" s="18" t="s">
        <v>9</v>
      </c>
      <c r="AR147" s="21">
        <v>3.4000000000000002E-2</v>
      </c>
      <c r="AS147" s="21">
        <v>4.5999999999999999E-2</v>
      </c>
      <c r="AT147" s="21"/>
      <c r="AU147" s="21">
        <v>2.7999999999999997E-2</v>
      </c>
      <c r="AV147" s="21">
        <v>0.114</v>
      </c>
      <c r="AW147" s="21"/>
      <c r="AX147" s="21"/>
    </row>
    <row r="148" spans="2:50" s="6" customFormat="1" x14ac:dyDescent="0.25">
      <c r="C148" s="25" t="s">
        <v>6</v>
      </c>
      <c r="D148" s="15" t="s">
        <v>22</v>
      </c>
      <c r="E148" s="17"/>
      <c r="F148" s="13" t="s">
        <v>21</v>
      </c>
      <c r="G148" s="4">
        <v>1529207</v>
      </c>
      <c r="H148" s="4">
        <v>1770938</v>
      </c>
      <c r="I148" s="4"/>
      <c r="J148" s="4">
        <v>2707356</v>
      </c>
      <c r="K148" s="4">
        <v>562033</v>
      </c>
      <c r="L148" s="4"/>
      <c r="M148" s="4"/>
      <c r="O148" s="13" t="s">
        <v>21</v>
      </c>
      <c r="P148" s="1">
        <v>4.5</v>
      </c>
      <c r="Q148" s="1">
        <v>4.5</v>
      </c>
      <c r="R148" s="20"/>
      <c r="S148" s="1">
        <v>3.9</v>
      </c>
      <c r="T148" s="1">
        <v>8.1999999999999993</v>
      </c>
      <c r="U148" s="20"/>
      <c r="V148" s="20"/>
      <c r="Y148" s="13" t="s">
        <v>21</v>
      </c>
      <c r="Z148" s="4">
        <v>137628.63</v>
      </c>
      <c r="AA148" s="4">
        <v>159384.42000000001</v>
      </c>
      <c r="AB148" s="4"/>
      <c r="AC148" s="4">
        <v>211173.76800000001</v>
      </c>
      <c r="AD148" s="4">
        <v>92173.411999999997</v>
      </c>
      <c r="AE148" s="4"/>
      <c r="AF148" s="4"/>
      <c r="AH148" s="13" t="s">
        <v>21</v>
      </c>
      <c r="AI148" s="5">
        <v>0.18185495005433505</v>
      </c>
      <c r="AJ148" s="5">
        <v>0.3420880813962473</v>
      </c>
      <c r="AK148" s="5"/>
      <c r="AL148" s="5">
        <v>0.18185495005433505</v>
      </c>
      <c r="AM148" s="5">
        <v>0.3420880813962473</v>
      </c>
      <c r="AN148" s="5"/>
      <c r="AO148" s="94"/>
      <c r="AQ148" s="13" t="s">
        <v>21</v>
      </c>
      <c r="AR148" s="5">
        <v>1.6366945504890155E-2</v>
      </c>
      <c r="AS148" s="5">
        <v>3.0787927325662257E-2</v>
      </c>
      <c r="AT148" s="5"/>
      <c r="AU148" s="5">
        <v>1.7514811309205673E-2</v>
      </c>
      <c r="AV148" s="5">
        <v>6.4238341420035039E-2</v>
      </c>
      <c r="AW148" s="5"/>
      <c r="AX148" s="5"/>
    </row>
    <row r="149" spans="2:50" s="6" customFormat="1" x14ac:dyDescent="0.25">
      <c r="C149" s="25" t="s">
        <v>6</v>
      </c>
      <c r="D149" s="15" t="s">
        <v>22</v>
      </c>
      <c r="E149" s="8"/>
      <c r="F149" s="13" t="s">
        <v>23</v>
      </c>
      <c r="G149" s="4">
        <v>3433131</v>
      </c>
      <c r="H149" s="4">
        <v>2407578</v>
      </c>
      <c r="I149" s="4"/>
      <c r="J149" s="4">
        <v>5255699</v>
      </c>
      <c r="K149" s="4">
        <v>528204</v>
      </c>
      <c r="L149" s="4"/>
      <c r="M149" s="4"/>
      <c r="O149" s="13" t="s">
        <v>23</v>
      </c>
      <c r="P149" s="1">
        <v>3.1</v>
      </c>
      <c r="Q149" s="1">
        <v>3.9</v>
      </c>
      <c r="R149" s="20"/>
      <c r="S149" s="1">
        <v>2.2999999999999998</v>
      </c>
      <c r="T149" s="1">
        <v>8.1999999999999993</v>
      </c>
      <c r="U149" s="20"/>
      <c r="V149" s="20"/>
      <c r="Y149" s="13" t="s">
        <v>23</v>
      </c>
      <c r="Z149" s="4">
        <v>212854.122</v>
      </c>
      <c r="AA149" s="4">
        <v>187791.08399999997</v>
      </c>
      <c r="AB149" s="4"/>
      <c r="AC149" s="4">
        <v>241762.15399999998</v>
      </c>
      <c r="AD149" s="4">
        <v>86625.455999999991</v>
      </c>
      <c r="AE149" s="4"/>
      <c r="AF149" s="4"/>
      <c r="AH149" s="13" t="s">
        <v>23</v>
      </c>
      <c r="AI149" s="5">
        <v>0.40827165095045298</v>
      </c>
      <c r="AJ149" s="5">
        <v>0.46506638788699223</v>
      </c>
      <c r="AK149" s="5"/>
      <c r="AL149" s="5">
        <v>0.40827165095045298</v>
      </c>
      <c r="AM149" s="5">
        <v>0.46506638788699223</v>
      </c>
      <c r="AN149" s="5"/>
      <c r="AO149" s="94"/>
      <c r="AQ149" s="13" t="s">
        <v>23</v>
      </c>
      <c r="AR149" s="5">
        <v>2.5312842358928087E-2</v>
      </c>
      <c r="AS149" s="5">
        <v>3.6275178255185392E-2</v>
      </c>
      <c r="AT149" s="5"/>
      <c r="AU149" s="5">
        <v>2.0051820588895888E-2</v>
      </c>
      <c r="AV149" s="5">
        <v>6.0371808935468528E-2</v>
      </c>
      <c r="AW149" s="5"/>
      <c r="AX149" s="5"/>
    </row>
    <row r="150" spans="2:50" s="6" customFormat="1" x14ac:dyDescent="0.25">
      <c r="C150" s="25" t="s">
        <v>6</v>
      </c>
      <c r="D150" s="15" t="s">
        <v>22</v>
      </c>
      <c r="E150" s="8"/>
      <c r="F150" s="13" t="s">
        <v>8</v>
      </c>
      <c r="G150" s="4">
        <v>3446600</v>
      </c>
      <c r="H150" s="4">
        <v>998332</v>
      </c>
      <c r="I150" s="4"/>
      <c r="J150" s="4">
        <v>4093813</v>
      </c>
      <c r="K150" s="4">
        <v>344629</v>
      </c>
      <c r="L150" s="4"/>
      <c r="M150" s="4"/>
      <c r="O150" s="13" t="s">
        <v>8</v>
      </c>
      <c r="P150" s="1">
        <v>3.1</v>
      </c>
      <c r="Q150" s="1">
        <v>6.6</v>
      </c>
      <c r="R150" s="20"/>
      <c r="S150" s="1">
        <v>2.7</v>
      </c>
      <c r="T150" s="1">
        <v>10.6</v>
      </c>
      <c r="U150" s="20"/>
      <c r="V150" s="20"/>
      <c r="Y150" s="13" t="s">
        <v>8</v>
      </c>
      <c r="Z150" s="4">
        <v>213689.2</v>
      </c>
      <c r="AA150" s="4">
        <v>131779.82399999999</v>
      </c>
      <c r="AB150" s="4"/>
      <c r="AC150" s="4">
        <v>221065.90200000003</v>
      </c>
      <c r="AD150" s="4">
        <v>73061.347999999998</v>
      </c>
      <c r="AE150" s="4"/>
      <c r="AF150" s="4"/>
      <c r="AH150" s="13" t="s">
        <v>8</v>
      </c>
      <c r="AI150" s="5">
        <v>0.40987339899521202</v>
      </c>
      <c r="AJ150" s="5">
        <v>0.19284553071676047</v>
      </c>
      <c r="AK150" s="5"/>
      <c r="AL150" s="5">
        <v>0.40987339899521202</v>
      </c>
      <c r="AM150" s="5">
        <v>0.19284553071676047</v>
      </c>
      <c r="AN150" s="5"/>
      <c r="AO150" s="94"/>
      <c r="AQ150" s="13" t="s">
        <v>8</v>
      </c>
      <c r="AR150" s="5">
        <v>2.5412150737703147E-2</v>
      </c>
      <c r="AS150" s="5">
        <v>2.5455610054612377E-2</v>
      </c>
      <c r="AT150" s="5"/>
      <c r="AU150" s="5">
        <v>1.8335267666528324E-2</v>
      </c>
      <c r="AV150" s="5">
        <v>5.0918586125812439E-2</v>
      </c>
      <c r="AW150" s="5"/>
      <c r="AX150" s="5"/>
    </row>
    <row r="151" spans="2:50" s="6" customFormat="1" x14ac:dyDescent="0.25">
      <c r="C151" s="35" t="s">
        <v>24</v>
      </c>
      <c r="D151" s="14" t="s">
        <v>22</v>
      </c>
      <c r="E151" s="8"/>
      <c r="F151" s="18" t="s">
        <v>9</v>
      </c>
      <c r="G151" s="3">
        <v>10042651</v>
      </c>
      <c r="H151" s="3">
        <v>3940521</v>
      </c>
      <c r="I151" s="3"/>
      <c r="J151" s="3">
        <v>12571065</v>
      </c>
      <c r="K151" s="3">
        <v>1328690</v>
      </c>
      <c r="L151" s="3"/>
      <c r="M151" s="3"/>
      <c r="O151" s="18" t="s">
        <v>9</v>
      </c>
      <c r="P151" s="1">
        <v>1.4</v>
      </c>
      <c r="Q151" s="1">
        <v>3.1</v>
      </c>
      <c r="R151" s="19"/>
      <c r="S151" s="1">
        <v>1.2</v>
      </c>
      <c r="T151" s="1">
        <v>5.7</v>
      </c>
      <c r="U151" s="19"/>
      <c r="V151" s="19"/>
      <c r="Y151" s="18" t="s">
        <v>9</v>
      </c>
      <c r="Z151" s="3">
        <v>281194.22799999994</v>
      </c>
      <c r="AA151" s="3">
        <v>244312.302</v>
      </c>
      <c r="AB151" s="3"/>
      <c r="AC151" s="3">
        <v>301705.56</v>
      </c>
      <c r="AD151" s="3">
        <v>151470.66</v>
      </c>
      <c r="AE151" s="3"/>
      <c r="AF151" s="3"/>
      <c r="AH151" s="18" t="s">
        <v>9</v>
      </c>
      <c r="AI151" s="21">
        <v>1</v>
      </c>
      <c r="AJ151" s="21">
        <v>1</v>
      </c>
      <c r="AK151" s="21"/>
      <c r="AL151" s="21">
        <v>1</v>
      </c>
      <c r="AM151" s="21">
        <v>1</v>
      </c>
      <c r="AN151" s="21"/>
      <c r="AO151" s="94"/>
      <c r="AQ151" s="18" t="s">
        <v>9</v>
      </c>
      <c r="AR151" s="21">
        <v>2.7999999999999997E-2</v>
      </c>
      <c r="AS151" s="21">
        <v>6.2E-2</v>
      </c>
      <c r="AT151" s="21"/>
      <c r="AU151" s="21">
        <v>2.4E-2</v>
      </c>
      <c r="AV151" s="21">
        <v>0.114</v>
      </c>
      <c r="AW151" s="21"/>
      <c r="AX151" s="21"/>
    </row>
    <row r="152" spans="2:50" s="6" customFormat="1" x14ac:dyDescent="0.25">
      <c r="C152" s="25" t="s">
        <v>24</v>
      </c>
      <c r="D152" s="15" t="s">
        <v>22</v>
      </c>
      <c r="E152" s="8"/>
      <c r="F152" s="13" t="s">
        <v>21</v>
      </c>
      <c r="G152" s="4">
        <v>1326511</v>
      </c>
      <c r="H152" s="4">
        <v>1170952</v>
      </c>
      <c r="I152" s="4"/>
      <c r="J152" s="4">
        <v>1991088</v>
      </c>
      <c r="K152" s="4">
        <v>475154</v>
      </c>
      <c r="L152" s="4"/>
      <c r="M152" s="4"/>
      <c r="O152" s="13" t="s">
        <v>21</v>
      </c>
      <c r="P152" s="1">
        <v>5.7</v>
      </c>
      <c r="Q152" s="1">
        <v>5.7</v>
      </c>
      <c r="R152" s="20"/>
      <c r="S152" s="1">
        <v>4.5</v>
      </c>
      <c r="T152" s="1">
        <v>8.6999999999999993</v>
      </c>
      <c r="U152" s="20"/>
      <c r="V152" s="20"/>
      <c r="Y152" s="13" t="s">
        <v>21</v>
      </c>
      <c r="Z152" s="4">
        <v>151222.25400000002</v>
      </c>
      <c r="AA152" s="4">
        <v>133488.52800000002</v>
      </c>
      <c r="AB152" s="4"/>
      <c r="AC152" s="4">
        <v>179197.92</v>
      </c>
      <c r="AD152" s="4">
        <v>82676.796000000002</v>
      </c>
      <c r="AE152" s="4"/>
      <c r="AF152" s="4"/>
      <c r="AH152" s="13" t="s">
        <v>21</v>
      </c>
      <c r="AI152" s="5">
        <v>0.13208773261163811</v>
      </c>
      <c r="AJ152" s="5">
        <v>0.29715664502232064</v>
      </c>
      <c r="AK152" s="5"/>
      <c r="AL152" s="5">
        <v>0.13208773261163811</v>
      </c>
      <c r="AM152" s="5">
        <v>0.29715664502232064</v>
      </c>
      <c r="AN152" s="5"/>
      <c r="AO152" s="94"/>
      <c r="AQ152" s="13" t="s">
        <v>21</v>
      </c>
      <c r="AR152" s="5">
        <v>1.5058001517726745E-2</v>
      </c>
      <c r="AS152" s="5">
        <v>3.3875857532544552E-2</v>
      </c>
      <c r="AT152" s="5"/>
      <c r="AU152" s="5">
        <v>1.4254792255071466E-2</v>
      </c>
      <c r="AV152" s="5">
        <v>6.222429310072327E-2</v>
      </c>
      <c r="AW152" s="5"/>
      <c r="AX152" s="5"/>
    </row>
    <row r="153" spans="2:50" s="6" customFormat="1" x14ac:dyDescent="0.25">
      <c r="C153" s="25" t="s">
        <v>24</v>
      </c>
      <c r="D153" s="15" t="s">
        <v>22</v>
      </c>
      <c r="E153" s="17"/>
      <c r="F153" s="13" t="s">
        <v>23</v>
      </c>
      <c r="G153" s="4">
        <v>3265649</v>
      </c>
      <c r="H153" s="4">
        <v>1588031</v>
      </c>
      <c r="I153" s="4"/>
      <c r="J153" s="4">
        <v>4420236</v>
      </c>
      <c r="K153" s="4">
        <v>401580</v>
      </c>
      <c r="L153" s="4"/>
      <c r="M153" s="4"/>
      <c r="O153" s="13" t="s">
        <v>23</v>
      </c>
      <c r="P153" s="1">
        <v>3.1</v>
      </c>
      <c r="Q153" s="1">
        <v>4.5</v>
      </c>
      <c r="R153" s="20"/>
      <c r="S153" s="1">
        <v>2.7</v>
      </c>
      <c r="T153" s="1">
        <v>9.1999999999999993</v>
      </c>
      <c r="U153" s="20"/>
      <c r="V153" s="20"/>
      <c r="Y153" s="13" t="s">
        <v>23</v>
      </c>
      <c r="Z153" s="4">
        <v>202470.23800000001</v>
      </c>
      <c r="AA153" s="4">
        <v>142922.79</v>
      </c>
      <c r="AB153" s="4"/>
      <c r="AC153" s="4">
        <v>238692.74400000004</v>
      </c>
      <c r="AD153" s="4">
        <v>73890.719999999987</v>
      </c>
      <c r="AE153" s="4"/>
      <c r="AF153" s="4"/>
      <c r="AH153" s="13" t="s">
        <v>23</v>
      </c>
      <c r="AI153" s="5">
        <v>0.32517798338307285</v>
      </c>
      <c r="AJ153" s="5">
        <v>0.40300026316317056</v>
      </c>
      <c r="AK153" s="5"/>
      <c r="AL153" s="5">
        <v>0.32517798338307285</v>
      </c>
      <c r="AM153" s="5">
        <v>0.40300026316317056</v>
      </c>
      <c r="AN153" s="5"/>
      <c r="AO153" s="94"/>
      <c r="AQ153" s="13" t="s">
        <v>23</v>
      </c>
      <c r="AR153" s="5">
        <v>2.0161034969750521E-2</v>
      </c>
      <c r="AS153" s="5">
        <v>3.6270023684685349E-2</v>
      </c>
      <c r="AT153" s="5"/>
      <c r="AU153" s="5">
        <v>1.8987471944501125E-2</v>
      </c>
      <c r="AV153" s="5">
        <v>5.5611707772317089E-2</v>
      </c>
      <c r="AW153" s="5"/>
      <c r="AX153" s="5"/>
    </row>
    <row r="154" spans="2:50" s="6" customFormat="1" x14ac:dyDescent="0.25">
      <c r="C154" s="25" t="s">
        <v>24</v>
      </c>
      <c r="D154" s="15" t="s">
        <v>22</v>
      </c>
      <c r="E154" s="8"/>
      <c r="F154" s="13" t="s">
        <v>8</v>
      </c>
      <c r="G154" s="4">
        <v>5450491</v>
      </c>
      <c r="H154" s="4">
        <v>1181538</v>
      </c>
      <c r="I154" s="4"/>
      <c r="J154" s="4">
        <v>6159741</v>
      </c>
      <c r="K154" s="4">
        <v>451956</v>
      </c>
      <c r="L154" s="4"/>
      <c r="M154" s="4"/>
      <c r="O154" s="13" t="s">
        <v>8</v>
      </c>
      <c r="P154" s="1">
        <v>2.2999999999999998</v>
      </c>
      <c r="Q154" s="1">
        <v>5.7</v>
      </c>
      <c r="R154" s="20"/>
      <c r="S154" s="1">
        <v>2.1</v>
      </c>
      <c r="T154" s="1">
        <v>8.6999999999999993</v>
      </c>
      <c r="U154" s="20"/>
      <c r="V154" s="20"/>
      <c r="Y154" s="13" t="s">
        <v>8</v>
      </c>
      <c r="Z154" s="4">
        <v>250722.58599999998</v>
      </c>
      <c r="AA154" s="4">
        <v>134695.33200000002</v>
      </c>
      <c r="AB154" s="4"/>
      <c r="AC154" s="4">
        <v>258709.122</v>
      </c>
      <c r="AD154" s="4">
        <v>78640.343999999997</v>
      </c>
      <c r="AE154" s="4"/>
      <c r="AF154" s="4"/>
      <c r="AH154" s="13" t="s">
        <v>8</v>
      </c>
      <c r="AI154" s="5">
        <v>0.542734284005289</v>
      </c>
      <c r="AJ154" s="5">
        <v>0.2998430918145088</v>
      </c>
      <c r="AK154" s="5"/>
      <c r="AL154" s="5">
        <v>0.542734284005289</v>
      </c>
      <c r="AM154" s="5">
        <v>0.2998430918145088</v>
      </c>
      <c r="AN154" s="5"/>
      <c r="AO154" s="94"/>
      <c r="AQ154" s="13" t="s">
        <v>8</v>
      </c>
      <c r="AR154" s="5">
        <v>2.4965777064243289E-2</v>
      </c>
      <c r="AS154" s="5">
        <v>3.4182112466854007E-2</v>
      </c>
      <c r="AT154" s="5"/>
      <c r="AU154" s="5">
        <v>2.0579729879688001E-2</v>
      </c>
      <c r="AV154" s="5">
        <v>5.9186374549368176E-2</v>
      </c>
      <c r="AW154" s="5"/>
      <c r="AX154" s="5"/>
    </row>
    <row r="155" spans="2:50" x14ac:dyDescent="0.25">
      <c r="F155" s="8"/>
      <c r="G155" s="4"/>
      <c r="H155" s="4"/>
    </row>
    <row r="156" spans="2:50" x14ac:dyDescent="0.25">
      <c r="F156" s="8"/>
    </row>
    <row r="157" spans="2:50" x14ac:dyDescent="0.25">
      <c r="F157" s="8"/>
    </row>
    <row r="158" spans="2:50" x14ac:dyDescent="0.25">
      <c r="B158" s="41"/>
      <c r="C158" s="35"/>
      <c r="D158" s="14"/>
      <c r="E158" s="17"/>
      <c r="F158" s="17"/>
      <c r="G158" s="17" t="s">
        <v>33</v>
      </c>
      <c r="H158" s="17"/>
      <c r="I158" s="17"/>
      <c r="J158" s="17"/>
      <c r="K158" s="17"/>
      <c r="L158" s="17"/>
    </row>
    <row r="159" spans="2:50" s="6" customFormat="1" ht="23.25" x14ac:dyDescent="0.25">
      <c r="G159" s="16" t="s">
        <v>85</v>
      </c>
    </row>
    <row r="160" spans="2:50" s="6" customFormat="1" x14ac:dyDescent="0.25"/>
    <row r="161" spans="2:50" s="6" customFormat="1" x14ac:dyDescent="0.25">
      <c r="G161" s="6" t="s">
        <v>25</v>
      </c>
      <c r="O161" s="17" t="s">
        <v>34</v>
      </c>
      <c r="Y161" s="17" t="s">
        <v>35</v>
      </c>
      <c r="AH161" s="17" t="s">
        <v>36</v>
      </c>
      <c r="AQ161" s="17" t="s">
        <v>37</v>
      </c>
    </row>
    <row r="162" spans="2:50" s="6" customFormat="1" x14ac:dyDescent="0.25">
      <c r="G162" s="120" t="s">
        <v>98</v>
      </c>
      <c r="H162" s="120"/>
      <c r="I162" s="120" t="s">
        <v>99</v>
      </c>
      <c r="J162" s="120"/>
      <c r="K162" s="120" t="s">
        <v>100</v>
      </c>
      <c r="L162" s="120"/>
      <c r="P162" s="120" t="s">
        <v>98</v>
      </c>
      <c r="Q162" s="120"/>
      <c r="R162" s="120" t="s">
        <v>99</v>
      </c>
      <c r="S162" s="120"/>
      <c r="T162" s="120" t="s">
        <v>100</v>
      </c>
      <c r="U162" s="120"/>
      <c r="Z162" s="120" t="s">
        <v>98</v>
      </c>
      <c r="AA162" s="120"/>
      <c r="AB162" s="120" t="s">
        <v>99</v>
      </c>
      <c r="AC162" s="120"/>
      <c r="AD162" s="120" t="s">
        <v>100</v>
      </c>
      <c r="AE162" s="120"/>
      <c r="AI162" s="120" t="s">
        <v>98</v>
      </c>
      <c r="AJ162" s="120"/>
      <c r="AK162" s="120" t="s">
        <v>99</v>
      </c>
      <c r="AL162" s="120"/>
      <c r="AM162" s="120" t="s">
        <v>100</v>
      </c>
      <c r="AN162" s="120"/>
      <c r="AR162" s="120" t="s">
        <v>98</v>
      </c>
      <c r="AS162" s="120"/>
      <c r="AT162" s="120" t="s">
        <v>99</v>
      </c>
      <c r="AU162" s="120"/>
      <c r="AV162" s="120" t="s">
        <v>100</v>
      </c>
      <c r="AW162" s="120"/>
    </row>
    <row r="163" spans="2:50" s="17" customFormat="1" x14ac:dyDescent="0.2">
      <c r="B163" s="41"/>
      <c r="C163" s="35"/>
      <c r="D163" s="14"/>
      <c r="G163" s="17" t="s">
        <v>75</v>
      </c>
      <c r="I163" s="17" t="s">
        <v>74</v>
      </c>
      <c r="K163" s="17" t="s">
        <v>76</v>
      </c>
      <c r="M163" s="120"/>
      <c r="N163" s="120"/>
      <c r="O163" s="17" t="s">
        <v>34</v>
      </c>
      <c r="P163" s="17" t="s">
        <v>75</v>
      </c>
      <c r="R163" s="17" t="s">
        <v>74</v>
      </c>
      <c r="T163" s="17" t="s">
        <v>76</v>
      </c>
      <c r="V163" s="120"/>
      <c r="Y163" s="17" t="s">
        <v>35</v>
      </c>
      <c r="Z163" s="17" t="s">
        <v>75</v>
      </c>
      <c r="AB163" s="17" t="s">
        <v>74</v>
      </c>
      <c r="AD163" s="17" t="s">
        <v>76</v>
      </c>
      <c r="AF163" s="120"/>
      <c r="AH163" s="17" t="s">
        <v>36</v>
      </c>
      <c r="AI163" s="17" t="s">
        <v>75</v>
      </c>
      <c r="AK163" s="17" t="s">
        <v>74</v>
      </c>
      <c r="AM163" s="17" t="s">
        <v>76</v>
      </c>
      <c r="AO163" s="120"/>
      <c r="AQ163" s="17" t="s">
        <v>37</v>
      </c>
      <c r="AR163" s="17" t="s">
        <v>75</v>
      </c>
      <c r="AT163" s="17" t="s">
        <v>74</v>
      </c>
      <c r="AV163" s="17" t="s">
        <v>76</v>
      </c>
      <c r="AX163" s="120"/>
    </row>
    <row r="164" spans="2:50" s="6" customFormat="1" x14ac:dyDescent="0.25">
      <c r="F164" s="93" t="s">
        <v>19</v>
      </c>
      <c r="G164" s="117" t="s">
        <v>95</v>
      </c>
      <c r="H164" s="117" t="s">
        <v>97</v>
      </c>
      <c r="I164" s="117" t="s">
        <v>95</v>
      </c>
      <c r="J164" s="117" t="s">
        <v>94</v>
      </c>
      <c r="K164" s="117" t="s">
        <v>95</v>
      </c>
      <c r="L164" s="117" t="s">
        <v>94</v>
      </c>
      <c r="M164" s="117"/>
      <c r="O164" s="93" t="s">
        <v>19</v>
      </c>
      <c r="P164" s="117" t="s">
        <v>95</v>
      </c>
      <c r="Q164" s="117" t="s">
        <v>97</v>
      </c>
      <c r="R164" s="117" t="s">
        <v>95</v>
      </c>
      <c r="S164" s="117" t="s">
        <v>94</v>
      </c>
      <c r="T164" s="117" t="s">
        <v>95</v>
      </c>
      <c r="U164" s="117" t="s">
        <v>94</v>
      </c>
      <c r="V164" s="117"/>
      <c r="Y164" s="93" t="s">
        <v>19</v>
      </c>
      <c r="Z164" s="117" t="s">
        <v>95</v>
      </c>
      <c r="AA164" s="117" t="s">
        <v>97</v>
      </c>
      <c r="AB164" s="117" t="s">
        <v>95</v>
      </c>
      <c r="AC164" s="117" t="s">
        <v>94</v>
      </c>
      <c r="AD164" s="117" t="s">
        <v>95</v>
      </c>
      <c r="AE164" s="117" t="s">
        <v>94</v>
      </c>
      <c r="AF164" s="117"/>
      <c r="AH164" s="93" t="s">
        <v>19</v>
      </c>
      <c r="AI164" s="117" t="s">
        <v>95</v>
      </c>
      <c r="AJ164" s="117" t="s">
        <v>97</v>
      </c>
      <c r="AK164" s="117" t="s">
        <v>95</v>
      </c>
      <c r="AL164" s="117" t="s">
        <v>94</v>
      </c>
      <c r="AM164" s="117" t="s">
        <v>95</v>
      </c>
      <c r="AN164" s="117" t="s">
        <v>94</v>
      </c>
      <c r="AO164" s="117"/>
      <c r="AQ164" s="93" t="s">
        <v>19</v>
      </c>
      <c r="AR164" s="117" t="s">
        <v>95</v>
      </c>
      <c r="AS164" s="117" t="s">
        <v>97</v>
      </c>
      <c r="AT164" s="117" t="s">
        <v>95</v>
      </c>
      <c r="AU164" s="117" t="s">
        <v>94</v>
      </c>
      <c r="AV164" s="117" t="s">
        <v>95</v>
      </c>
      <c r="AW164" s="117" t="s">
        <v>94</v>
      </c>
      <c r="AX164" s="117"/>
    </row>
    <row r="165" spans="2:50" s="6" customFormat="1" x14ac:dyDescent="0.25">
      <c r="C165" s="35" t="s">
        <v>31</v>
      </c>
      <c r="D165" s="14" t="s">
        <v>22</v>
      </c>
      <c r="E165" s="17"/>
      <c r="F165" s="18" t="s">
        <v>9</v>
      </c>
      <c r="G165" s="3">
        <v>26134676</v>
      </c>
      <c r="H165" s="3">
        <v>1913302</v>
      </c>
      <c r="I165" s="3">
        <v>27679714</v>
      </c>
      <c r="J165" s="3">
        <v>368727</v>
      </c>
      <c r="K165" s="3">
        <v>25519721</v>
      </c>
      <c r="L165" s="3">
        <v>2389340</v>
      </c>
      <c r="M165" s="3"/>
      <c r="O165" s="18" t="s">
        <v>9</v>
      </c>
      <c r="P165" s="1">
        <v>0.8</v>
      </c>
      <c r="Q165" s="1">
        <v>4.5</v>
      </c>
      <c r="R165" s="1">
        <v>0.8</v>
      </c>
      <c r="S165" s="1">
        <v>10.6</v>
      </c>
      <c r="T165" s="1">
        <v>0.8</v>
      </c>
      <c r="U165" s="1">
        <v>3.9</v>
      </c>
      <c r="V165" s="19"/>
      <c r="Y165" s="18" t="s">
        <v>9</v>
      </c>
      <c r="Z165" s="3">
        <v>418154.81599999999</v>
      </c>
      <c r="AA165" s="3">
        <v>172197.18</v>
      </c>
      <c r="AB165" s="3">
        <v>442875.42400000006</v>
      </c>
      <c r="AC165" s="3">
        <v>78170.123999999996</v>
      </c>
      <c r="AD165" s="3">
        <v>408315.53600000002</v>
      </c>
      <c r="AE165" s="3">
        <v>186368.52</v>
      </c>
      <c r="AF165" s="3"/>
      <c r="AH165" s="18" t="s">
        <v>9</v>
      </c>
      <c r="AI165" s="21">
        <v>1</v>
      </c>
      <c r="AJ165" s="21">
        <v>1</v>
      </c>
      <c r="AK165" s="21">
        <v>1</v>
      </c>
      <c r="AL165" s="21">
        <v>1</v>
      </c>
      <c r="AM165" s="21">
        <v>1</v>
      </c>
      <c r="AN165" s="21">
        <v>1</v>
      </c>
      <c r="AO165" s="94"/>
      <c r="AQ165" s="18" t="s">
        <v>9</v>
      </c>
      <c r="AR165" s="21">
        <v>1.6E-2</v>
      </c>
      <c r="AS165" s="21">
        <v>0.09</v>
      </c>
      <c r="AT165" s="21">
        <v>1.6E-2</v>
      </c>
      <c r="AU165" s="21">
        <v>0.21199999999999999</v>
      </c>
      <c r="AV165" s="21">
        <v>1.6E-2</v>
      </c>
      <c r="AW165" s="21">
        <v>7.8E-2</v>
      </c>
      <c r="AX165" s="21"/>
    </row>
    <row r="166" spans="2:50" s="6" customFormat="1" x14ac:dyDescent="0.25">
      <c r="C166" s="25" t="s">
        <v>31</v>
      </c>
      <c r="D166" s="15" t="s">
        <v>22</v>
      </c>
      <c r="E166" s="8"/>
      <c r="F166" s="13" t="s">
        <v>21</v>
      </c>
      <c r="G166" s="4">
        <v>4977826</v>
      </c>
      <c r="H166" s="4">
        <v>875544</v>
      </c>
      <c r="I166" s="4">
        <v>5652827</v>
      </c>
      <c r="J166" s="4">
        <v>198584</v>
      </c>
      <c r="K166" s="4">
        <v>4741170</v>
      </c>
      <c r="L166" s="4">
        <v>1092865</v>
      </c>
      <c r="M166" s="4"/>
      <c r="O166" s="13" t="s">
        <v>21</v>
      </c>
      <c r="P166" s="1">
        <v>2.7</v>
      </c>
      <c r="Q166" s="1">
        <v>6.6</v>
      </c>
      <c r="R166" s="1">
        <v>2.2999999999999998</v>
      </c>
      <c r="S166" s="1">
        <v>15.1</v>
      </c>
      <c r="T166" s="1">
        <v>2.7</v>
      </c>
      <c r="U166" s="1">
        <v>5.7</v>
      </c>
      <c r="V166" s="20"/>
      <c r="Y166" s="13" t="s">
        <v>21</v>
      </c>
      <c r="Z166" s="4">
        <v>268802.60400000005</v>
      </c>
      <c r="AA166" s="4">
        <v>115571.80799999999</v>
      </c>
      <c r="AB166" s="4">
        <v>260030.04199999999</v>
      </c>
      <c r="AC166" s="4">
        <v>59972.367999999995</v>
      </c>
      <c r="AD166" s="4">
        <v>256023.18</v>
      </c>
      <c r="AE166" s="4">
        <v>124586.61</v>
      </c>
      <c r="AF166" s="4"/>
      <c r="AH166" s="13" t="s">
        <v>21</v>
      </c>
      <c r="AI166" s="5">
        <v>0.19046824992205758</v>
      </c>
      <c r="AJ166" s="5">
        <v>0.45760888767167962</v>
      </c>
      <c r="AK166" s="5">
        <v>0.2042227387176038</v>
      </c>
      <c r="AL166" s="5">
        <v>0.53856647329867358</v>
      </c>
      <c r="AM166" s="5">
        <v>0.18578455461954305</v>
      </c>
      <c r="AN166" s="5">
        <v>0.45739199946428721</v>
      </c>
      <c r="AO166" s="94"/>
      <c r="AQ166" s="13" t="s">
        <v>21</v>
      </c>
      <c r="AR166" s="5">
        <v>1.0285285495791109E-2</v>
      </c>
      <c r="AS166" s="5">
        <v>6.0404373172661702E-2</v>
      </c>
      <c r="AT166" s="5">
        <v>9.3942459810097741E-3</v>
      </c>
      <c r="AU166" s="5">
        <v>0.1626470749361994</v>
      </c>
      <c r="AV166" s="5">
        <v>1.0032365949455325E-2</v>
      </c>
      <c r="AW166" s="5">
        <v>5.2142687938928747E-2</v>
      </c>
      <c r="AX166" s="5"/>
    </row>
    <row r="167" spans="2:50" s="6" customFormat="1" x14ac:dyDescent="0.25">
      <c r="C167" s="25" t="s">
        <v>31</v>
      </c>
      <c r="D167" s="15" t="s">
        <v>22</v>
      </c>
      <c r="E167" s="8"/>
      <c r="F167" s="13" t="s">
        <v>23</v>
      </c>
      <c r="G167" s="4">
        <v>10028233</v>
      </c>
      <c r="H167" s="4">
        <v>883153</v>
      </c>
      <c r="I167" s="4">
        <v>10801033</v>
      </c>
      <c r="J167" s="4">
        <v>112063</v>
      </c>
      <c r="K167" s="4">
        <v>9783545</v>
      </c>
      <c r="L167" s="4">
        <v>1071159</v>
      </c>
      <c r="M167" s="4"/>
      <c r="O167" s="13" t="s">
        <v>23</v>
      </c>
      <c r="P167" s="1">
        <v>1.4</v>
      </c>
      <c r="Q167" s="1">
        <v>6.6</v>
      </c>
      <c r="R167" s="1">
        <v>1.4</v>
      </c>
      <c r="S167" s="1">
        <v>18.5</v>
      </c>
      <c r="T167" s="1">
        <v>1.6</v>
      </c>
      <c r="U167" s="1">
        <v>5.7</v>
      </c>
      <c r="V167" s="20"/>
      <c r="Y167" s="13" t="s">
        <v>23</v>
      </c>
      <c r="Z167" s="4">
        <v>280790.52399999998</v>
      </c>
      <c r="AA167" s="4">
        <v>116576.196</v>
      </c>
      <c r="AB167" s="4">
        <v>302428.924</v>
      </c>
      <c r="AC167" s="4">
        <v>41463.31</v>
      </c>
      <c r="AD167" s="4">
        <v>313073.44</v>
      </c>
      <c r="AE167" s="4">
        <v>122112.12599999999</v>
      </c>
      <c r="AF167" s="4"/>
      <c r="AH167" s="13" t="s">
        <v>23</v>
      </c>
      <c r="AI167" s="5">
        <v>0.38371369134249073</v>
      </c>
      <c r="AJ167" s="5">
        <v>0.46158578206681433</v>
      </c>
      <c r="AK167" s="5">
        <v>0.39021476161206003</v>
      </c>
      <c r="AL167" s="5">
        <v>0.30391861729680769</v>
      </c>
      <c r="AM167" s="5">
        <v>0.38337194203651365</v>
      </c>
      <c r="AN167" s="5">
        <v>0.44830748240099777</v>
      </c>
      <c r="AO167" s="94"/>
      <c r="AQ167" s="13" t="s">
        <v>23</v>
      </c>
      <c r="AR167" s="5">
        <v>1.0743983357589739E-2</v>
      </c>
      <c r="AS167" s="5">
        <v>6.0929323232819493E-2</v>
      </c>
      <c r="AT167" s="5">
        <v>1.0926013325137681E-2</v>
      </c>
      <c r="AU167" s="5">
        <v>0.11244988839981884</v>
      </c>
      <c r="AV167" s="5">
        <v>1.2267902145168437E-2</v>
      </c>
      <c r="AW167" s="5">
        <v>5.110705299371375E-2</v>
      </c>
      <c r="AX167" s="5"/>
    </row>
    <row r="168" spans="2:50" s="6" customFormat="1" x14ac:dyDescent="0.25">
      <c r="C168" s="25" t="s">
        <v>31</v>
      </c>
      <c r="D168" s="15" t="s">
        <v>22</v>
      </c>
      <c r="E168" s="8"/>
      <c r="F168" s="13" t="s">
        <v>8</v>
      </c>
      <c r="G168" s="4">
        <v>11128617</v>
      </c>
      <c r="H168" s="4">
        <v>154605</v>
      </c>
      <c r="I168" s="4">
        <v>11225854</v>
      </c>
      <c r="J168" s="4">
        <v>58080</v>
      </c>
      <c r="K168" s="4">
        <v>10995006</v>
      </c>
      <c r="L168" s="4">
        <v>225316</v>
      </c>
      <c r="M168" s="4"/>
      <c r="O168" s="13" t="s">
        <v>8</v>
      </c>
      <c r="P168" s="1">
        <v>1.4</v>
      </c>
      <c r="Q168" s="1">
        <v>15.1</v>
      </c>
      <c r="R168" s="1">
        <v>1.4</v>
      </c>
      <c r="S168" s="1">
        <v>24.9</v>
      </c>
      <c r="T168" s="1">
        <v>1.4</v>
      </c>
      <c r="U168" s="1">
        <v>13</v>
      </c>
      <c r="V168" s="20"/>
      <c r="Y168" s="13" t="s">
        <v>8</v>
      </c>
      <c r="Z168" s="4">
        <v>311601.27599999995</v>
      </c>
      <c r="AA168" s="4">
        <v>46690.71</v>
      </c>
      <c r="AB168" s="4">
        <v>314323.91200000001</v>
      </c>
      <c r="AC168" s="4">
        <v>28923.84</v>
      </c>
      <c r="AD168" s="4">
        <v>307860.16799999995</v>
      </c>
      <c r="AE168" s="4">
        <v>58582.16</v>
      </c>
      <c r="AF168" s="4"/>
      <c r="AH168" s="13" t="s">
        <v>8</v>
      </c>
      <c r="AI168" s="5">
        <v>0.4258180587354517</v>
      </c>
      <c r="AJ168" s="5">
        <v>8.080533026150602E-2</v>
      </c>
      <c r="AK168" s="5">
        <v>0.4055624996703362</v>
      </c>
      <c r="AL168" s="5">
        <v>0.15751490940451879</v>
      </c>
      <c r="AM168" s="5">
        <v>0.43084350334394328</v>
      </c>
      <c r="AN168" s="5">
        <v>9.4300518134715031E-2</v>
      </c>
      <c r="AO168" s="94"/>
      <c r="AQ168" s="13" t="s">
        <v>8</v>
      </c>
      <c r="AR168" s="5">
        <v>1.1922905644592648E-2</v>
      </c>
      <c r="AS168" s="5">
        <v>2.4403209738974817E-2</v>
      </c>
      <c r="AT168" s="5">
        <v>1.1355749990769413E-2</v>
      </c>
      <c r="AU168" s="5">
        <v>7.8442424883450351E-2</v>
      </c>
      <c r="AV168" s="5">
        <v>1.2063618093630411E-2</v>
      </c>
      <c r="AW168" s="5">
        <v>2.4518134715025907E-2</v>
      </c>
      <c r="AX168" s="5"/>
    </row>
    <row r="169" spans="2:50" s="6" customFormat="1" x14ac:dyDescent="0.25">
      <c r="C169" s="35" t="s">
        <v>6</v>
      </c>
      <c r="D169" s="14" t="s">
        <v>22</v>
      </c>
      <c r="E169" s="8"/>
      <c r="F169" s="18" t="s">
        <v>9</v>
      </c>
      <c r="G169" s="3">
        <v>12438378</v>
      </c>
      <c r="H169" s="3">
        <v>1363237</v>
      </c>
      <c r="I169" s="3">
        <v>13531620</v>
      </c>
      <c r="J169" s="3">
        <v>267851</v>
      </c>
      <c r="K169" s="3">
        <v>12132037</v>
      </c>
      <c r="L169" s="3">
        <v>1599610</v>
      </c>
      <c r="M169" s="3"/>
      <c r="O169" s="18" t="s">
        <v>9</v>
      </c>
      <c r="P169" s="1">
        <v>1.4</v>
      </c>
      <c r="Q169" s="1">
        <v>5.7</v>
      </c>
      <c r="R169" s="1">
        <v>1.2</v>
      </c>
      <c r="S169" s="1">
        <v>11.7</v>
      </c>
      <c r="T169" s="1">
        <v>1.4</v>
      </c>
      <c r="U169" s="1">
        <v>4.5</v>
      </c>
      <c r="V169" s="19"/>
      <c r="Y169" s="18" t="s">
        <v>9</v>
      </c>
      <c r="Z169" s="3">
        <v>348274.58399999997</v>
      </c>
      <c r="AA169" s="3">
        <v>155409.01800000001</v>
      </c>
      <c r="AB169" s="3">
        <v>324758.88</v>
      </c>
      <c r="AC169" s="3">
        <v>62677.133999999991</v>
      </c>
      <c r="AD169" s="3">
        <v>339697.03600000002</v>
      </c>
      <c r="AE169" s="3">
        <v>143964.9</v>
      </c>
      <c r="AF169" s="3"/>
      <c r="AH169" s="18" t="s">
        <v>9</v>
      </c>
      <c r="AI169" s="21">
        <v>1</v>
      </c>
      <c r="AJ169" s="21">
        <v>1</v>
      </c>
      <c r="AK169" s="21">
        <v>1</v>
      </c>
      <c r="AL169" s="21">
        <v>1</v>
      </c>
      <c r="AM169" s="21">
        <v>1</v>
      </c>
      <c r="AN169" s="21">
        <v>1</v>
      </c>
      <c r="AO169" s="94"/>
      <c r="AQ169" s="18" t="s">
        <v>9</v>
      </c>
      <c r="AR169" s="21">
        <v>2.7999999999999997E-2</v>
      </c>
      <c r="AS169" s="21">
        <v>0.114</v>
      </c>
      <c r="AT169" s="21">
        <v>2.4E-2</v>
      </c>
      <c r="AU169" s="21">
        <v>0.23399999999999999</v>
      </c>
      <c r="AV169" s="21">
        <v>2.7999999999999997E-2</v>
      </c>
      <c r="AW169" s="21">
        <v>0.09</v>
      </c>
      <c r="AX169" s="21"/>
    </row>
    <row r="170" spans="2:50" s="6" customFormat="1" x14ac:dyDescent="0.25">
      <c r="C170" s="25" t="s">
        <v>6</v>
      </c>
      <c r="D170" s="15" t="s">
        <v>22</v>
      </c>
      <c r="E170" s="17"/>
      <c r="F170" s="13" t="s">
        <v>21</v>
      </c>
      <c r="G170" s="4">
        <v>2711225</v>
      </c>
      <c r="H170" s="4">
        <v>621000</v>
      </c>
      <c r="I170" s="4">
        <v>3196468</v>
      </c>
      <c r="J170" s="4">
        <v>132991</v>
      </c>
      <c r="K170" s="4">
        <v>2598991</v>
      </c>
      <c r="L170" s="4">
        <v>719184</v>
      </c>
      <c r="M170" s="4"/>
      <c r="O170" s="13" t="s">
        <v>21</v>
      </c>
      <c r="P170" s="1">
        <v>3.9</v>
      </c>
      <c r="Q170" s="1">
        <v>8.1999999999999993</v>
      </c>
      <c r="R170" s="1">
        <v>3.1</v>
      </c>
      <c r="S170" s="1">
        <v>16.5</v>
      </c>
      <c r="T170" s="1">
        <v>3.9</v>
      </c>
      <c r="U170" s="1">
        <v>8.1999999999999993</v>
      </c>
      <c r="V170" s="20"/>
      <c r="Y170" s="13" t="s">
        <v>21</v>
      </c>
      <c r="Z170" s="4">
        <v>211475.55</v>
      </c>
      <c r="AA170" s="4">
        <v>101844</v>
      </c>
      <c r="AB170" s="4">
        <v>198181.016</v>
      </c>
      <c r="AC170" s="4">
        <v>43887.03</v>
      </c>
      <c r="AD170" s="4">
        <v>202721.29800000001</v>
      </c>
      <c r="AE170" s="4">
        <v>117946.17599999999</v>
      </c>
      <c r="AF170" s="4"/>
      <c r="AH170" s="13" t="s">
        <v>21</v>
      </c>
      <c r="AI170" s="5">
        <v>0.21797255236977039</v>
      </c>
      <c r="AJ170" s="5">
        <v>0.45553341055150354</v>
      </c>
      <c r="AK170" s="5">
        <v>0.23622212270223372</v>
      </c>
      <c r="AL170" s="5">
        <v>0.49651111998835173</v>
      </c>
      <c r="AM170" s="5">
        <v>0.21422544293262541</v>
      </c>
      <c r="AN170" s="5">
        <v>0.44959958990003812</v>
      </c>
      <c r="AO170" s="94"/>
      <c r="AQ170" s="13" t="s">
        <v>21</v>
      </c>
      <c r="AR170" s="5">
        <v>1.7001859084842089E-2</v>
      </c>
      <c r="AS170" s="5">
        <v>7.470747933044658E-2</v>
      </c>
      <c r="AT170" s="5">
        <v>1.4645771607538492E-2</v>
      </c>
      <c r="AU170" s="5">
        <v>0.16384866959615607</v>
      </c>
      <c r="AV170" s="5">
        <v>1.6709584548744782E-2</v>
      </c>
      <c r="AW170" s="5">
        <v>7.3734332743606246E-2</v>
      </c>
      <c r="AX170" s="5"/>
    </row>
    <row r="171" spans="2:50" s="6" customFormat="1" x14ac:dyDescent="0.25">
      <c r="C171" s="25" t="s">
        <v>6</v>
      </c>
      <c r="D171" s="15" t="s">
        <v>22</v>
      </c>
      <c r="E171" s="8"/>
      <c r="F171" s="13" t="s">
        <v>23</v>
      </c>
      <c r="G171" s="4">
        <v>5319046</v>
      </c>
      <c r="H171" s="4">
        <v>638318</v>
      </c>
      <c r="I171" s="4">
        <v>5860979</v>
      </c>
      <c r="J171" s="4">
        <v>96295</v>
      </c>
      <c r="K171" s="4">
        <v>5181128</v>
      </c>
      <c r="L171" s="4">
        <v>746578</v>
      </c>
      <c r="M171" s="4"/>
      <c r="O171" s="13" t="s">
        <v>23</v>
      </c>
      <c r="P171" s="1">
        <v>2.2999999999999998</v>
      </c>
      <c r="Q171" s="1">
        <v>8.1999999999999993</v>
      </c>
      <c r="R171" s="1">
        <v>2.2999999999999998</v>
      </c>
      <c r="S171" s="1">
        <v>19.399999999999999</v>
      </c>
      <c r="T171" s="1">
        <v>2.2999999999999998</v>
      </c>
      <c r="U171" s="1">
        <v>8.1999999999999993</v>
      </c>
      <c r="V171" s="20"/>
      <c r="Y171" s="13" t="s">
        <v>23</v>
      </c>
      <c r="Z171" s="4">
        <v>244676.11599999998</v>
      </c>
      <c r="AA171" s="4">
        <v>104684.15199999999</v>
      </c>
      <c r="AB171" s="4">
        <v>269605.03399999999</v>
      </c>
      <c r="AC171" s="4">
        <v>37362.459999999992</v>
      </c>
      <c r="AD171" s="4">
        <v>238331.88799999998</v>
      </c>
      <c r="AE171" s="4">
        <v>122438.79199999999</v>
      </c>
      <c r="AF171" s="4"/>
      <c r="AH171" s="13" t="s">
        <v>23</v>
      </c>
      <c r="AI171" s="5">
        <v>0.42763180215298169</v>
      </c>
      <c r="AJ171" s="5">
        <v>0.46823699767538585</v>
      </c>
      <c r="AK171" s="5">
        <v>0.43313210096056498</v>
      </c>
      <c r="AL171" s="5">
        <v>0.35950957808632411</v>
      </c>
      <c r="AM171" s="5">
        <v>0.42706167150660684</v>
      </c>
      <c r="AN171" s="5">
        <v>0.46672501422221668</v>
      </c>
      <c r="AO171" s="94"/>
      <c r="AQ171" s="13" t="s">
        <v>23</v>
      </c>
      <c r="AR171" s="5">
        <v>1.9671062899037157E-2</v>
      </c>
      <c r="AS171" s="5">
        <v>7.6790867618763275E-2</v>
      </c>
      <c r="AT171" s="5">
        <v>1.9924076644185988E-2</v>
      </c>
      <c r="AU171" s="5">
        <v>0.13948971629749374</v>
      </c>
      <c r="AV171" s="5">
        <v>1.9644836889303914E-2</v>
      </c>
      <c r="AW171" s="5">
        <v>7.6542902332443527E-2</v>
      </c>
      <c r="AX171" s="5"/>
    </row>
    <row r="172" spans="2:50" s="6" customFormat="1" x14ac:dyDescent="0.25">
      <c r="C172" s="25" t="s">
        <v>6</v>
      </c>
      <c r="D172" s="15" t="s">
        <v>22</v>
      </c>
      <c r="E172" s="8"/>
      <c r="F172" s="13" t="s">
        <v>8</v>
      </c>
      <c r="G172" s="4">
        <v>4408107</v>
      </c>
      <c r="H172" s="4">
        <v>103919</v>
      </c>
      <c r="I172" s="4">
        <v>4474173</v>
      </c>
      <c r="J172" s="4">
        <v>38565</v>
      </c>
      <c r="K172" s="4">
        <v>4351918</v>
      </c>
      <c r="L172" s="4">
        <v>133848</v>
      </c>
      <c r="M172" s="4"/>
      <c r="O172" s="13" t="s">
        <v>8</v>
      </c>
      <c r="P172" s="1">
        <v>2.7</v>
      </c>
      <c r="Q172" s="1">
        <v>18.5</v>
      </c>
      <c r="R172" s="1">
        <v>2.7</v>
      </c>
      <c r="S172" s="1">
        <v>31.2</v>
      </c>
      <c r="T172" s="1">
        <v>2.7</v>
      </c>
      <c r="U172" s="1">
        <v>16.5</v>
      </c>
      <c r="V172" s="20"/>
      <c r="Y172" s="13" t="s">
        <v>8</v>
      </c>
      <c r="Z172" s="4">
        <v>238037.77800000002</v>
      </c>
      <c r="AA172" s="4">
        <v>38450.03</v>
      </c>
      <c r="AB172" s="4">
        <v>241605.34200000003</v>
      </c>
      <c r="AC172" s="4">
        <v>24064.560000000001</v>
      </c>
      <c r="AD172" s="4">
        <v>235003.57200000004</v>
      </c>
      <c r="AE172" s="4">
        <v>44169.84</v>
      </c>
      <c r="AF172" s="4"/>
      <c r="AH172" s="13" t="s">
        <v>8</v>
      </c>
      <c r="AI172" s="5">
        <v>0.35439564547724794</v>
      </c>
      <c r="AJ172" s="5">
        <v>7.6229591773110617E-2</v>
      </c>
      <c r="AK172" s="5">
        <v>0.33064577633720132</v>
      </c>
      <c r="AL172" s="5">
        <v>0.14397930192532415</v>
      </c>
      <c r="AM172" s="5">
        <v>0.35871288556076775</v>
      </c>
      <c r="AN172" s="5">
        <v>8.3675395877745196E-2</v>
      </c>
      <c r="AO172" s="94"/>
      <c r="AQ172" s="13" t="s">
        <v>8</v>
      </c>
      <c r="AR172" s="5">
        <v>1.9137364855771392E-2</v>
      </c>
      <c r="AS172" s="5">
        <v>2.8204948956050926E-2</v>
      </c>
      <c r="AT172" s="5">
        <v>1.7854871922208873E-2</v>
      </c>
      <c r="AU172" s="5">
        <v>8.9843084401402262E-2</v>
      </c>
      <c r="AV172" s="5">
        <v>1.9370495820281459E-2</v>
      </c>
      <c r="AW172" s="5">
        <v>2.7612880639655914E-2</v>
      </c>
      <c r="AX172" s="5"/>
    </row>
    <row r="173" spans="2:50" s="6" customFormat="1" x14ac:dyDescent="0.25">
      <c r="C173" s="35" t="s">
        <v>24</v>
      </c>
      <c r="D173" s="14" t="s">
        <v>22</v>
      </c>
      <c r="E173" s="8"/>
      <c r="F173" s="18" t="s">
        <v>9</v>
      </c>
      <c r="G173" s="3">
        <v>13696298</v>
      </c>
      <c r="H173" s="3">
        <v>550065</v>
      </c>
      <c r="I173" s="3">
        <v>14148094</v>
      </c>
      <c r="J173" s="3">
        <v>100876</v>
      </c>
      <c r="K173" s="3">
        <v>13387684</v>
      </c>
      <c r="L173" s="3">
        <v>789730</v>
      </c>
      <c r="M173" s="3"/>
      <c r="O173" s="18" t="s">
        <v>9</v>
      </c>
      <c r="P173" s="1">
        <v>1.2</v>
      </c>
      <c r="Q173" s="1">
        <v>8.1999999999999993</v>
      </c>
      <c r="R173" s="1">
        <v>1.2</v>
      </c>
      <c r="S173" s="1">
        <v>18.5</v>
      </c>
      <c r="T173" s="1">
        <v>1.2</v>
      </c>
      <c r="U173" s="1">
        <v>6.6</v>
      </c>
      <c r="V173" s="19"/>
      <c r="Y173" s="18" t="s">
        <v>9</v>
      </c>
      <c r="Z173" s="3">
        <v>328711.152</v>
      </c>
      <c r="AA173" s="3">
        <v>90210.66</v>
      </c>
      <c r="AB173" s="3">
        <v>339554.25599999999</v>
      </c>
      <c r="AC173" s="3">
        <v>37324.120000000003</v>
      </c>
      <c r="AD173" s="3">
        <v>321304.41599999997</v>
      </c>
      <c r="AE173" s="3">
        <v>104244.36</v>
      </c>
      <c r="AF173" s="3"/>
      <c r="AH173" s="18" t="s">
        <v>9</v>
      </c>
      <c r="AI173" s="21">
        <v>1</v>
      </c>
      <c r="AJ173" s="21">
        <v>1</v>
      </c>
      <c r="AK173" s="21">
        <v>1</v>
      </c>
      <c r="AL173" s="21">
        <v>1</v>
      </c>
      <c r="AM173" s="21">
        <v>1</v>
      </c>
      <c r="AN173" s="21">
        <v>1</v>
      </c>
      <c r="AO173" s="94"/>
      <c r="AQ173" s="18" t="s">
        <v>9</v>
      </c>
      <c r="AR173" s="21">
        <v>2.4E-2</v>
      </c>
      <c r="AS173" s="21">
        <v>0.16399999999999998</v>
      </c>
      <c r="AT173" s="21">
        <v>2.4E-2</v>
      </c>
      <c r="AU173" s="21">
        <v>0.37</v>
      </c>
      <c r="AV173" s="21">
        <v>2.4E-2</v>
      </c>
      <c r="AW173" s="21">
        <v>0.13200000000000001</v>
      </c>
      <c r="AX173" s="21"/>
    </row>
    <row r="174" spans="2:50" s="6" customFormat="1" x14ac:dyDescent="0.25">
      <c r="C174" s="25" t="s">
        <v>24</v>
      </c>
      <c r="D174" s="15" t="s">
        <v>22</v>
      </c>
      <c r="E174" s="8"/>
      <c r="F174" s="13" t="s">
        <v>21</v>
      </c>
      <c r="G174" s="4">
        <v>2266601</v>
      </c>
      <c r="H174" s="4">
        <v>254544</v>
      </c>
      <c r="I174" s="4">
        <v>2456359</v>
      </c>
      <c r="J174" s="4">
        <v>65593</v>
      </c>
      <c r="K174" s="4">
        <v>2142179</v>
      </c>
      <c r="L174" s="4">
        <v>373681</v>
      </c>
      <c r="M174" s="4"/>
      <c r="O174" s="13" t="s">
        <v>21</v>
      </c>
      <c r="P174" s="1">
        <v>3.9</v>
      </c>
      <c r="Q174" s="1">
        <v>11.7</v>
      </c>
      <c r="R174" s="1">
        <v>3.9</v>
      </c>
      <c r="S174" s="1">
        <v>22.9</v>
      </c>
      <c r="T174" s="1">
        <v>3.9</v>
      </c>
      <c r="U174" s="1">
        <v>9.8000000000000007</v>
      </c>
      <c r="V174" s="20"/>
      <c r="Y174" s="13" t="s">
        <v>21</v>
      </c>
      <c r="Z174" s="4">
        <v>176794.878</v>
      </c>
      <c r="AA174" s="4">
        <v>59563.295999999995</v>
      </c>
      <c r="AB174" s="4">
        <v>191596.00199999998</v>
      </c>
      <c r="AC174" s="4">
        <v>30041.593999999997</v>
      </c>
      <c r="AD174" s="4">
        <v>167089.962</v>
      </c>
      <c r="AE174" s="4">
        <v>73241.47600000001</v>
      </c>
      <c r="AF174" s="4"/>
      <c r="AH174" s="13" t="s">
        <v>21</v>
      </c>
      <c r="AI174" s="5">
        <v>0.16549004701854472</v>
      </c>
      <c r="AJ174" s="5">
        <v>0.46275258378555262</v>
      </c>
      <c r="AK174" s="5">
        <v>0.17361766185607758</v>
      </c>
      <c r="AL174" s="5">
        <v>0.65023395059280698</v>
      </c>
      <c r="AM174" s="5">
        <v>0.16001117146177038</v>
      </c>
      <c r="AN174" s="5">
        <v>0.47317564230813064</v>
      </c>
      <c r="AO174" s="94"/>
      <c r="AQ174" s="13" t="s">
        <v>21</v>
      </c>
      <c r="AR174" s="5">
        <v>1.2908223667446489E-2</v>
      </c>
      <c r="AS174" s="5">
        <v>0.1082841046058193</v>
      </c>
      <c r="AT174" s="5">
        <v>1.3542177624774049E-2</v>
      </c>
      <c r="AU174" s="5">
        <v>0.29780714937150554</v>
      </c>
      <c r="AV174" s="5">
        <v>1.248087137401809E-2</v>
      </c>
      <c r="AW174" s="5">
        <v>9.2742425892393607E-2</v>
      </c>
      <c r="AX174" s="5"/>
    </row>
    <row r="175" spans="2:50" s="6" customFormat="1" x14ac:dyDescent="0.25">
      <c r="C175" s="25" t="s">
        <v>24</v>
      </c>
      <c r="D175" s="15" t="s">
        <v>22</v>
      </c>
      <c r="E175" s="17"/>
      <c r="F175" s="13" t="s">
        <v>23</v>
      </c>
      <c r="G175" s="4">
        <v>4709187</v>
      </c>
      <c r="H175" s="4">
        <v>244835</v>
      </c>
      <c r="I175" s="4">
        <v>4940054</v>
      </c>
      <c r="J175" s="4">
        <v>0</v>
      </c>
      <c r="K175" s="4">
        <v>4602417</v>
      </c>
      <c r="L175" s="4">
        <v>324581</v>
      </c>
      <c r="M175" s="4"/>
      <c r="O175" s="13" t="s">
        <v>23</v>
      </c>
      <c r="P175" s="1">
        <v>2.7</v>
      </c>
      <c r="Q175" s="1">
        <v>13</v>
      </c>
      <c r="R175" s="1">
        <v>2.7</v>
      </c>
      <c r="S175" s="1"/>
      <c r="T175" s="1">
        <v>2.7</v>
      </c>
      <c r="U175" s="1">
        <v>10.6</v>
      </c>
      <c r="V175" s="20"/>
      <c r="Y175" s="13" t="s">
        <v>23</v>
      </c>
      <c r="Z175" s="4">
        <v>254296.098</v>
      </c>
      <c r="AA175" s="4">
        <v>63657.1</v>
      </c>
      <c r="AB175" s="4">
        <v>266762.91600000003</v>
      </c>
      <c r="AC175" s="4" t="e">
        <v>#VALUE!</v>
      </c>
      <c r="AD175" s="4">
        <v>248530.51800000001</v>
      </c>
      <c r="AE175" s="4">
        <v>68811.172000000006</v>
      </c>
      <c r="AF175" s="4"/>
      <c r="AH175" s="13" t="s">
        <v>23</v>
      </c>
      <c r="AI175" s="5">
        <v>0.34382918654369232</v>
      </c>
      <c r="AJ175" s="5">
        <v>0.44510194249770479</v>
      </c>
      <c r="AK175" s="5">
        <v>0.34916745676131355</v>
      </c>
      <c r="AL175" s="5" t="e">
        <v>#VALUE!</v>
      </c>
      <c r="AM175" s="5">
        <v>0.34377992489216208</v>
      </c>
      <c r="AN175" s="5">
        <v>0.41100249452344473</v>
      </c>
      <c r="AO175" s="94"/>
      <c r="AQ175" s="13" t="s">
        <v>23</v>
      </c>
      <c r="AR175" s="5">
        <v>1.8566776073359385E-2</v>
      </c>
      <c r="AS175" s="5">
        <v>0.11572650504940325</v>
      </c>
      <c r="AT175" s="5">
        <v>1.8855042665110934E-2</v>
      </c>
      <c r="AU175" s="5" t="e">
        <v>#VALUE!</v>
      </c>
      <c r="AV175" s="5">
        <v>1.8564115944176753E-2</v>
      </c>
      <c r="AW175" s="5">
        <v>8.7132528838970269E-2</v>
      </c>
      <c r="AX175" s="5"/>
    </row>
    <row r="176" spans="2:50" s="6" customFormat="1" x14ac:dyDescent="0.25">
      <c r="C176" s="25" t="s">
        <v>24</v>
      </c>
      <c r="D176" s="15" t="s">
        <v>22</v>
      </c>
      <c r="E176" s="8"/>
      <c r="F176" s="13" t="s">
        <v>8</v>
      </c>
      <c r="G176" s="4">
        <v>6720510</v>
      </c>
      <c r="H176" s="4">
        <v>50686</v>
      </c>
      <c r="I176" s="4">
        <v>6751681</v>
      </c>
      <c r="J176" s="4">
        <v>0</v>
      </c>
      <c r="K176" s="4">
        <v>6643088</v>
      </c>
      <c r="L176" s="4">
        <v>91468</v>
      </c>
      <c r="M176" s="4"/>
      <c r="O176" s="13" t="s">
        <v>8</v>
      </c>
      <c r="P176" s="1">
        <v>2.1</v>
      </c>
      <c r="Q176" s="1">
        <v>26.1</v>
      </c>
      <c r="R176" s="1">
        <v>2.1</v>
      </c>
      <c r="S176" s="1"/>
      <c r="T176" s="1">
        <v>2.1</v>
      </c>
      <c r="U176" s="1">
        <v>19.399999999999999</v>
      </c>
      <c r="V176" s="20"/>
      <c r="Y176" s="13" t="s">
        <v>8</v>
      </c>
      <c r="Z176" s="4">
        <v>282261.42</v>
      </c>
      <c r="AA176" s="4">
        <v>26458.092000000001</v>
      </c>
      <c r="AB176" s="4">
        <v>283570.60200000001</v>
      </c>
      <c r="AC176" s="4" t="e">
        <v>#VALUE!</v>
      </c>
      <c r="AD176" s="4">
        <v>279009.696</v>
      </c>
      <c r="AE176" s="4">
        <v>35489.584000000003</v>
      </c>
      <c r="AF176" s="4"/>
      <c r="AH176" s="13" t="s">
        <v>8</v>
      </c>
      <c r="AI176" s="5">
        <v>0.49068076643776298</v>
      </c>
      <c r="AJ176" s="5">
        <v>9.2145473716742574E-2</v>
      </c>
      <c r="AK176" s="5">
        <v>0.47721488138260887</v>
      </c>
      <c r="AL176" s="5" t="e">
        <v>#VALUE!</v>
      </c>
      <c r="AM176" s="5">
        <v>0.49620890364606751</v>
      </c>
      <c r="AN176" s="5">
        <v>0.11582186316842465</v>
      </c>
      <c r="AO176" s="94"/>
      <c r="AQ176" s="13" t="s">
        <v>8</v>
      </c>
      <c r="AR176" s="5">
        <v>2.0608592190386049E-2</v>
      </c>
      <c r="AS176" s="5">
        <v>4.8099937280139622E-2</v>
      </c>
      <c r="AT176" s="5">
        <v>2.0043025018069573E-2</v>
      </c>
      <c r="AU176" s="5" t="e">
        <v>#VALUE!</v>
      </c>
      <c r="AV176" s="5">
        <v>2.0840773953134835E-2</v>
      </c>
      <c r="AW176" s="5">
        <v>4.4938882909348762E-2</v>
      </c>
      <c r="AX176" s="5"/>
    </row>
    <row r="177" spans="2:50" x14ac:dyDescent="0.25">
      <c r="AI177" s="5"/>
      <c r="AJ177" s="5"/>
      <c r="AK177" s="5"/>
      <c r="AL177" s="5"/>
      <c r="AM177" s="5"/>
      <c r="AN177" s="5"/>
    </row>
    <row r="180" spans="2:50" s="6" customFormat="1" ht="23.25" x14ac:dyDescent="0.25">
      <c r="G180" s="16" t="s">
        <v>89</v>
      </c>
    </row>
    <row r="181" spans="2:50" s="6" customFormat="1" x14ac:dyDescent="0.25"/>
    <row r="182" spans="2:50" s="17" customFormat="1" x14ac:dyDescent="0.25">
      <c r="B182" s="41"/>
      <c r="C182" s="35"/>
      <c r="D182" s="14"/>
      <c r="G182" s="17" t="s">
        <v>33</v>
      </c>
      <c r="O182" s="17" t="s">
        <v>34</v>
      </c>
      <c r="Y182" s="17" t="s">
        <v>35</v>
      </c>
      <c r="AH182" s="17" t="s">
        <v>36</v>
      </c>
      <c r="AQ182" s="17" t="s">
        <v>37</v>
      </c>
    </row>
    <row r="183" spans="2:50" s="6" customFormat="1" x14ac:dyDescent="0.25">
      <c r="F183" s="93" t="s">
        <v>19</v>
      </c>
      <c r="G183" s="117" t="s">
        <v>18</v>
      </c>
      <c r="H183" s="117" t="s">
        <v>17</v>
      </c>
      <c r="I183" s="117" t="s">
        <v>16</v>
      </c>
      <c r="J183" s="117" t="s">
        <v>14</v>
      </c>
      <c r="K183" s="117" t="s">
        <v>13</v>
      </c>
      <c r="L183" s="117" t="s">
        <v>10</v>
      </c>
      <c r="M183" s="117" t="s">
        <v>20</v>
      </c>
      <c r="O183" s="93" t="s">
        <v>19</v>
      </c>
      <c r="P183" s="117" t="s">
        <v>18</v>
      </c>
      <c r="Q183" s="117" t="s">
        <v>17</v>
      </c>
      <c r="R183" s="117" t="s">
        <v>16</v>
      </c>
      <c r="S183" s="117" t="s">
        <v>14</v>
      </c>
      <c r="T183" s="117" t="s">
        <v>13</v>
      </c>
      <c r="U183" s="117" t="s">
        <v>10</v>
      </c>
      <c r="V183" s="117" t="s">
        <v>20</v>
      </c>
      <c r="Y183" s="93" t="s">
        <v>19</v>
      </c>
      <c r="Z183" s="117" t="s">
        <v>18</v>
      </c>
      <c r="AA183" s="117" t="s">
        <v>17</v>
      </c>
      <c r="AB183" s="117" t="s">
        <v>16</v>
      </c>
      <c r="AC183" s="117" t="s">
        <v>14</v>
      </c>
      <c r="AD183" s="117" t="s">
        <v>13</v>
      </c>
      <c r="AE183" s="117" t="s">
        <v>10</v>
      </c>
      <c r="AF183" s="117" t="s">
        <v>20</v>
      </c>
      <c r="AH183" s="93" t="s">
        <v>19</v>
      </c>
      <c r="AI183" s="117" t="s">
        <v>18</v>
      </c>
      <c r="AJ183" s="117" t="s">
        <v>17</v>
      </c>
      <c r="AK183" s="117" t="s">
        <v>16</v>
      </c>
      <c r="AL183" s="117" t="s">
        <v>14</v>
      </c>
      <c r="AM183" s="117" t="s">
        <v>13</v>
      </c>
      <c r="AN183" s="117" t="s">
        <v>10</v>
      </c>
      <c r="AO183" s="117" t="s">
        <v>20</v>
      </c>
      <c r="AQ183" s="93" t="s">
        <v>19</v>
      </c>
      <c r="AR183" s="117" t="s">
        <v>18</v>
      </c>
      <c r="AS183" s="117" t="s">
        <v>17</v>
      </c>
      <c r="AT183" s="117" t="s">
        <v>16</v>
      </c>
      <c r="AU183" s="117" t="s">
        <v>14</v>
      </c>
      <c r="AV183" s="117" t="s">
        <v>13</v>
      </c>
      <c r="AW183" s="117" t="s">
        <v>10</v>
      </c>
      <c r="AX183" s="117" t="s">
        <v>20</v>
      </c>
    </row>
    <row r="184" spans="2:50" s="6" customFormat="1" x14ac:dyDescent="0.25">
      <c r="C184" s="35" t="s">
        <v>31</v>
      </c>
      <c r="D184" s="14" t="s">
        <v>22</v>
      </c>
      <c r="E184" s="17"/>
      <c r="F184" s="18" t="s">
        <v>9</v>
      </c>
      <c r="G184" s="3"/>
      <c r="H184" s="3"/>
      <c r="I184" s="3"/>
      <c r="J184" s="3"/>
      <c r="K184" s="3"/>
      <c r="L184" s="3"/>
      <c r="M184" s="3"/>
      <c r="O184" s="18" t="s">
        <v>9</v>
      </c>
      <c r="P184" s="19"/>
      <c r="Q184" s="19"/>
      <c r="R184" s="19"/>
      <c r="S184" s="19"/>
      <c r="T184" s="19"/>
      <c r="U184" s="19"/>
      <c r="V184" s="19"/>
      <c r="Y184" s="18" t="s">
        <v>9</v>
      </c>
      <c r="Z184" s="3"/>
      <c r="AA184" s="3"/>
      <c r="AB184" s="3"/>
      <c r="AC184" s="3"/>
      <c r="AD184" s="3"/>
      <c r="AE184" s="3"/>
      <c r="AF184" s="3"/>
      <c r="AH184" s="18" t="s">
        <v>9</v>
      </c>
      <c r="AI184" s="21"/>
      <c r="AJ184" s="21"/>
      <c r="AK184" s="21"/>
      <c r="AL184" s="21"/>
      <c r="AM184" s="21"/>
      <c r="AN184" s="21"/>
      <c r="AO184" s="94"/>
      <c r="AQ184" s="18" t="s">
        <v>9</v>
      </c>
      <c r="AR184" s="21"/>
      <c r="AS184" s="21"/>
      <c r="AT184" s="21"/>
      <c r="AU184" s="21"/>
      <c r="AV184" s="21"/>
      <c r="AW184" s="21"/>
      <c r="AX184" s="21"/>
    </row>
    <row r="185" spans="2:50" s="6" customFormat="1" x14ac:dyDescent="0.25">
      <c r="C185" s="25" t="s">
        <v>31</v>
      </c>
      <c r="D185" s="15" t="s">
        <v>22</v>
      </c>
      <c r="E185" s="8"/>
      <c r="F185" s="13" t="s">
        <v>21</v>
      </c>
      <c r="G185" s="4"/>
      <c r="H185" s="4"/>
      <c r="I185" s="4"/>
      <c r="J185" s="4"/>
      <c r="K185" s="4"/>
      <c r="L185" s="4"/>
      <c r="M185" s="4"/>
      <c r="O185" s="13" t="s">
        <v>21</v>
      </c>
      <c r="P185" s="20"/>
      <c r="Q185" s="20"/>
      <c r="R185" s="20"/>
      <c r="S185" s="20"/>
      <c r="T185" s="20"/>
      <c r="U185" s="20"/>
      <c r="V185" s="20"/>
      <c r="Y185" s="13" t="s">
        <v>21</v>
      </c>
      <c r="Z185" s="4"/>
      <c r="AA185" s="4"/>
      <c r="AB185" s="4"/>
      <c r="AC185" s="4"/>
      <c r="AD185" s="4"/>
      <c r="AE185" s="4"/>
      <c r="AF185" s="4"/>
      <c r="AH185" s="13" t="s">
        <v>21</v>
      </c>
      <c r="AI185" s="5"/>
      <c r="AJ185" s="5"/>
      <c r="AK185" s="5"/>
      <c r="AL185" s="5"/>
      <c r="AM185" s="5"/>
      <c r="AN185" s="5"/>
      <c r="AO185" s="94"/>
      <c r="AQ185" s="13" t="s">
        <v>21</v>
      </c>
      <c r="AR185" s="5"/>
      <c r="AS185" s="5"/>
      <c r="AT185" s="5"/>
      <c r="AU185" s="5"/>
      <c r="AV185" s="5"/>
      <c r="AW185" s="5"/>
      <c r="AX185" s="5"/>
    </row>
    <row r="186" spans="2:50" s="6" customFormat="1" x14ac:dyDescent="0.25">
      <c r="C186" s="25" t="s">
        <v>31</v>
      </c>
      <c r="D186" s="15" t="s">
        <v>22</v>
      </c>
      <c r="E186" s="8"/>
      <c r="F186" s="13" t="s">
        <v>23</v>
      </c>
      <c r="G186" s="4"/>
      <c r="H186" s="4"/>
      <c r="I186" s="4"/>
      <c r="J186" s="4"/>
      <c r="K186" s="4"/>
      <c r="L186" s="4"/>
      <c r="M186" s="4"/>
      <c r="O186" s="13" t="s">
        <v>23</v>
      </c>
      <c r="P186" s="20"/>
      <c r="Q186" s="20"/>
      <c r="R186" s="20"/>
      <c r="S186" s="20"/>
      <c r="T186" s="20"/>
      <c r="U186" s="20"/>
      <c r="V186" s="20"/>
      <c r="Y186" s="13" t="s">
        <v>23</v>
      </c>
      <c r="Z186" s="4"/>
      <c r="AA186" s="4"/>
      <c r="AB186" s="4"/>
      <c r="AC186" s="4"/>
      <c r="AD186" s="4"/>
      <c r="AE186" s="4"/>
      <c r="AF186" s="4"/>
      <c r="AH186" s="13" t="s">
        <v>23</v>
      </c>
      <c r="AI186" s="5"/>
      <c r="AJ186" s="5"/>
      <c r="AK186" s="5"/>
      <c r="AL186" s="5"/>
      <c r="AM186" s="5"/>
      <c r="AN186" s="5"/>
      <c r="AO186" s="94"/>
      <c r="AQ186" s="13" t="s">
        <v>23</v>
      </c>
      <c r="AR186" s="5"/>
      <c r="AS186" s="5"/>
      <c r="AT186" s="5"/>
      <c r="AU186" s="5"/>
      <c r="AV186" s="5"/>
      <c r="AW186" s="5"/>
      <c r="AX186" s="5"/>
    </row>
    <row r="187" spans="2:50" s="6" customFormat="1" x14ac:dyDescent="0.25">
      <c r="C187" s="25" t="s">
        <v>31</v>
      </c>
      <c r="D187" s="15" t="s">
        <v>22</v>
      </c>
      <c r="E187" s="8"/>
      <c r="F187" s="13" t="s">
        <v>8</v>
      </c>
      <c r="G187" s="4"/>
      <c r="H187" s="4"/>
      <c r="I187" s="4"/>
      <c r="J187" s="4"/>
      <c r="K187" s="4"/>
      <c r="L187" s="4"/>
      <c r="M187" s="4"/>
      <c r="O187" s="13" t="s">
        <v>8</v>
      </c>
      <c r="P187" s="20"/>
      <c r="Q187" s="20"/>
      <c r="R187" s="20"/>
      <c r="S187" s="20"/>
      <c r="T187" s="20"/>
      <c r="U187" s="20"/>
      <c r="V187" s="20"/>
      <c r="Y187" s="13" t="s">
        <v>8</v>
      </c>
      <c r="Z187" s="4"/>
      <c r="AA187" s="4"/>
      <c r="AB187" s="4"/>
      <c r="AC187" s="4"/>
      <c r="AD187" s="4"/>
      <c r="AE187" s="4"/>
      <c r="AF187" s="4"/>
      <c r="AH187" s="13" t="s">
        <v>8</v>
      </c>
      <c r="AI187" s="5"/>
      <c r="AJ187" s="5"/>
      <c r="AK187" s="5"/>
      <c r="AL187" s="5"/>
      <c r="AM187" s="5"/>
      <c r="AN187" s="5"/>
      <c r="AO187" s="94"/>
      <c r="AQ187" s="13" t="s">
        <v>8</v>
      </c>
      <c r="AR187" s="5"/>
      <c r="AS187" s="5"/>
      <c r="AT187" s="5"/>
      <c r="AU187" s="5"/>
      <c r="AV187" s="5"/>
      <c r="AW187" s="5"/>
      <c r="AX187" s="5"/>
    </row>
    <row r="188" spans="2:50" s="6" customFormat="1" x14ac:dyDescent="0.25">
      <c r="C188" s="35" t="s">
        <v>6</v>
      </c>
      <c r="D188" s="14" t="s">
        <v>22</v>
      </c>
      <c r="E188" s="8"/>
      <c r="F188" s="18" t="s">
        <v>9</v>
      </c>
      <c r="G188" s="3"/>
      <c r="H188" s="3"/>
      <c r="I188" s="3"/>
      <c r="J188" s="3"/>
      <c r="K188" s="3"/>
      <c r="L188" s="3"/>
      <c r="M188" s="3"/>
      <c r="O188" s="18" t="s">
        <v>9</v>
      </c>
      <c r="P188" s="19"/>
      <c r="Q188" s="19"/>
      <c r="R188" s="19"/>
      <c r="S188" s="19"/>
      <c r="T188" s="19"/>
      <c r="U188" s="19"/>
      <c r="V188" s="19"/>
      <c r="Y188" s="18" t="s">
        <v>9</v>
      </c>
      <c r="Z188" s="3"/>
      <c r="AA188" s="3"/>
      <c r="AB188" s="3"/>
      <c r="AC188" s="3"/>
      <c r="AD188" s="3"/>
      <c r="AE188" s="3"/>
      <c r="AF188" s="3"/>
      <c r="AH188" s="18" t="s">
        <v>9</v>
      </c>
      <c r="AI188" s="21"/>
      <c r="AJ188" s="21"/>
      <c r="AK188" s="21"/>
      <c r="AL188" s="21"/>
      <c r="AM188" s="21"/>
      <c r="AN188" s="21"/>
      <c r="AO188" s="94"/>
      <c r="AQ188" s="18" t="s">
        <v>9</v>
      </c>
      <c r="AR188" s="21"/>
      <c r="AS188" s="21"/>
      <c r="AT188" s="21"/>
      <c r="AU188" s="21"/>
      <c r="AV188" s="21"/>
      <c r="AW188" s="21"/>
      <c r="AX188" s="21"/>
    </row>
    <row r="189" spans="2:50" s="6" customFormat="1" x14ac:dyDescent="0.25">
      <c r="C189" s="25" t="s">
        <v>6</v>
      </c>
      <c r="D189" s="15" t="s">
        <v>22</v>
      </c>
      <c r="E189" s="17"/>
      <c r="F189" s="13" t="s">
        <v>21</v>
      </c>
      <c r="G189" s="4"/>
      <c r="H189" s="4"/>
      <c r="I189" s="4"/>
      <c r="J189" s="4"/>
      <c r="K189" s="4"/>
      <c r="L189" s="4"/>
      <c r="M189" s="4"/>
      <c r="O189" s="13" t="s">
        <v>21</v>
      </c>
      <c r="P189" s="20"/>
      <c r="Q189" s="20"/>
      <c r="R189" s="20"/>
      <c r="S189" s="20"/>
      <c r="T189" s="20"/>
      <c r="U189" s="20"/>
      <c r="V189" s="20"/>
      <c r="Y189" s="13" t="s">
        <v>21</v>
      </c>
      <c r="Z189" s="4"/>
      <c r="AA189" s="4"/>
      <c r="AB189" s="4"/>
      <c r="AC189" s="4"/>
      <c r="AD189" s="4"/>
      <c r="AE189" s="4"/>
      <c r="AF189" s="4"/>
      <c r="AH189" s="13" t="s">
        <v>21</v>
      </c>
      <c r="AI189" s="5"/>
      <c r="AJ189" s="5"/>
      <c r="AK189" s="5"/>
      <c r="AL189" s="5"/>
      <c r="AM189" s="5"/>
      <c r="AN189" s="5"/>
      <c r="AO189" s="94"/>
      <c r="AQ189" s="13" t="s">
        <v>21</v>
      </c>
      <c r="AR189" s="5"/>
      <c r="AS189" s="5"/>
      <c r="AT189" s="5"/>
      <c r="AU189" s="5"/>
      <c r="AV189" s="5"/>
      <c r="AW189" s="5"/>
      <c r="AX189" s="5"/>
    </row>
    <row r="190" spans="2:50" s="6" customFormat="1" x14ac:dyDescent="0.25">
      <c r="C190" s="25" t="s">
        <v>6</v>
      </c>
      <c r="D190" s="15" t="s">
        <v>22</v>
      </c>
      <c r="E190" s="8"/>
      <c r="F190" s="13" t="s">
        <v>23</v>
      </c>
      <c r="G190" s="4"/>
      <c r="H190" s="4"/>
      <c r="I190" s="4"/>
      <c r="J190" s="4"/>
      <c r="K190" s="4"/>
      <c r="L190" s="4"/>
      <c r="M190" s="4"/>
      <c r="O190" s="13" t="s">
        <v>23</v>
      </c>
      <c r="P190" s="20"/>
      <c r="Q190" s="20"/>
      <c r="R190" s="20"/>
      <c r="S190" s="20"/>
      <c r="T190" s="20"/>
      <c r="U190" s="20"/>
      <c r="V190" s="20"/>
      <c r="Y190" s="13" t="s">
        <v>23</v>
      </c>
      <c r="Z190" s="4"/>
      <c r="AA190" s="4"/>
      <c r="AB190" s="4"/>
      <c r="AC190" s="4"/>
      <c r="AD190" s="4"/>
      <c r="AE190" s="4"/>
      <c r="AF190" s="4"/>
      <c r="AH190" s="13" t="s">
        <v>23</v>
      </c>
      <c r="AI190" s="5"/>
      <c r="AJ190" s="5"/>
      <c r="AK190" s="5"/>
      <c r="AL190" s="5"/>
      <c r="AM190" s="5"/>
      <c r="AN190" s="5"/>
      <c r="AO190" s="94"/>
      <c r="AQ190" s="13" t="s">
        <v>23</v>
      </c>
      <c r="AR190" s="5"/>
      <c r="AS190" s="5"/>
      <c r="AT190" s="5"/>
      <c r="AU190" s="5"/>
      <c r="AV190" s="5"/>
      <c r="AW190" s="5"/>
      <c r="AX190" s="5"/>
    </row>
    <row r="191" spans="2:50" s="6" customFormat="1" x14ac:dyDescent="0.25">
      <c r="C191" s="25" t="s">
        <v>6</v>
      </c>
      <c r="D191" s="15" t="s">
        <v>22</v>
      </c>
      <c r="E191" s="8"/>
      <c r="F191" s="13" t="s">
        <v>8</v>
      </c>
      <c r="G191" s="4"/>
      <c r="H191" s="4"/>
      <c r="I191" s="4"/>
      <c r="J191" s="4"/>
      <c r="K191" s="4"/>
      <c r="L191" s="4"/>
      <c r="M191" s="4"/>
      <c r="O191" s="13" t="s">
        <v>8</v>
      </c>
      <c r="P191" s="20"/>
      <c r="Q191" s="20"/>
      <c r="R191" s="20"/>
      <c r="S191" s="20"/>
      <c r="T191" s="20"/>
      <c r="U191" s="20"/>
      <c r="V191" s="20"/>
      <c r="Y191" s="13" t="s">
        <v>8</v>
      </c>
      <c r="Z191" s="4"/>
      <c r="AA191" s="4"/>
      <c r="AB191" s="4"/>
      <c r="AC191" s="4"/>
      <c r="AD191" s="4"/>
      <c r="AE191" s="4"/>
      <c r="AF191" s="4"/>
      <c r="AH191" s="13" t="s">
        <v>8</v>
      </c>
      <c r="AI191" s="5"/>
      <c r="AJ191" s="5"/>
      <c r="AK191" s="5"/>
      <c r="AL191" s="5"/>
      <c r="AM191" s="5"/>
      <c r="AN191" s="5"/>
      <c r="AO191" s="94"/>
      <c r="AQ191" s="13" t="s">
        <v>8</v>
      </c>
      <c r="AR191" s="5"/>
      <c r="AS191" s="5"/>
      <c r="AT191" s="5"/>
      <c r="AU191" s="5"/>
      <c r="AV191" s="5"/>
      <c r="AW191" s="5"/>
      <c r="AX191" s="5"/>
    </row>
    <row r="192" spans="2:50" s="6" customFormat="1" x14ac:dyDescent="0.25">
      <c r="C192" s="35" t="s">
        <v>24</v>
      </c>
      <c r="D192" s="14" t="s">
        <v>22</v>
      </c>
      <c r="E192" s="8"/>
      <c r="F192" s="18" t="s">
        <v>9</v>
      </c>
      <c r="G192" s="3"/>
      <c r="H192" s="3"/>
      <c r="I192" s="3"/>
      <c r="J192" s="3"/>
      <c r="K192" s="3"/>
      <c r="L192" s="3"/>
      <c r="M192" s="3"/>
      <c r="O192" s="18" t="s">
        <v>9</v>
      </c>
      <c r="P192" s="19"/>
      <c r="Q192" s="19"/>
      <c r="R192" s="19"/>
      <c r="S192" s="19"/>
      <c r="T192" s="19"/>
      <c r="U192" s="19"/>
      <c r="V192" s="19"/>
      <c r="Y192" s="18" t="s">
        <v>9</v>
      </c>
      <c r="Z192" s="3"/>
      <c r="AA192" s="3"/>
      <c r="AB192" s="3"/>
      <c r="AC192" s="3"/>
      <c r="AD192" s="3"/>
      <c r="AE192" s="3"/>
      <c r="AF192" s="3"/>
      <c r="AH192" s="18" t="s">
        <v>9</v>
      </c>
      <c r="AI192" s="21"/>
      <c r="AJ192" s="21"/>
      <c r="AK192" s="21"/>
      <c r="AL192" s="21"/>
      <c r="AM192" s="21"/>
      <c r="AN192" s="21"/>
      <c r="AO192" s="94"/>
      <c r="AQ192" s="18" t="s">
        <v>9</v>
      </c>
      <c r="AR192" s="21"/>
      <c r="AS192" s="21"/>
      <c r="AT192" s="21"/>
      <c r="AU192" s="21"/>
      <c r="AV192" s="21"/>
      <c r="AW192" s="21"/>
      <c r="AX192" s="21"/>
    </row>
    <row r="193" spans="2:50" s="6" customFormat="1" x14ac:dyDescent="0.25">
      <c r="C193" s="25" t="s">
        <v>24</v>
      </c>
      <c r="D193" s="15" t="s">
        <v>22</v>
      </c>
      <c r="E193" s="8"/>
      <c r="F193" s="13" t="s">
        <v>21</v>
      </c>
      <c r="G193" s="4"/>
      <c r="H193" s="4"/>
      <c r="I193" s="4"/>
      <c r="J193" s="4"/>
      <c r="K193" s="4"/>
      <c r="L193" s="4"/>
      <c r="M193" s="4"/>
      <c r="O193" s="13" t="s">
        <v>21</v>
      </c>
      <c r="P193" s="20"/>
      <c r="Q193" s="20"/>
      <c r="R193" s="20"/>
      <c r="S193" s="20"/>
      <c r="T193" s="20"/>
      <c r="U193" s="20"/>
      <c r="V193" s="20"/>
      <c r="Y193" s="13" t="s">
        <v>21</v>
      </c>
      <c r="Z193" s="4"/>
      <c r="AA193" s="4"/>
      <c r="AB193" s="4"/>
      <c r="AC193" s="4"/>
      <c r="AD193" s="4"/>
      <c r="AE193" s="4"/>
      <c r="AF193" s="4"/>
      <c r="AH193" s="13" t="s">
        <v>21</v>
      </c>
      <c r="AI193" s="5"/>
      <c r="AJ193" s="5"/>
      <c r="AK193" s="5"/>
      <c r="AL193" s="5"/>
      <c r="AM193" s="5"/>
      <c r="AN193" s="5"/>
      <c r="AO193" s="94"/>
      <c r="AQ193" s="13" t="s">
        <v>21</v>
      </c>
      <c r="AR193" s="5"/>
      <c r="AS193" s="5"/>
      <c r="AT193" s="5"/>
      <c r="AU193" s="5"/>
      <c r="AV193" s="5"/>
      <c r="AW193" s="5"/>
      <c r="AX193" s="5"/>
    </row>
    <row r="194" spans="2:50" s="6" customFormat="1" x14ac:dyDescent="0.25">
      <c r="C194" s="25" t="s">
        <v>24</v>
      </c>
      <c r="D194" s="15" t="s">
        <v>22</v>
      </c>
      <c r="E194" s="17"/>
      <c r="F194" s="13" t="s">
        <v>23</v>
      </c>
      <c r="G194" s="4"/>
      <c r="H194" s="4"/>
      <c r="I194" s="4"/>
      <c r="J194" s="4"/>
      <c r="K194" s="4"/>
      <c r="L194" s="4"/>
      <c r="M194" s="4"/>
      <c r="O194" s="13" t="s">
        <v>23</v>
      </c>
      <c r="P194" s="20"/>
      <c r="Q194" s="20"/>
      <c r="R194" s="20"/>
      <c r="S194" s="20"/>
      <c r="T194" s="20"/>
      <c r="U194" s="20"/>
      <c r="V194" s="20"/>
      <c r="Y194" s="13" t="s">
        <v>23</v>
      </c>
      <c r="Z194" s="4"/>
      <c r="AA194" s="4"/>
      <c r="AB194" s="4"/>
      <c r="AC194" s="4"/>
      <c r="AD194" s="4"/>
      <c r="AE194" s="4"/>
      <c r="AF194" s="4"/>
      <c r="AH194" s="13" t="s">
        <v>23</v>
      </c>
      <c r="AI194" s="5"/>
      <c r="AJ194" s="5"/>
      <c r="AK194" s="5"/>
      <c r="AL194" s="5"/>
      <c r="AM194" s="5"/>
      <c r="AN194" s="5"/>
      <c r="AO194" s="94"/>
      <c r="AQ194" s="13" t="s">
        <v>23</v>
      </c>
      <c r="AR194" s="5"/>
      <c r="AS194" s="5"/>
      <c r="AT194" s="5"/>
      <c r="AU194" s="5"/>
      <c r="AV194" s="5"/>
      <c r="AW194" s="5"/>
      <c r="AX194" s="5"/>
    </row>
    <row r="195" spans="2:50" s="6" customFormat="1" x14ac:dyDescent="0.25">
      <c r="C195" s="25" t="s">
        <v>24</v>
      </c>
      <c r="D195" s="15" t="s">
        <v>22</v>
      </c>
      <c r="E195" s="8"/>
      <c r="F195" s="13" t="s">
        <v>8</v>
      </c>
      <c r="G195" s="4"/>
      <c r="H195" s="4"/>
      <c r="I195" s="4"/>
      <c r="J195" s="4"/>
      <c r="K195" s="4"/>
      <c r="L195" s="4"/>
      <c r="M195" s="4"/>
      <c r="O195" s="13" t="s">
        <v>8</v>
      </c>
      <c r="P195" s="20"/>
      <c r="Q195" s="20"/>
      <c r="R195" s="20"/>
      <c r="S195" s="20"/>
      <c r="T195" s="20"/>
      <c r="U195" s="20"/>
      <c r="V195" s="20"/>
      <c r="Y195" s="13" t="s">
        <v>8</v>
      </c>
      <c r="Z195" s="4"/>
      <c r="AA195" s="4"/>
      <c r="AB195" s="4"/>
      <c r="AC195" s="4"/>
      <c r="AD195" s="4"/>
      <c r="AE195" s="4"/>
      <c r="AF195" s="4"/>
      <c r="AH195" s="13" t="s">
        <v>8</v>
      </c>
      <c r="AI195" s="5"/>
      <c r="AJ195" s="5"/>
      <c r="AK195" s="5"/>
      <c r="AL195" s="5"/>
      <c r="AM195" s="5"/>
      <c r="AN195" s="5"/>
      <c r="AO195" s="94"/>
      <c r="AQ195" s="13" t="s">
        <v>8</v>
      </c>
      <c r="AR195" s="5"/>
      <c r="AS195" s="5"/>
      <c r="AT195" s="5"/>
      <c r="AU195" s="5"/>
      <c r="AV195" s="5"/>
      <c r="AW195" s="5"/>
      <c r="AX195" s="5"/>
    </row>
    <row r="199" spans="2:50" s="6" customFormat="1" ht="23.25" x14ac:dyDescent="0.25">
      <c r="G199" s="16" t="s">
        <v>86</v>
      </c>
    </row>
    <row r="200" spans="2:50" s="6" customFormat="1" x14ac:dyDescent="0.25"/>
    <row r="201" spans="2:50" s="17" customFormat="1" x14ac:dyDescent="0.25">
      <c r="B201" s="41"/>
      <c r="C201" s="35"/>
      <c r="D201" s="14"/>
      <c r="G201" s="17" t="s">
        <v>33</v>
      </c>
      <c r="O201" s="17" t="s">
        <v>34</v>
      </c>
      <c r="Y201" s="17" t="s">
        <v>35</v>
      </c>
      <c r="AH201" s="17" t="s">
        <v>36</v>
      </c>
      <c r="AQ201" s="17" t="s">
        <v>37</v>
      </c>
    </row>
    <row r="202" spans="2:50" s="6" customFormat="1" x14ac:dyDescent="0.25">
      <c r="F202" s="93" t="s">
        <v>19</v>
      </c>
      <c r="G202" s="117" t="s">
        <v>18</v>
      </c>
      <c r="H202" s="117" t="s">
        <v>17</v>
      </c>
      <c r="I202" s="117" t="s">
        <v>16</v>
      </c>
      <c r="J202" s="117" t="s">
        <v>14</v>
      </c>
      <c r="K202" s="117" t="s">
        <v>13</v>
      </c>
      <c r="L202" s="117" t="s">
        <v>10</v>
      </c>
      <c r="M202" s="117" t="s">
        <v>20</v>
      </c>
      <c r="O202" s="93" t="s">
        <v>19</v>
      </c>
      <c r="P202" s="117" t="s">
        <v>18</v>
      </c>
      <c r="Q202" s="117" t="s">
        <v>17</v>
      </c>
      <c r="R202" s="117" t="s">
        <v>16</v>
      </c>
      <c r="S202" s="117" t="s">
        <v>14</v>
      </c>
      <c r="T202" s="117" t="s">
        <v>13</v>
      </c>
      <c r="U202" s="117" t="s">
        <v>10</v>
      </c>
      <c r="V202" s="117" t="s">
        <v>20</v>
      </c>
      <c r="Y202" s="93" t="s">
        <v>19</v>
      </c>
      <c r="Z202" s="117" t="s">
        <v>18</v>
      </c>
      <c r="AA202" s="117" t="s">
        <v>17</v>
      </c>
      <c r="AB202" s="117" t="s">
        <v>16</v>
      </c>
      <c r="AC202" s="117" t="s">
        <v>14</v>
      </c>
      <c r="AD202" s="117" t="s">
        <v>13</v>
      </c>
      <c r="AE202" s="117" t="s">
        <v>10</v>
      </c>
      <c r="AF202" s="117" t="s">
        <v>20</v>
      </c>
      <c r="AH202" s="93" t="s">
        <v>19</v>
      </c>
      <c r="AI202" s="117" t="s">
        <v>18</v>
      </c>
      <c r="AJ202" s="117" t="s">
        <v>17</v>
      </c>
      <c r="AK202" s="117" t="s">
        <v>16</v>
      </c>
      <c r="AL202" s="117" t="s">
        <v>14</v>
      </c>
      <c r="AM202" s="117" t="s">
        <v>13</v>
      </c>
      <c r="AN202" s="117" t="s">
        <v>10</v>
      </c>
      <c r="AO202" s="117" t="s">
        <v>20</v>
      </c>
      <c r="AQ202" s="93" t="s">
        <v>19</v>
      </c>
      <c r="AR202" s="117" t="s">
        <v>18</v>
      </c>
      <c r="AS202" s="117" t="s">
        <v>17</v>
      </c>
      <c r="AT202" s="117" t="s">
        <v>16</v>
      </c>
      <c r="AU202" s="117" t="s">
        <v>14</v>
      </c>
      <c r="AV202" s="117" t="s">
        <v>13</v>
      </c>
      <c r="AW202" s="117" t="s">
        <v>10</v>
      </c>
      <c r="AX202" s="117" t="s">
        <v>20</v>
      </c>
    </row>
    <row r="203" spans="2:50" s="6" customFormat="1" x14ac:dyDescent="0.25">
      <c r="C203" s="35" t="s">
        <v>31</v>
      </c>
      <c r="D203" s="14" t="s">
        <v>22</v>
      </c>
      <c r="E203" s="17"/>
      <c r="F203" s="18" t="s">
        <v>9</v>
      </c>
      <c r="G203" s="3"/>
      <c r="H203" s="3"/>
      <c r="I203" s="3"/>
      <c r="J203" s="3"/>
      <c r="K203" s="3"/>
      <c r="L203" s="3"/>
      <c r="M203" s="3"/>
      <c r="O203" s="18" t="s">
        <v>9</v>
      </c>
      <c r="P203" s="19"/>
      <c r="Q203" s="19"/>
      <c r="R203" s="19"/>
      <c r="S203" s="19"/>
      <c r="T203" s="19"/>
      <c r="U203" s="19"/>
      <c r="V203" s="19"/>
      <c r="Y203" s="18" t="s">
        <v>9</v>
      </c>
      <c r="Z203" s="3"/>
      <c r="AA203" s="3"/>
      <c r="AB203" s="3"/>
      <c r="AC203" s="3"/>
      <c r="AD203" s="3"/>
      <c r="AE203" s="3"/>
      <c r="AF203" s="3"/>
      <c r="AH203" s="18" t="s">
        <v>9</v>
      </c>
      <c r="AI203" s="21"/>
      <c r="AJ203" s="21"/>
      <c r="AK203" s="21"/>
      <c r="AL203" s="21"/>
      <c r="AM203" s="21"/>
      <c r="AN203" s="21"/>
      <c r="AO203" s="94"/>
      <c r="AQ203" s="18" t="s">
        <v>9</v>
      </c>
      <c r="AR203" s="21"/>
      <c r="AS203" s="21"/>
      <c r="AT203" s="21"/>
      <c r="AU203" s="21"/>
      <c r="AV203" s="21"/>
      <c r="AW203" s="21"/>
      <c r="AX203" s="21"/>
    </row>
    <row r="204" spans="2:50" s="6" customFormat="1" x14ac:dyDescent="0.25">
      <c r="C204" s="25" t="s">
        <v>31</v>
      </c>
      <c r="D204" s="15" t="s">
        <v>22</v>
      </c>
      <c r="E204" s="8"/>
      <c r="F204" s="13" t="s">
        <v>21</v>
      </c>
      <c r="G204" s="4"/>
      <c r="H204" s="4"/>
      <c r="I204" s="4"/>
      <c r="J204" s="4"/>
      <c r="K204" s="4"/>
      <c r="L204" s="4"/>
      <c r="M204" s="4"/>
      <c r="O204" s="13" t="s">
        <v>21</v>
      </c>
      <c r="P204" s="20"/>
      <c r="Q204" s="20"/>
      <c r="R204" s="20"/>
      <c r="S204" s="20"/>
      <c r="T204" s="20"/>
      <c r="U204" s="20"/>
      <c r="V204" s="20"/>
      <c r="Y204" s="13" t="s">
        <v>21</v>
      </c>
      <c r="Z204" s="4"/>
      <c r="AA204" s="4"/>
      <c r="AB204" s="4"/>
      <c r="AC204" s="4"/>
      <c r="AD204" s="4"/>
      <c r="AE204" s="4"/>
      <c r="AF204" s="4"/>
      <c r="AH204" s="13" t="s">
        <v>21</v>
      </c>
      <c r="AI204" s="5"/>
      <c r="AJ204" s="5"/>
      <c r="AK204" s="5"/>
      <c r="AL204" s="5"/>
      <c r="AM204" s="5"/>
      <c r="AN204" s="5"/>
      <c r="AO204" s="94"/>
      <c r="AQ204" s="13" t="s">
        <v>21</v>
      </c>
      <c r="AR204" s="5"/>
      <c r="AS204" s="5"/>
      <c r="AT204" s="5"/>
      <c r="AU204" s="5"/>
      <c r="AV204" s="5"/>
      <c r="AW204" s="5"/>
      <c r="AX204" s="5"/>
    </row>
    <row r="205" spans="2:50" s="6" customFormat="1" x14ac:dyDescent="0.25">
      <c r="C205" s="25" t="s">
        <v>31</v>
      </c>
      <c r="D205" s="15" t="s">
        <v>22</v>
      </c>
      <c r="E205" s="8"/>
      <c r="F205" s="13" t="s">
        <v>23</v>
      </c>
      <c r="G205" s="4"/>
      <c r="H205" s="4"/>
      <c r="I205" s="4"/>
      <c r="J205" s="4"/>
      <c r="K205" s="4"/>
      <c r="L205" s="4"/>
      <c r="M205" s="4"/>
      <c r="O205" s="13" t="s">
        <v>23</v>
      </c>
      <c r="P205" s="20"/>
      <c r="Q205" s="20"/>
      <c r="R205" s="20"/>
      <c r="S205" s="20"/>
      <c r="T205" s="20"/>
      <c r="U205" s="20"/>
      <c r="V205" s="20"/>
      <c r="Y205" s="13" t="s">
        <v>23</v>
      </c>
      <c r="Z205" s="4"/>
      <c r="AA205" s="4"/>
      <c r="AB205" s="4"/>
      <c r="AC205" s="4"/>
      <c r="AD205" s="4"/>
      <c r="AE205" s="4"/>
      <c r="AF205" s="4"/>
      <c r="AH205" s="13" t="s">
        <v>23</v>
      </c>
      <c r="AI205" s="5"/>
      <c r="AJ205" s="5"/>
      <c r="AK205" s="5"/>
      <c r="AL205" s="5"/>
      <c r="AM205" s="5"/>
      <c r="AN205" s="5"/>
      <c r="AO205" s="94"/>
      <c r="AQ205" s="13" t="s">
        <v>23</v>
      </c>
      <c r="AR205" s="5"/>
      <c r="AS205" s="5"/>
      <c r="AT205" s="5"/>
      <c r="AU205" s="5"/>
      <c r="AV205" s="5"/>
      <c r="AW205" s="5"/>
      <c r="AX205" s="5"/>
    </row>
    <row r="206" spans="2:50" s="6" customFormat="1" x14ac:dyDescent="0.25">
      <c r="C206" s="25" t="s">
        <v>31</v>
      </c>
      <c r="D206" s="15" t="s">
        <v>22</v>
      </c>
      <c r="E206" s="8"/>
      <c r="F206" s="13" t="s">
        <v>8</v>
      </c>
      <c r="G206" s="4"/>
      <c r="H206" s="4"/>
      <c r="I206" s="4"/>
      <c r="J206" s="4"/>
      <c r="K206" s="4"/>
      <c r="L206" s="4"/>
      <c r="M206" s="4"/>
      <c r="O206" s="13" t="s">
        <v>8</v>
      </c>
      <c r="P206" s="20"/>
      <c r="Q206" s="20"/>
      <c r="R206" s="20"/>
      <c r="S206" s="20"/>
      <c r="T206" s="20"/>
      <c r="U206" s="20"/>
      <c r="V206" s="20"/>
      <c r="Y206" s="13" t="s">
        <v>8</v>
      </c>
      <c r="Z206" s="4"/>
      <c r="AA206" s="4"/>
      <c r="AB206" s="4"/>
      <c r="AC206" s="4"/>
      <c r="AD206" s="4"/>
      <c r="AE206" s="4"/>
      <c r="AF206" s="4"/>
      <c r="AH206" s="13" t="s">
        <v>8</v>
      </c>
      <c r="AI206" s="5"/>
      <c r="AJ206" s="5"/>
      <c r="AK206" s="5"/>
      <c r="AL206" s="5"/>
      <c r="AM206" s="5"/>
      <c r="AN206" s="5"/>
      <c r="AO206" s="94"/>
      <c r="AQ206" s="13" t="s">
        <v>8</v>
      </c>
      <c r="AR206" s="5"/>
      <c r="AS206" s="5"/>
      <c r="AT206" s="5"/>
      <c r="AU206" s="5"/>
      <c r="AV206" s="5"/>
      <c r="AW206" s="5"/>
      <c r="AX206" s="5"/>
    </row>
    <row r="207" spans="2:50" s="6" customFormat="1" x14ac:dyDescent="0.25">
      <c r="C207" s="35" t="s">
        <v>6</v>
      </c>
      <c r="D207" s="14" t="s">
        <v>22</v>
      </c>
      <c r="E207" s="8"/>
      <c r="F207" s="18" t="s">
        <v>9</v>
      </c>
      <c r="G207" s="3"/>
      <c r="H207" s="3"/>
      <c r="I207" s="3"/>
      <c r="J207" s="3"/>
      <c r="K207" s="3"/>
      <c r="L207" s="3"/>
      <c r="M207" s="3"/>
      <c r="O207" s="18" t="s">
        <v>9</v>
      </c>
      <c r="P207" s="19"/>
      <c r="Q207" s="19"/>
      <c r="R207" s="19"/>
      <c r="S207" s="19"/>
      <c r="T207" s="19"/>
      <c r="U207" s="19"/>
      <c r="V207" s="19"/>
      <c r="Y207" s="18" t="s">
        <v>9</v>
      </c>
      <c r="Z207" s="3"/>
      <c r="AA207" s="3"/>
      <c r="AB207" s="3"/>
      <c r="AC207" s="3"/>
      <c r="AD207" s="3"/>
      <c r="AE207" s="3"/>
      <c r="AF207" s="3"/>
      <c r="AH207" s="18" t="s">
        <v>9</v>
      </c>
      <c r="AI207" s="21"/>
      <c r="AJ207" s="21"/>
      <c r="AK207" s="21"/>
      <c r="AL207" s="21"/>
      <c r="AM207" s="21"/>
      <c r="AN207" s="21"/>
      <c r="AO207" s="94"/>
      <c r="AQ207" s="18" t="s">
        <v>9</v>
      </c>
      <c r="AR207" s="21"/>
      <c r="AS207" s="21"/>
      <c r="AT207" s="21"/>
      <c r="AU207" s="21"/>
      <c r="AV207" s="21"/>
      <c r="AW207" s="21"/>
      <c r="AX207" s="21"/>
    </row>
    <row r="208" spans="2:50" s="6" customFormat="1" x14ac:dyDescent="0.25">
      <c r="C208" s="25" t="s">
        <v>6</v>
      </c>
      <c r="D208" s="15" t="s">
        <v>22</v>
      </c>
      <c r="E208" s="17"/>
      <c r="F208" s="13" t="s">
        <v>21</v>
      </c>
      <c r="G208" s="4"/>
      <c r="H208" s="4"/>
      <c r="I208" s="4"/>
      <c r="J208" s="4"/>
      <c r="K208" s="4"/>
      <c r="L208" s="4"/>
      <c r="M208" s="4"/>
      <c r="O208" s="13" t="s">
        <v>21</v>
      </c>
      <c r="P208" s="20"/>
      <c r="Q208" s="20"/>
      <c r="R208" s="20"/>
      <c r="S208" s="20"/>
      <c r="T208" s="20"/>
      <c r="U208" s="20"/>
      <c r="V208" s="20"/>
      <c r="Y208" s="13" t="s">
        <v>21</v>
      </c>
      <c r="Z208" s="4"/>
      <c r="AA208" s="4"/>
      <c r="AB208" s="4"/>
      <c r="AC208" s="4"/>
      <c r="AD208" s="4"/>
      <c r="AE208" s="4"/>
      <c r="AF208" s="4"/>
      <c r="AH208" s="13" t="s">
        <v>21</v>
      </c>
      <c r="AI208" s="5"/>
      <c r="AJ208" s="5"/>
      <c r="AK208" s="5"/>
      <c r="AL208" s="5"/>
      <c r="AM208" s="5"/>
      <c r="AN208" s="5"/>
      <c r="AO208" s="94"/>
      <c r="AQ208" s="13" t="s">
        <v>21</v>
      </c>
      <c r="AR208" s="5"/>
      <c r="AS208" s="5"/>
      <c r="AT208" s="5"/>
      <c r="AU208" s="5"/>
      <c r="AV208" s="5"/>
      <c r="AW208" s="5"/>
      <c r="AX208" s="5"/>
    </row>
    <row r="209" spans="2:50" s="6" customFormat="1" x14ac:dyDescent="0.25">
      <c r="C209" s="25" t="s">
        <v>6</v>
      </c>
      <c r="D209" s="15" t="s">
        <v>22</v>
      </c>
      <c r="E209" s="8"/>
      <c r="F209" s="13" t="s">
        <v>23</v>
      </c>
      <c r="G209" s="4"/>
      <c r="H209" s="4"/>
      <c r="I209" s="4"/>
      <c r="J209" s="4"/>
      <c r="K209" s="4"/>
      <c r="L209" s="4"/>
      <c r="M209" s="4"/>
      <c r="O209" s="13" t="s">
        <v>23</v>
      </c>
      <c r="P209" s="20"/>
      <c r="Q209" s="20"/>
      <c r="R209" s="20"/>
      <c r="S209" s="20"/>
      <c r="T209" s="20"/>
      <c r="U209" s="20"/>
      <c r="V209" s="20"/>
      <c r="Y209" s="13" t="s">
        <v>23</v>
      </c>
      <c r="Z209" s="4"/>
      <c r="AA209" s="4"/>
      <c r="AB209" s="4"/>
      <c r="AC209" s="4"/>
      <c r="AD209" s="4"/>
      <c r="AE209" s="4"/>
      <c r="AF209" s="4"/>
      <c r="AH209" s="13" t="s">
        <v>23</v>
      </c>
      <c r="AI209" s="5"/>
      <c r="AJ209" s="5"/>
      <c r="AK209" s="5"/>
      <c r="AL209" s="5"/>
      <c r="AM209" s="5"/>
      <c r="AN209" s="5"/>
      <c r="AO209" s="94"/>
      <c r="AQ209" s="13" t="s">
        <v>23</v>
      </c>
      <c r="AR209" s="5"/>
      <c r="AS209" s="5"/>
      <c r="AT209" s="5"/>
      <c r="AU209" s="5"/>
      <c r="AV209" s="5"/>
      <c r="AW209" s="5"/>
      <c r="AX209" s="5"/>
    </row>
    <row r="210" spans="2:50" s="6" customFormat="1" x14ac:dyDescent="0.25">
      <c r="C210" s="25" t="s">
        <v>6</v>
      </c>
      <c r="D210" s="15" t="s">
        <v>22</v>
      </c>
      <c r="E210" s="8"/>
      <c r="F210" s="13" t="s">
        <v>8</v>
      </c>
      <c r="G210" s="4"/>
      <c r="H210" s="4"/>
      <c r="I210" s="4"/>
      <c r="J210" s="4"/>
      <c r="K210" s="4"/>
      <c r="L210" s="4"/>
      <c r="M210" s="4"/>
      <c r="O210" s="13" t="s">
        <v>8</v>
      </c>
      <c r="P210" s="20"/>
      <c r="Q210" s="20"/>
      <c r="R210" s="20"/>
      <c r="S210" s="20"/>
      <c r="T210" s="20"/>
      <c r="U210" s="20"/>
      <c r="V210" s="20"/>
      <c r="Y210" s="13" t="s">
        <v>8</v>
      </c>
      <c r="Z210" s="4"/>
      <c r="AA210" s="4"/>
      <c r="AB210" s="4"/>
      <c r="AC210" s="4"/>
      <c r="AD210" s="4"/>
      <c r="AE210" s="4"/>
      <c r="AF210" s="4"/>
      <c r="AH210" s="13" t="s">
        <v>8</v>
      </c>
      <c r="AI210" s="5"/>
      <c r="AJ210" s="5"/>
      <c r="AK210" s="5"/>
      <c r="AL210" s="5"/>
      <c r="AM210" s="5"/>
      <c r="AN210" s="5"/>
      <c r="AO210" s="94"/>
      <c r="AQ210" s="13" t="s">
        <v>8</v>
      </c>
      <c r="AR210" s="5"/>
      <c r="AS210" s="5"/>
      <c r="AT210" s="5"/>
      <c r="AU210" s="5"/>
      <c r="AV210" s="5"/>
      <c r="AW210" s="5"/>
      <c r="AX210" s="5"/>
    </row>
    <row r="211" spans="2:50" s="6" customFormat="1" x14ac:dyDescent="0.25">
      <c r="C211" s="35" t="s">
        <v>24</v>
      </c>
      <c r="D211" s="14" t="s">
        <v>22</v>
      </c>
      <c r="E211" s="8"/>
      <c r="F211" s="18" t="s">
        <v>9</v>
      </c>
      <c r="G211" s="3"/>
      <c r="H211" s="3"/>
      <c r="I211" s="3"/>
      <c r="J211" s="3"/>
      <c r="K211" s="3"/>
      <c r="L211" s="3"/>
      <c r="M211" s="3"/>
      <c r="O211" s="18" t="s">
        <v>9</v>
      </c>
      <c r="P211" s="19"/>
      <c r="Q211" s="19"/>
      <c r="R211" s="19"/>
      <c r="S211" s="19"/>
      <c r="T211" s="19"/>
      <c r="U211" s="19"/>
      <c r="V211" s="19"/>
      <c r="Y211" s="18" t="s">
        <v>9</v>
      </c>
      <c r="Z211" s="3"/>
      <c r="AA211" s="3"/>
      <c r="AB211" s="3"/>
      <c r="AC211" s="3"/>
      <c r="AD211" s="3"/>
      <c r="AE211" s="3"/>
      <c r="AF211" s="3"/>
      <c r="AH211" s="18" t="s">
        <v>9</v>
      </c>
      <c r="AI211" s="21"/>
      <c r="AJ211" s="21"/>
      <c r="AK211" s="21"/>
      <c r="AL211" s="21"/>
      <c r="AM211" s="21"/>
      <c r="AN211" s="21"/>
      <c r="AO211" s="94"/>
      <c r="AQ211" s="18" t="s">
        <v>9</v>
      </c>
      <c r="AR211" s="21"/>
      <c r="AS211" s="21"/>
      <c r="AT211" s="21"/>
      <c r="AU211" s="21"/>
      <c r="AV211" s="21"/>
      <c r="AW211" s="21"/>
      <c r="AX211" s="21"/>
    </row>
    <row r="212" spans="2:50" s="6" customFormat="1" x14ac:dyDescent="0.25">
      <c r="C212" s="25" t="s">
        <v>24</v>
      </c>
      <c r="D212" s="15" t="s">
        <v>22</v>
      </c>
      <c r="E212" s="8"/>
      <c r="F212" s="13" t="s">
        <v>21</v>
      </c>
      <c r="G212" s="4"/>
      <c r="H212" s="4"/>
      <c r="I212" s="4"/>
      <c r="J212" s="4"/>
      <c r="K212" s="4"/>
      <c r="L212" s="4"/>
      <c r="M212" s="4"/>
      <c r="O212" s="13" t="s">
        <v>21</v>
      </c>
      <c r="P212" s="20"/>
      <c r="Q212" s="20"/>
      <c r="R212" s="20"/>
      <c r="S212" s="20"/>
      <c r="T212" s="20"/>
      <c r="U212" s="20"/>
      <c r="V212" s="20"/>
      <c r="Y212" s="13" t="s">
        <v>21</v>
      </c>
      <c r="Z212" s="4"/>
      <c r="AA212" s="4"/>
      <c r="AB212" s="4"/>
      <c r="AC212" s="4"/>
      <c r="AD212" s="4"/>
      <c r="AE212" s="4"/>
      <c r="AF212" s="4"/>
      <c r="AH212" s="13" t="s">
        <v>21</v>
      </c>
      <c r="AI212" s="5"/>
      <c r="AJ212" s="5"/>
      <c r="AK212" s="5"/>
      <c r="AL212" s="5"/>
      <c r="AM212" s="5"/>
      <c r="AN212" s="5"/>
      <c r="AO212" s="94"/>
      <c r="AQ212" s="13" t="s">
        <v>21</v>
      </c>
      <c r="AR212" s="5"/>
      <c r="AS212" s="5"/>
      <c r="AT212" s="5"/>
      <c r="AU212" s="5"/>
      <c r="AV212" s="5"/>
      <c r="AW212" s="5"/>
      <c r="AX212" s="5"/>
    </row>
    <row r="213" spans="2:50" s="6" customFormat="1" x14ac:dyDescent="0.25">
      <c r="C213" s="25" t="s">
        <v>24</v>
      </c>
      <c r="D213" s="15" t="s">
        <v>22</v>
      </c>
      <c r="E213" s="17"/>
      <c r="F213" s="13" t="s">
        <v>23</v>
      </c>
      <c r="G213" s="4"/>
      <c r="H213" s="4"/>
      <c r="I213" s="4"/>
      <c r="J213" s="4"/>
      <c r="K213" s="4"/>
      <c r="L213" s="4"/>
      <c r="M213" s="4"/>
      <c r="O213" s="13" t="s">
        <v>23</v>
      </c>
      <c r="P213" s="20"/>
      <c r="Q213" s="20"/>
      <c r="R213" s="20"/>
      <c r="S213" s="20"/>
      <c r="T213" s="20"/>
      <c r="U213" s="20"/>
      <c r="V213" s="20"/>
      <c r="Y213" s="13" t="s">
        <v>23</v>
      </c>
      <c r="Z213" s="4"/>
      <c r="AA213" s="4"/>
      <c r="AB213" s="4"/>
      <c r="AC213" s="4"/>
      <c r="AD213" s="4"/>
      <c r="AE213" s="4"/>
      <c r="AF213" s="4"/>
      <c r="AH213" s="13" t="s">
        <v>23</v>
      </c>
      <c r="AI213" s="5"/>
      <c r="AJ213" s="5"/>
      <c r="AK213" s="5"/>
      <c r="AL213" s="5"/>
      <c r="AM213" s="5"/>
      <c r="AN213" s="5"/>
      <c r="AO213" s="94"/>
      <c r="AQ213" s="13" t="s">
        <v>23</v>
      </c>
      <c r="AR213" s="5"/>
      <c r="AS213" s="5"/>
      <c r="AT213" s="5"/>
      <c r="AU213" s="5"/>
      <c r="AV213" s="5"/>
      <c r="AW213" s="5"/>
      <c r="AX213" s="5"/>
    </row>
    <row r="214" spans="2:50" s="6" customFormat="1" x14ac:dyDescent="0.25">
      <c r="C214" s="25" t="s">
        <v>24</v>
      </c>
      <c r="D214" s="15" t="s">
        <v>22</v>
      </c>
      <c r="E214" s="8"/>
      <c r="F214" s="13" t="s">
        <v>8</v>
      </c>
      <c r="G214" s="4"/>
      <c r="H214" s="4"/>
      <c r="I214" s="4"/>
      <c r="J214" s="4"/>
      <c r="K214" s="4"/>
      <c r="L214" s="4"/>
      <c r="M214" s="4"/>
      <c r="O214" s="13" t="s">
        <v>8</v>
      </c>
      <c r="P214" s="20"/>
      <c r="Q214" s="20"/>
      <c r="R214" s="20"/>
      <c r="S214" s="20"/>
      <c r="T214" s="20"/>
      <c r="U214" s="20"/>
      <c r="V214" s="20"/>
      <c r="Y214" s="13" t="s">
        <v>8</v>
      </c>
      <c r="Z214" s="4"/>
      <c r="AA214" s="4"/>
      <c r="AB214" s="4"/>
      <c r="AC214" s="4"/>
      <c r="AD214" s="4"/>
      <c r="AE214" s="4"/>
      <c r="AF214" s="4"/>
      <c r="AH214" s="13" t="s">
        <v>8</v>
      </c>
      <c r="AI214" s="5"/>
      <c r="AJ214" s="5"/>
      <c r="AK214" s="5"/>
      <c r="AL214" s="5"/>
      <c r="AM214" s="5"/>
      <c r="AN214" s="5"/>
      <c r="AO214" s="94"/>
      <c r="AQ214" s="13" t="s">
        <v>8</v>
      </c>
      <c r="AR214" s="5"/>
      <c r="AS214" s="5"/>
      <c r="AT214" s="5"/>
      <c r="AU214" s="5"/>
      <c r="AV214" s="5"/>
      <c r="AW214" s="5"/>
      <c r="AX214" s="5"/>
    </row>
    <row r="218" spans="2:50" s="6" customFormat="1" ht="23.25" x14ac:dyDescent="0.25">
      <c r="G218" s="16" t="s">
        <v>88</v>
      </c>
    </row>
    <row r="219" spans="2:50" s="6" customFormat="1" x14ac:dyDescent="0.25"/>
    <row r="220" spans="2:50" s="17" customFormat="1" x14ac:dyDescent="0.25">
      <c r="B220" s="41"/>
      <c r="C220" s="35"/>
      <c r="D220" s="14"/>
      <c r="G220" s="17" t="s">
        <v>33</v>
      </c>
      <c r="O220" s="17" t="s">
        <v>34</v>
      </c>
      <c r="Y220" s="17" t="s">
        <v>35</v>
      </c>
      <c r="AH220" s="17" t="s">
        <v>36</v>
      </c>
      <c r="AQ220" s="17" t="s">
        <v>37</v>
      </c>
    </row>
    <row r="221" spans="2:50" s="6" customFormat="1" x14ac:dyDescent="0.25">
      <c r="F221" s="93" t="s">
        <v>19</v>
      </c>
      <c r="G221" s="117" t="s">
        <v>18</v>
      </c>
      <c r="H221" s="117" t="s">
        <v>17</v>
      </c>
      <c r="I221" s="117" t="s">
        <v>16</v>
      </c>
      <c r="J221" s="117" t="s">
        <v>14</v>
      </c>
      <c r="K221" s="117" t="s">
        <v>13</v>
      </c>
      <c r="L221" s="117" t="s">
        <v>10</v>
      </c>
      <c r="M221" s="117" t="s">
        <v>20</v>
      </c>
      <c r="O221" s="93" t="s">
        <v>19</v>
      </c>
      <c r="P221" s="117" t="s">
        <v>18</v>
      </c>
      <c r="Q221" s="117" t="s">
        <v>17</v>
      </c>
      <c r="R221" s="117" t="s">
        <v>16</v>
      </c>
      <c r="S221" s="117" t="s">
        <v>14</v>
      </c>
      <c r="T221" s="117" t="s">
        <v>13</v>
      </c>
      <c r="U221" s="117" t="s">
        <v>10</v>
      </c>
      <c r="V221" s="117" t="s">
        <v>20</v>
      </c>
      <c r="Y221" s="93" t="s">
        <v>19</v>
      </c>
      <c r="Z221" s="117" t="s">
        <v>18</v>
      </c>
      <c r="AA221" s="117" t="s">
        <v>17</v>
      </c>
      <c r="AB221" s="117" t="s">
        <v>16</v>
      </c>
      <c r="AC221" s="117" t="s">
        <v>14</v>
      </c>
      <c r="AD221" s="117" t="s">
        <v>13</v>
      </c>
      <c r="AE221" s="117" t="s">
        <v>10</v>
      </c>
      <c r="AF221" s="117" t="s">
        <v>20</v>
      </c>
      <c r="AH221" s="93" t="s">
        <v>19</v>
      </c>
      <c r="AI221" s="117" t="s">
        <v>18</v>
      </c>
      <c r="AJ221" s="117" t="s">
        <v>17</v>
      </c>
      <c r="AK221" s="117" t="s">
        <v>16</v>
      </c>
      <c r="AL221" s="117" t="s">
        <v>14</v>
      </c>
      <c r="AM221" s="117" t="s">
        <v>13</v>
      </c>
      <c r="AN221" s="117" t="s">
        <v>10</v>
      </c>
      <c r="AO221" s="117" t="s">
        <v>20</v>
      </c>
      <c r="AQ221" s="93" t="s">
        <v>19</v>
      </c>
      <c r="AR221" s="117" t="s">
        <v>18</v>
      </c>
      <c r="AS221" s="117" t="s">
        <v>17</v>
      </c>
      <c r="AT221" s="117" t="s">
        <v>16</v>
      </c>
      <c r="AU221" s="117" t="s">
        <v>14</v>
      </c>
      <c r="AV221" s="117" t="s">
        <v>13</v>
      </c>
      <c r="AW221" s="117" t="s">
        <v>10</v>
      </c>
      <c r="AX221" s="117" t="s">
        <v>20</v>
      </c>
    </row>
    <row r="222" spans="2:50" s="6" customFormat="1" x14ac:dyDescent="0.25">
      <c r="C222" s="35" t="s">
        <v>31</v>
      </c>
      <c r="D222" s="14" t="s">
        <v>22</v>
      </c>
      <c r="E222" s="17"/>
      <c r="F222" s="18" t="s">
        <v>9</v>
      </c>
      <c r="G222" s="3"/>
      <c r="H222" s="3"/>
      <c r="I222" s="3"/>
      <c r="J222" s="3"/>
      <c r="K222" s="3"/>
      <c r="L222" s="3"/>
      <c r="M222" s="3"/>
      <c r="O222" s="18" t="s">
        <v>9</v>
      </c>
      <c r="P222" s="19"/>
      <c r="Q222" s="19"/>
      <c r="R222" s="19"/>
      <c r="S222" s="19"/>
      <c r="T222" s="19"/>
      <c r="U222" s="19"/>
      <c r="V222" s="19"/>
      <c r="Y222" s="18" t="s">
        <v>9</v>
      </c>
      <c r="Z222" s="3"/>
      <c r="AA222" s="3"/>
      <c r="AB222" s="3"/>
      <c r="AC222" s="3"/>
      <c r="AD222" s="3"/>
      <c r="AE222" s="3"/>
      <c r="AF222" s="3"/>
      <c r="AH222" s="18" t="s">
        <v>9</v>
      </c>
      <c r="AI222" s="21"/>
      <c r="AJ222" s="21"/>
      <c r="AK222" s="21"/>
      <c r="AL222" s="21"/>
      <c r="AM222" s="21"/>
      <c r="AN222" s="21"/>
      <c r="AO222" s="94"/>
      <c r="AQ222" s="18" t="s">
        <v>9</v>
      </c>
      <c r="AR222" s="21"/>
      <c r="AS222" s="21"/>
      <c r="AT222" s="21"/>
      <c r="AU222" s="21"/>
      <c r="AV222" s="21"/>
      <c r="AW222" s="21"/>
      <c r="AX222" s="21"/>
    </row>
    <row r="223" spans="2:50" s="6" customFormat="1" x14ac:dyDescent="0.25">
      <c r="C223" s="25" t="s">
        <v>31</v>
      </c>
      <c r="D223" s="15" t="s">
        <v>22</v>
      </c>
      <c r="E223" s="8"/>
      <c r="F223" s="13" t="s">
        <v>21</v>
      </c>
      <c r="G223" s="4"/>
      <c r="H223" s="4"/>
      <c r="I223" s="4"/>
      <c r="J223" s="4"/>
      <c r="K223" s="4"/>
      <c r="L223" s="4"/>
      <c r="M223" s="4"/>
      <c r="O223" s="13" t="s">
        <v>21</v>
      </c>
      <c r="P223" s="20"/>
      <c r="Q223" s="20"/>
      <c r="R223" s="20"/>
      <c r="S223" s="20"/>
      <c r="T223" s="20"/>
      <c r="U223" s="20"/>
      <c r="V223" s="20"/>
      <c r="Y223" s="13" t="s">
        <v>21</v>
      </c>
      <c r="Z223" s="4"/>
      <c r="AA223" s="4"/>
      <c r="AB223" s="4"/>
      <c r="AC223" s="4"/>
      <c r="AD223" s="4"/>
      <c r="AE223" s="4"/>
      <c r="AF223" s="4"/>
      <c r="AH223" s="13" t="s">
        <v>21</v>
      </c>
      <c r="AI223" s="5"/>
      <c r="AJ223" s="5"/>
      <c r="AK223" s="5"/>
      <c r="AL223" s="5"/>
      <c r="AM223" s="5"/>
      <c r="AN223" s="5"/>
      <c r="AO223" s="94"/>
      <c r="AQ223" s="13" t="s">
        <v>21</v>
      </c>
      <c r="AR223" s="5"/>
      <c r="AS223" s="5"/>
      <c r="AT223" s="5"/>
      <c r="AU223" s="5"/>
      <c r="AV223" s="5"/>
      <c r="AW223" s="5"/>
      <c r="AX223" s="5"/>
    </row>
    <row r="224" spans="2:50" s="6" customFormat="1" x14ac:dyDescent="0.25">
      <c r="C224" s="25" t="s">
        <v>31</v>
      </c>
      <c r="D224" s="15" t="s">
        <v>22</v>
      </c>
      <c r="E224" s="8"/>
      <c r="F224" s="13" t="s">
        <v>23</v>
      </c>
      <c r="G224" s="4"/>
      <c r="H224" s="4"/>
      <c r="I224" s="4"/>
      <c r="J224" s="4"/>
      <c r="K224" s="4"/>
      <c r="L224" s="4"/>
      <c r="M224" s="4"/>
      <c r="O224" s="13" t="s">
        <v>23</v>
      </c>
      <c r="P224" s="20"/>
      <c r="Q224" s="20"/>
      <c r="R224" s="20"/>
      <c r="S224" s="20"/>
      <c r="T224" s="20"/>
      <c r="U224" s="20"/>
      <c r="V224" s="20"/>
      <c r="Y224" s="13" t="s">
        <v>23</v>
      </c>
      <c r="Z224" s="4"/>
      <c r="AA224" s="4"/>
      <c r="AB224" s="4"/>
      <c r="AC224" s="4"/>
      <c r="AD224" s="4"/>
      <c r="AE224" s="4"/>
      <c r="AF224" s="4"/>
      <c r="AH224" s="13" t="s">
        <v>23</v>
      </c>
      <c r="AI224" s="5"/>
      <c r="AJ224" s="5"/>
      <c r="AK224" s="5"/>
      <c r="AL224" s="5"/>
      <c r="AM224" s="5"/>
      <c r="AN224" s="5"/>
      <c r="AO224" s="94"/>
      <c r="AQ224" s="13" t="s">
        <v>23</v>
      </c>
      <c r="AR224" s="5"/>
      <c r="AS224" s="5"/>
      <c r="AT224" s="5"/>
      <c r="AU224" s="5"/>
      <c r="AV224" s="5"/>
      <c r="AW224" s="5"/>
      <c r="AX224" s="5"/>
    </row>
    <row r="225" spans="3:50" s="6" customFormat="1" x14ac:dyDescent="0.25">
      <c r="C225" s="25" t="s">
        <v>31</v>
      </c>
      <c r="D225" s="15" t="s">
        <v>22</v>
      </c>
      <c r="E225" s="8"/>
      <c r="F225" s="13" t="s">
        <v>8</v>
      </c>
      <c r="G225" s="4"/>
      <c r="H225" s="4"/>
      <c r="I225" s="4"/>
      <c r="J225" s="4"/>
      <c r="K225" s="4"/>
      <c r="L225" s="4"/>
      <c r="M225" s="4"/>
      <c r="O225" s="13" t="s">
        <v>8</v>
      </c>
      <c r="P225" s="20"/>
      <c r="Q225" s="20"/>
      <c r="R225" s="20"/>
      <c r="S225" s="20"/>
      <c r="T225" s="20"/>
      <c r="U225" s="20"/>
      <c r="V225" s="20"/>
      <c r="Y225" s="13" t="s">
        <v>8</v>
      </c>
      <c r="Z225" s="4"/>
      <c r="AA225" s="4"/>
      <c r="AB225" s="4"/>
      <c r="AC225" s="4"/>
      <c r="AD225" s="4"/>
      <c r="AE225" s="4"/>
      <c r="AF225" s="4"/>
      <c r="AH225" s="13" t="s">
        <v>8</v>
      </c>
      <c r="AI225" s="5"/>
      <c r="AJ225" s="5"/>
      <c r="AK225" s="5"/>
      <c r="AL225" s="5"/>
      <c r="AM225" s="5"/>
      <c r="AN225" s="5"/>
      <c r="AO225" s="94"/>
      <c r="AQ225" s="13" t="s">
        <v>8</v>
      </c>
      <c r="AR225" s="5"/>
      <c r="AS225" s="5"/>
      <c r="AT225" s="5"/>
      <c r="AU225" s="5"/>
      <c r="AV225" s="5"/>
      <c r="AW225" s="5"/>
      <c r="AX225" s="5"/>
    </row>
    <row r="226" spans="3:50" s="6" customFormat="1" x14ac:dyDescent="0.25">
      <c r="C226" s="35" t="s">
        <v>6</v>
      </c>
      <c r="D226" s="14" t="s">
        <v>22</v>
      </c>
      <c r="E226" s="8"/>
      <c r="F226" s="18" t="s">
        <v>9</v>
      </c>
      <c r="G226" s="3"/>
      <c r="H226" s="3"/>
      <c r="I226" s="3"/>
      <c r="J226" s="3"/>
      <c r="K226" s="3"/>
      <c r="L226" s="3"/>
      <c r="M226" s="3"/>
      <c r="O226" s="18" t="s">
        <v>9</v>
      </c>
      <c r="P226" s="19"/>
      <c r="Q226" s="19"/>
      <c r="R226" s="19"/>
      <c r="S226" s="19"/>
      <c r="T226" s="19"/>
      <c r="U226" s="19"/>
      <c r="V226" s="19"/>
      <c r="Y226" s="18" t="s">
        <v>9</v>
      </c>
      <c r="Z226" s="3"/>
      <c r="AA226" s="3"/>
      <c r="AB226" s="3"/>
      <c r="AC226" s="3"/>
      <c r="AD226" s="3"/>
      <c r="AE226" s="3"/>
      <c r="AF226" s="3"/>
      <c r="AH226" s="18" t="s">
        <v>9</v>
      </c>
      <c r="AI226" s="21"/>
      <c r="AJ226" s="21"/>
      <c r="AK226" s="21"/>
      <c r="AL226" s="21"/>
      <c r="AM226" s="21"/>
      <c r="AN226" s="21"/>
      <c r="AO226" s="94"/>
      <c r="AQ226" s="18" t="s">
        <v>9</v>
      </c>
      <c r="AR226" s="21"/>
      <c r="AS226" s="21"/>
      <c r="AT226" s="21"/>
      <c r="AU226" s="21"/>
      <c r="AV226" s="21"/>
      <c r="AW226" s="21"/>
      <c r="AX226" s="21"/>
    </row>
    <row r="227" spans="3:50" s="6" customFormat="1" x14ac:dyDescent="0.25">
      <c r="C227" s="25" t="s">
        <v>6</v>
      </c>
      <c r="D227" s="15" t="s">
        <v>22</v>
      </c>
      <c r="E227" s="17"/>
      <c r="F227" s="13" t="s">
        <v>21</v>
      </c>
      <c r="G227" s="4"/>
      <c r="H227" s="4"/>
      <c r="I227" s="4"/>
      <c r="J227" s="4"/>
      <c r="K227" s="4"/>
      <c r="L227" s="4"/>
      <c r="M227" s="4"/>
      <c r="O227" s="13" t="s">
        <v>21</v>
      </c>
      <c r="P227" s="20"/>
      <c r="Q227" s="20"/>
      <c r="R227" s="20"/>
      <c r="S227" s="20"/>
      <c r="T227" s="20"/>
      <c r="U227" s="20"/>
      <c r="V227" s="20"/>
      <c r="Y227" s="13" t="s">
        <v>21</v>
      </c>
      <c r="Z227" s="4"/>
      <c r="AA227" s="4"/>
      <c r="AB227" s="4"/>
      <c r="AC227" s="4"/>
      <c r="AD227" s="4"/>
      <c r="AE227" s="4"/>
      <c r="AF227" s="4"/>
      <c r="AH227" s="13" t="s">
        <v>21</v>
      </c>
      <c r="AI227" s="5"/>
      <c r="AJ227" s="5"/>
      <c r="AK227" s="5"/>
      <c r="AL227" s="5"/>
      <c r="AM227" s="5"/>
      <c r="AN227" s="5"/>
      <c r="AO227" s="94"/>
      <c r="AQ227" s="13" t="s">
        <v>21</v>
      </c>
      <c r="AR227" s="5"/>
      <c r="AS227" s="5"/>
      <c r="AT227" s="5"/>
      <c r="AU227" s="5"/>
      <c r="AV227" s="5"/>
      <c r="AW227" s="5"/>
      <c r="AX227" s="5"/>
    </row>
    <row r="228" spans="3:50" s="6" customFormat="1" x14ac:dyDescent="0.25">
      <c r="C228" s="25" t="s">
        <v>6</v>
      </c>
      <c r="D228" s="15" t="s">
        <v>22</v>
      </c>
      <c r="E228" s="8"/>
      <c r="F228" s="13" t="s">
        <v>23</v>
      </c>
      <c r="G228" s="4"/>
      <c r="H228" s="4"/>
      <c r="I228" s="4"/>
      <c r="J228" s="4"/>
      <c r="K228" s="4"/>
      <c r="L228" s="4"/>
      <c r="M228" s="4"/>
      <c r="O228" s="13" t="s">
        <v>23</v>
      </c>
      <c r="P228" s="20"/>
      <c r="Q228" s="20"/>
      <c r="R228" s="20"/>
      <c r="S228" s="20"/>
      <c r="T228" s="20"/>
      <c r="U228" s="20"/>
      <c r="V228" s="20"/>
      <c r="Y228" s="13" t="s">
        <v>23</v>
      </c>
      <c r="Z228" s="4"/>
      <c r="AA228" s="4"/>
      <c r="AB228" s="4"/>
      <c r="AC228" s="4"/>
      <c r="AD228" s="4"/>
      <c r="AE228" s="4"/>
      <c r="AF228" s="4"/>
      <c r="AH228" s="13" t="s">
        <v>23</v>
      </c>
      <c r="AI228" s="5"/>
      <c r="AJ228" s="5"/>
      <c r="AK228" s="5"/>
      <c r="AL228" s="5"/>
      <c r="AM228" s="5"/>
      <c r="AN228" s="5"/>
      <c r="AO228" s="94"/>
      <c r="AQ228" s="13" t="s">
        <v>23</v>
      </c>
      <c r="AR228" s="5"/>
      <c r="AS228" s="5"/>
      <c r="AT228" s="5"/>
      <c r="AU228" s="5"/>
      <c r="AV228" s="5"/>
      <c r="AW228" s="5"/>
      <c r="AX228" s="5"/>
    </row>
    <row r="229" spans="3:50" s="6" customFormat="1" x14ac:dyDescent="0.25">
      <c r="C229" s="25" t="s">
        <v>6</v>
      </c>
      <c r="D229" s="15" t="s">
        <v>22</v>
      </c>
      <c r="E229" s="8"/>
      <c r="F229" s="13" t="s">
        <v>8</v>
      </c>
      <c r="G229" s="4"/>
      <c r="H229" s="4"/>
      <c r="I229" s="4"/>
      <c r="J229" s="4"/>
      <c r="K229" s="4"/>
      <c r="L229" s="4"/>
      <c r="M229" s="4"/>
      <c r="O229" s="13" t="s">
        <v>8</v>
      </c>
      <c r="P229" s="20"/>
      <c r="Q229" s="20"/>
      <c r="R229" s="20"/>
      <c r="S229" s="20"/>
      <c r="T229" s="20"/>
      <c r="U229" s="20"/>
      <c r="V229" s="20"/>
      <c r="Y229" s="13" t="s">
        <v>8</v>
      </c>
      <c r="Z229" s="4"/>
      <c r="AA229" s="4"/>
      <c r="AB229" s="4"/>
      <c r="AC229" s="4"/>
      <c r="AD229" s="4"/>
      <c r="AE229" s="4"/>
      <c r="AF229" s="4"/>
      <c r="AH229" s="13" t="s">
        <v>8</v>
      </c>
      <c r="AI229" s="5"/>
      <c r="AJ229" s="5"/>
      <c r="AK229" s="5"/>
      <c r="AL229" s="5"/>
      <c r="AM229" s="5"/>
      <c r="AN229" s="5"/>
      <c r="AO229" s="94"/>
      <c r="AQ229" s="13" t="s">
        <v>8</v>
      </c>
      <c r="AR229" s="5"/>
      <c r="AS229" s="5"/>
      <c r="AT229" s="5"/>
      <c r="AU229" s="5"/>
      <c r="AV229" s="5"/>
      <c r="AW229" s="5"/>
      <c r="AX229" s="5"/>
    </row>
    <row r="230" spans="3:50" s="6" customFormat="1" x14ac:dyDescent="0.25">
      <c r="C230" s="35" t="s">
        <v>24</v>
      </c>
      <c r="D230" s="14" t="s">
        <v>22</v>
      </c>
      <c r="E230" s="8"/>
      <c r="F230" s="18" t="s">
        <v>9</v>
      </c>
      <c r="G230" s="3"/>
      <c r="H230" s="3"/>
      <c r="I230" s="3"/>
      <c r="J230" s="3"/>
      <c r="K230" s="3"/>
      <c r="L230" s="3"/>
      <c r="M230" s="3"/>
      <c r="O230" s="18" t="s">
        <v>9</v>
      </c>
      <c r="P230" s="19"/>
      <c r="Q230" s="19"/>
      <c r="R230" s="19"/>
      <c r="S230" s="19"/>
      <c r="T230" s="19"/>
      <c r="U230" s="19"/>
      <c r="V230" s="19"/>
      <c r="Y230" s="18" t="s">
        <v>9</v>
      </c>
      <c r="Z230" s="3"/>
      <c r="AA230" s="3"/>
      <c r="AB230" s="3"/>
      <c r="AC230" s="3"/>
      <c r="AD230" s="3"/>
      <c r="AE230" s="3"/>
      <c r="AF230" s="3"/>
      <c r="AH230" s="18" t="s">
        <v>9</v>
      </c>
      <c r="AI230" s="21"/>
      <c r="AJ230" s="21"/>
      <c r="AK230" s="21"/>
      <c r="AL230" s="21"/>
      <c r="AM230" s="21"/>
      <c r="AN230" s="21"/>
      <c r="AO230" s="94"/>
      <c r="AQ230" s="18" t="s">
        <v>9</v>
      </c>
      <c r="AR230" s="21"/>
      <c r="AS230" s="21"/>
      <c r="AT230" s="21"/>
      <c r="AU230" s="21"/>
      <c r="AV230" s="21"/>
      <c r="AW230" s="21"/>
      <c r="AX230" s="21"/>
    </row>
    <row r="231" spans="3:50" s="6" customFormat="1" x14ac:dyDescent="0.25">
      <c r="C231" s="25" t="s">
        <v>24</v>
      </c>
      <c r="D231" s="15" t="s">
        <v>22</v>
      </c>
      <c r="E231" s="8"/>
      <c r="F231" s="13" t="s">
        <v>21</v>
      </c>
      <c r="G231" s="4"/>
      <c r="H231" s="4"/>
      <c r="I231" s="4"/>
      <c r="J231" s="4"/>
      <c r="K231" s="4"/>
      <c r="L231" s="4"/>
      <c r="M231" s="4"/>
      <c r="O231" s="13" t="s">
        <v>21</v>
      </c>
      <c r="P231" s="20"/>
      <c r="Q231" s="20"/>
      <c r="R231" s="20"/>
      <c r="S231" s="20"/>
      <c r="T231" s="20"/>
      <c r="U231" s="20"/>
      <c r="V231" s="20"/>
      <c r="Y231" s="13" t="s">
        <v>21</v>
      </c>
      <c r="Z231" s="4"/>
      <c r="AA231" s="4"/>
      <c r="AB231" s="4"/>
      <c r="AC231" s="4"/>
      <c r="AD231" s="4"/>
      <c r="AE231" s="4"/>
      <c r="AF231" s="4"/>
      <c r="AH231" s="13" t="s">
        <v>21</v>
      </c>
      <c r="AI231" s="5"/>
      <c r="AJ231" s="5"/>
      <c r="AK231" s="5"/>
      <c r="AL231" s="5"/>
      <c r="AM231" s="5"/>
      <c r="AN231" s="5"/>
      <c r="AO231" s="94"/>
      <c r="AQ231" s="13" t="s">
        <v>21</v>
      </c>
      <c r="AR231" s="5"/>
      <c r="AS231" s="5"/>
      <c r="AT231" s="5"/>
      <c r="AU231" s="5"/>
      <c r="AV231" s="5"/>
      <c r="AW231" s="5"/>
      <c r="AX231" s="5"/>
    </row>
    <row r="232" spans="3:50" s="6" customFormat="1" x14ac:dyDescent="0.25">
      <c r="C232" s="25" t="s">
        <v>24</v>
      </c>
      <c r="D232" s="15" t="s">
        <v>22</v>
      </c>
      <c r="E232" s="17"/>
      <c r="F232" s="13" t="s">
        <v>23</v>
      </c>
      <c r="G232" s="4"/>
      <c r="H232" s="4"/>
      <c r="I232" s="4"/>
      <c r="J232" s="4"/>
      <c r="K232" s="4"/>
      <c r="L232" s="4"/>
      <c r="M232" s="4"/>
      <c r="O232" s="13" t="s">
        <v>23</v>
      </c>
      <c r="P232" s="20"/>
      <c r="Q232" s="20"/>
      <c r="R232" s="20"/>
      <c r="S232" s="20"/>
      <c r="T232" s="20"/>
      <c r="U232" s="20"/>
      <c r="V232" s="20"/>
      <c r="Y232" s="13" t="s">
        <v>23</v>
      </c>
      <c r="Z232" s="4"/>
      <c r="AA232" s="4"/>
      <c r="AB232" s="4"/>
      <c r="AC232" s="4"/>
      <c r="AD232" s="4"/>
      <c r="AE232" s="4"/>
      <c r="AF232" s="4"/>
      <c r="AH232" s="13" t="s">
        <v>23</v>
      </c>
      <c r="AI232" s="5"/>
      <c r="AJ232" s="5"/>
      <c r="AK232" s="5"/>
      <c r="AL232" s="5"/>
      <c r="AM232" s="5"/>
      <c r="AN232" s="5"/>
      <c r="AO232" s="94"/>
      <c r="AQ232" s="13" t="s">
        <v>23</v>
      </c>
      <c r="AR232" s="5"/>
      <c r="AS232" s="5"/>
      <c r="AT232" s="5"/>
      <c r="AU232" s="5"/>
      <c r="AV232" s="5"/>
      <c r="AW232" s="5"/>
      <c r="AX232" s="5"/>
    </row>
    <row r="233" spans="3:50" s="6" customFormat="1" x14ac:dyDescent="0.25">
      <c r="C233" s="25" t="s">
        <v>24</v>
      </c>
      <c r="D233" s="15" t="s">
        <v>22</v>
      </c>
      <c r="E233" s="8"/>
      <c r="F233" s="13" t="s">
        <v>8</v>
      </c>
      <c r="G233" s="4"/>
      <c r="H233" s="4"/>
      <c r="I233" s="4"/>
      <c r="J233" s="4"/>
      <c r="K233" s="4"/>
      <c r="L233" s="4"/>
      <c r="M233" s="4"/>
      <c r="O233" s="13" t="s">
        <v>8</v>
      </c>
      <c r="P233" s="20"/>
      <c r="Q233" s="20"/>
      <c r="R233" s="20"/>
      <c r="S233" s="20"/>
      <c r="T233" s="20"/>
      <c r="U233" s="20"/>
      <c r="V233" s="20"/>
      <c r="Y233" s="13" t="s">
        <v>8</v>
      </c>
      <c r="Z233" s="4"/>
      <c r="AA233" s="4"/>
      <c r="AB233" s="4"/>
      <c r="AC233" s="4"/>
      <c r="AD233" s="4"/>
      <c r="AE233" s="4"/>
      <c r="AF233" s="4"/>
      <c r="AH233" s="13" t="s">
        <v>8</v>
      </c>
      <c r="AI233" s="5"/>
      <c r="AJ233" s="5"/>
      <c r="AK233" s="5"/>
      <c r="AL233" s="5"/>
      <c r="AM233" s="5"/>
      <c r="AN233" s="5"/>
      <c r="AO233" s="94"/>
      <c r="AQ233" s="13" t="s">
        <v>8</v>
      </c>
      <c r="AR233" s="5"/>
      <c r="AS233" s="5"/>
      <c r="AT233" s="5"/>
      <c r="AU233" s="5"/>
      <c r="AV233" s="5"/>
      <c r="AW233" s="5"/>
      <c r="AX233" s="5"/>
    </row>
    <row r="241" spans="2:50" s="6" customFormat="1" ht="23.25" x14ac:dyDescent="0.25">
      <c r="G241" s="16" t="s">
        <v>87</v>
      </c>
    </row>
    <row r="242" spans="2:50" s="6" customFormat="1" x14ac:dyDescent="0.25"/>
    <row r="243" spans="2:50" s="17" customFormat="1" x14ac:dyDescent="0.25">
      <c r="B243" s="41"/>
      <c r="C243" s="35"/>
      <c r="D243" s="14"/>
      <c r="G243" s="17" t="s">
        <v>33</v>
      </c>
      <c r="O243" s="17" t="s">
        <v>34</v>
      </c>
      <c r="Y243" s="17" t="s">
        <v>35</v>
      </c>
      <c r="AH243" s="17" t="s">
        <v>36</v>
      </c>
      <c r="AQ243" s="17" t="s">
        <v>37</v>
      </c>
    </row>
    <row r="244" spans="2:50" s="6" customFormat="1" x14ac:dyDescent="0.25">
      <c r="F244" s="93" t="s">
        <v>19</v>
      </c>
      <c r="G244" s="117" t="s">
        <v>18</v>
      </c>
      <c r="H244" s="117" t="s">
        <v>17</v>
      </c>
      <c r="I244" s="117" t="s">
        <v>16</v>
      </c>
      <c r="J244" s="117" t="s">
        <v>14</v>
      </c>
      <c r="K244" s="117" t="s">
        <v>13</v>
      </c>
      <c r="L244" s="117" t="s">
        <v>10</v>
      </c>
      <c r="M244" s="117" t="s">
        <v>20</v>
      </c>
      <c r="O244" s="93" t="s">
        <v>19</v>
      </c>
      <c r="P244" s="117" t="s">
        <v>18</v>
      </c>
      <c r="Q244" s="117" t="s">
        <v>17</v>
      </c>
      <c r="R244" s="117" t="s">
        <v>16</v>
      </c>
      <c r="S244" s="117" t="s">
        <v>14</v>
      </c>
      <c r="T244" s="117" t="s">
        <v>13</v>
      </c>
      <c r="U244" s="117" t="s">
        <v>10</v>
      </c>
      <c r="V244" s="117" t="s">
        <v>20</v>
      </c>
      <c r="Y244" s="93" t="s">
        <v>19</v>
      </c>
      <c r="Z244" s="117" t="s">
        <v>18</v>
      </c>
      <c r="AA244" s="117" t="s">
        <v>17</v>
      </c>
      <c r="AB244" s="117" t="s">
        <v>16</v>
      </c>
      <c r="AC244" s="117" t="s">
        <v>14</v>
      </c>
      <c r="AD244" s="117" t="s">
        <v>13</v>
      </c>
      <c r="AE244" s="117" t="s">
        <v>10</v>
      </c>
      <c r="AF244" s="117" t="s">
        <v>20</v>
      </c>
      <c r="AH244" s="93" t="s">
        <v>19</v>
      </c>
      <c r="AI244" s="117" t="s">
        <v>18</v>
      </c>
      <c r="AJ244" s="117" t="s">
        <v>17</v>
      </c>
      <c r="AK244" s="117" t="s">
        <v>16</v>
      </c>
      <c r="AL244" s="117" t="s">
        <v>14</v>
      </c>
      <c r="AM244" s="117" t="s">
        <v>13</v>
      </c>
      <c r="AN244" s="117" t="s">
        <v>10</v>
      </c>
      <c r="AO244" s="117" t="s">
        <v>20</v>
      </c>
      <c r="AQ244" s="93" t="s">
        <v>19</v>
      </c>
      <c r="AR244" s="117" t="s">
        <v>18</v>
      </c>
      <c r="AS244" s="117" t="s">
        <v>17</v>
      </c>
      <c r="AT244" s="117" t="s">
        <v>16</v>
      </c>
      <c r="AU244" s="117" t="s">
        <v>14</v>
      </c>
      <c r="AV244" s="117" t="s">
        <v>13</v>
      </c>
      <c r="AW244" s="117" t="s">
        <v>10</v>
      </c>
      <c r="AX244" s="117" t="s">
        <v>20</v>
      </c>
    </row>
    <row r="245" spans="2:50" s="6" customFormat="1" x14ac:dyDescent="0.25">
      <c r="C245" s="35" t="s">
        <v>31</v>
      </c>
      <c r="D245" s="14" t="s">
        <v>1</v>
      </c>
      <c r="E245" s="17"/>
      <c r="F245" s="18" t="s">
        <v>9</v>
      </c>
      <c r="G245" s="3"/>
      <c r="H245" s="3"/>
      <c r="I245" s="3"/>
      <c r="J245" s="3"/>
      <c r="K245" s="3"/>
      <c r="L245" s="3"/>
      <c r="M245" s="3"/>
      <c r="O245" s="18" t="s">
        <v>9</v>
      </c>
      <c r="P245" s="19"/>
      <c r="Q245" s="19"/>
      <c r="R245" s="19"/>
      <c r="S245" s="19"/>
      <c r="T245" s="19"/>
      <c r="U245" s="19"/>
      <c r="V245" s="19"/>
      <c r="Y245" s="18" t="s">
        <v>9</v>
      </c>
      <c r="Z245" s="3"/>
      <c r="AA245" s="3"/>
      <c r="AB245" s="3"/>
      <c r="AC245" s="3"/>
      <c r="AD245" s="3"/>
      <c r="AE245" s="3"/>
      <c r="AF245" s="3"/>
      <c r="AH245" s="18" t="s">
        <v>9</v>
      </c>
      <c r="AI245" s="21"/>
      <c r="AJ245" s="21"/>
      <c r="AK245" s="21"/>
      <c r="AL245" s="21"/>
      <c r="AM245" s="21"/>
      <c r="AN245" s="21"/>
      <c r="AO245" s="94"/>
      <c r="AQ245" s="18" t="s">
        <v>9</v>
      </c>
      <c r="AR245" s="21"/>
      <c r="AS245" s="21"/>
      <c r="AT245" s="21"/>
      <c r="AU245" s="21"/>
      <c r="AV245" s="21"/>
      <c r="AW245" s="21"/>
      <c r="AX245" s="21"/>
    </row>
    <row r="246" spans="2:50" s="6" customFormat="1" x14ac:dyDescent="0.25">
      <c r="C246" s="25" t="s">
        <v>31</v>
      </c>
      <c r="D246" s="15" t="s">
        <v>1</v>
      </c>
      <c r="E246" s="8"/>
      <c r="F246" s="13" t="s">
        <v>21</v>
      </c>
      <c r="G246" s="4"/>
      <c r="H246" s="4"/>
      <c r="I246" s="4"/>
      <c r="J246" s="4"/>
      <c r="K246" s="4"/>
      <c r="L246" s="4"/>
      <c r="M246" s="4"/>
      <c r="O246" s="13" t="s">
        <v>21</v>
      </c>
      <c r="P246" s="20"/>
      <c r="Q246" s="20"/>
      <c r="R246" s="20"/>
      <c r="S246" s="20"/>
      <c r="T246" s="20"/>
      <c r="U246" s="20"/>
      <c r="V246" s="20"/>
      <c r="Y246" s="13" t="s">
        <v>21</v>
      </c>
      <c r="Z246" s="4"/>
      <c r="AA246" s="4"/>
      <c r="AB246" s="4"/>
      <c r="AC246" s="4"/>
      <c r="AD246" s="4"/>
      <c r="AE246" s="4"/>
      <c r="AF246" s="4"/>
      <c r="AH246" s="13" t="s">
        <v>21</v>
      </c>
      <c r="AI246" s="5"/>
      <c r="AJ246" s="5"/>
      <c r="AK246" s="5"/>
      <c r="AL246" s="5"/>
      <c r="AM246" s="5"/>
      <c r="AN246" s="5"/>
      <c r="AO246" s="94"/>
      <c r="AQ246" s="13" t="s">
        <v>21</v>
      </c>
      <c r="AR246" s="5"/>
      <c r="AS246" s="5"/>
      <c r="AT246" s="5"/>
      <c r="AU246" s="5"/>
      <c r="AV246" s="5"/>
      <c r="AW246" s="5"/>
      <c r="AX246" s="5"/>
    </row>
    <row r="247" spans="2:50" s="6" customFormat="1" x14ac:dyDescent="0.25">
      <c r="C247" s="25" t="s">
        <v>31</v>
      </c>
      <c r="D247" s="15" t="s">
        <v>1</v>
      </c>
      <c r="E247" s="8"/>
      <c r="F247" s="13" t="s">
        <v>23</v>
      </c>
      <c r="G247" s="4"/>
      <c r="H247" s="4"/>
      <c r="I247" s="4"/>
      <c r="J247" s="4"/>
      <c r="K247" s="4"/>
      <c r="L247" s="4"/>
      <c r="M247" s="4"/>
      <c r="O247" s="13" t="s">
        <v>23</v>
      </c>
      <c r="P247" s="20"/>
      <c r="Q247" s="20"/>
      <c r="R247" s="20"/>
      <c r="S247" s="20"/>
      <c r="T247" s="20"/>
      <c r="U247" s="20"/>
      <c r="V247" s="20"/>
      <c r="Y247" s="13" t="s">
        <v>23</v>
      </c>
      <c r="Z247" s="4"/>
      <c r="AA247" s="4"/>
      <c r="AB247" s="4"/>
      <c r="AC247" s="4"/>
      <c r="AD247" s="4"/>
      <c r="AE247" s="4"/>
      <c r="AF247" s="4"/>
      <c r="AH247" s="13" t="s">
        <v>23</v>
      </c>
      <c r="AI247" s="5"/>
      <c r="AJ247" s="5"/>
      <c r="AK247" s="5"/>
      <c r="AL247" s="5"/>
      <c r="AM247" s="5"/>
      <c r="AN247" s="5"/>
      <c r="AO247" s="94"/>
      <c r="AQ247" s="13" t="s">
        <v>23</v>
      </c>
      <c r="AR247" s="5"/>
      <c r="AS247" s="5"/>
      <c r="AT247" s="5"/>
      <c r="AU247" s="5"/>
      <c r="AV247" s="5"/>
      <c r="AW247" s="5"/>
      <c r="AX247" s="5"/>
    </row>
    <row r="248" spans="2:50" s="6" customFormat="1" x14ac:dyDescent="0.25">
      <c r="C248" s="25" t="s">
        <v>31</v>
      </c>
      <c r="D248" s="15" t="s">
        <v>1</v>
      </c>
      <c r="E248" s="8"/>
      <c r="F248" s="13" t="s">
        <v>8</v>
      </c>
      <c r="G248" s="4"/>
      <c r="H248" s="4"/>
      <c r="I248" s="4"/>
      <c r="J248" s="4"/>
      <c r="K248" s="4"/>
      <c r="L248" s="4"/>
      <c r="M248" s="4"/>
      <c r="O248" s="13" t="s">
        <v>8</v>
      </c>
      <c r="P248" s="20"/>
      <c r="Q248" s="20"/>
      <c r="R248" s="20"/>
      <c r="S248" s="20"/>
      <c r="T248" s="20"/>
      <c r="U248" s="20"/>
      <c r="V248" s="20"/>
      <c r="Y248" s="13" t="s">
        <v>8</v>
      </c>
      <c r="Z248" s="4"/>
      <c r="AA248" s="4"/>
      <c r="AB248" s="4"/>
      <c r="AC248" s="4"/>
      <c r="AD248" s="4"/>
      <c r="AE248" s="4"/>
      <c r="AF248" s="4"/>
      <c r="AH248" s="13" t="s">
        <v>8</v>
      </c>
      <c r="AI248" s="5"/>
      <c r="AJ248" s="5"/>
      <c r="AK248" s="5"/>
      <c r="AL248" s="5"/>
      <c r="AM248" s="5"/>
      <c r="AN248" s="5"/>
      <c r="AO248" s="94"/>
      <c r="AQ248" s="13" t="s">
        <v>8</v>
      </c>
      <c r="AR248" s="5"/>
      <c r="AS248" s="5"/>
      <c r="AT248" s="5"/>
      <c r="AU248" s="5"/>
      <c r="AV248" s="5"/>
      <c r="AW248" s="5"/>
      <c r="AX248" s="5"/>
    </row>
    <row r="249" spans="2:50" s="6" customFormat="1" x14ac:dyDescent="0.25">
      <c r="C249" s="35" t="s">
        <v>6</v>
      </c>
      <c r="D249" s="14" t="s">
        <v>1</v>
      </c>
      <c r="E249" s="8"/>
      <c r="F249" s="18" t="s">
        <v>9</v>
      </c>
      <c r="G249" s="3"/>
      <c r="H249" s="3"/>
      <c r="I249" s="3"/>
      <c r="J249" s="3"/>
      <c r="K249" s="3"/>
      <c r="L249" s="3"/>
      <c r="M249" s="3"/>
      <c r="O249" s="18" t="s">
        <v>9</v>
      </c>
      <c r="P249" s="19"/>
      <c r="Q249" s="19"/>
      <c r="R249" s="19"/>
      <c r="S249" s="19"/>
      <c r="T249" s="19"/>
      <c r="U249" s="19"/>
      <c r="V249" s="19"/>
      <c r="Y249" s="18" t="s">
        <v>9</v>
      </c>
      <c r="Z249" s="3"/>
      <c r="AA249" s="3"/>
      <c r="AB249" s="3"/>
      <c r="AC249" s="3"/>
      <c r="AD249" s="3"/>
      <c r="AE249" s="3"/>
      <c r="AF249" s="3"/>
      <c r="AH249" s="18" t="s">
        <v>9</v>
      </c>
      <c r="AI249" s="21"/>
      <c r="AJ249" s="21"/>
      <c r="AK249" s="21"/>
      <c r="AL249" s="21"/>
      <c r="AM249" s="21"/>
      <c r="AN249" s="21"/>
      <c r="AO249" s="94"/>
      <c r="AQ249" s="18" t="s">
        <v>9</v>
      </c>
      <c r="AR249" s="21"/>
      <c r="AS249" s="21"/>
      <c r="AT249" s="21"/>
      <c r="AU249" s="21"/>
      <c r="AV249" s="21"/>
      <c r="AW249" s="21"/>
      <c r="AX249" s="21"/>
    </row>
    <row r="250" spans="2:50" s="6" customFormat="1" x14ac:dyDescent="0.25">
      <c r="C250" s="25" t="s">
        <v>6</v>
      </c>
      <c r="D250" s="15" t="s">
        <v>1</v>
      </c>
      <c r="E250" s="17"/>
      <c r="F250" s="13" t="s">
        <v>21</v>
      </c>
      <c r="G250" s="4"/>
      <c r="H250" s="4"/>
      <c r="I250" s="4"/>
      <c r="J250" s="4"/>
      <c r="K250" s="4"/>
      <c r="L250" s="4"/>
      <c r="M250" s="4"/>
      <c r="O250" s="13" t="s">
        <v>21</v>
      </c>
      <c r="P250" s="20"/>
      <c r="Q250" s="20"/>
      <c r="R250" s="20"/>
      <c r="S250" s="20"/>
      <c r="T250" s="20"/>
      <c r="U250" s="20"/>
      <c r="V250" s="20"/>
      <c r="Y250" s="13" t="s">
        <v>21</v>
      </c>
      <c r="Z250" s="4"/>
      <c r="AA250" s="4"/>
      <c r="AB250" s="4"/>
      <c r="AC250" s="4"/>
      <c r="AD250" s="4"/>
      <c r="AE250" s="4"/>
      <c r="AF250" s="4"/>
      <c r="AH250" s="13" t="s">
        <v>21</v>
      </c>
      <c r="AI250" s="5"/>
      <c r="AJ250" s="5"/>
      <c r="AK250" s="5"/>
      <c r="AL250" s="5"/>
      <c r="AM250" s="5"/>
      <c r="AN250" s="5"/>
      <c r="AO250" s="94"/>
      <c r="AQ250" s="13" t="s">
        <v>21</v>
      </c>
      <c r="AR250" s="5"/>
      <c r="AS250" s="5"/>
      <c r="AT250" s="5"/>
      <c r="AU250" s="5"/>
      <c r="AV250" s="5"/>
      <c r="AW250" s="5"/>
      <c r="AX250" s="5"/>
    </row>
    <row r="251" spans="2:50" s="6" customFormat="1" x14ac:dyDescent="0.25">
      <c r="C251" s="25" t="s">
        <v>6</v>
      </c>
      <c r="D251" s="15" t="s">
        <v>1</v>
      </c>
      <c r="E251" s="8"/>
      <c r="F251" s="13" t="s">
        <v>23</v>
      </c>
      <c r="G251" s="4"/>
      <c r="H251" s="4"/>
      <c r="I251" s="4"/>
      <c r="J251" s="4"/>
      <c r="K251" s="4"/>
      <c r="L251" s="4"/>
      <c r="M251" s="4"/>
      <c r="O251" s="13" t="s">
        <v>23</v>
      </c>
      <c r="P251" s="20"/>
      <c r="Q251" s="20"/>
      <c r="R251" s="20"/>
      <c r="S251" s="20"/>
      <c r="T251" s="20"/>
      <c r="U251" s="20"/>
      <c r="V251" s="20"/>
      <c r="Y251" s="13" t="s">
        <v>23</v>
      </c>
      <c r="Z251" s="4"/>
      <c r="AA251" s="4"/>
      <c r="AB251" s="4"/>
      <c r="AC251" s="4"/>
      <c r="AD251" s="4"/>
      <c r="AE251" s="4"/>
      <c r="AF251" s="4"/>
      <c r="AH251" s="13" t="s">
        <v>23</v>
      </c>
      <c r="AI251" s="5"/>
      <c r="AJ251" s="5"/>
      <c r="AK251" s="5"/>
      <c r="AL251" s="5"/>
      <c r="AM251" s="5"/>
      <c r="AN251" s="5"/>
      <c r="AO251" s="94"/>
      <c r="AQ251" s="13" t="s">
        <v>23</v>
      </c>
      <c r="AR251" s="5"/>
      <c r="AS251" s="5"/>
      <c r="AT251" s="5"/>
      <c r="AU251" s="5"/>
      <c r="AV251" s="5"/>
      <c r="AW251" s="5"/>
      <c r="AX251" s="5"/>
    </row>
    <row r="252" spans="2:50" s="6" customFormat="1" x14ac:dyDescent="0.25">
      <c r="C252" s="25" t="s">
        <v>6</v>
      </c>
      <c r="D252" s="15" t="s">
        <v>1</v>
      </c>
      <c r="E252" s="8"/>
      <c r="F252" s="13" t="s">
        <v>8</v>
      </c>
      <c r="G252" s="4"/>
      <c r="H252" s="4"/>
      <c r="I252" s="4"/>
      <c r="J252" s="4"/>
      <c r="K252" s="4"/>
      <c r="L252" s="4"/>
      <c r="M252" s="4"/>
      <c r="O252" s="13" t="s">
        <v>8</v>
      </c>
      <c r="P252" s="20"/>
      <c r="Q252" s="20"/>
      <c r="R252" s="20"/>
      <c r="S252" s="20"/>
      <c r="T252" s="20"/>
      <c r="U252" s="20"/>
      <c r="V252" s="20"/>
      <c r="Y252" s="13" t="s">
        <v>8</v>
      </c>
      <c r="Z252" s="4"/>
      <c r="AA252" s="4"/>
      <c r="AB252" s="4"/>
      <c r="AC252" s="4"/>
      <c r="AD252" s="4"/>
      <c r="AE252" s="4"/>
      <c r="AF252" s="4"/>
      <c r="AH252" s="13" t="s">
        <v>8</v>
      </c>
      <c r="AI252" s="5"/>
      <c r="AJ252" s="5"/>
      <c r="AK252" s="5"/>
      <c r="AL252" s="5"/>
      <c r="AM252" s="5"/>
      <c r="AN252" s="5"/>
      <c r="AO252" s="94"/>
      <c r="AQ252" s="13" t="s">
        <v>8</v>
      </c>
      <c r="AR252" s="5"/>
      <c r="AS252" s="5"/>
      <c r="AT252" s="5"/>
      <c r="AU252" s="5"/>
      <c r="AV252" s="5"/>
      <c r="AW252" s="5"/>
      <c r="AX252" s="5"/>
    </row>
    <row r="253" spans="2:50" s="6" customFormat="1" x14ac:dyDescent="0.25">
      <c r="C253" s="35" t="s">
        <v>24</v>
      </c>
      <c r="D253" s="14" t="s">
        <v>1</v>
      </c>
      <c r="E253" s="8"/>
      <c r="F253" s="18" t="s">
        <v>9</v>
      </c>
      <c r="G253" s="3"/>
      <c r="H253" s="3"/>
      <c r="I253" s="3"/>
      <c r="J253" s="3"/>
      <c r="K253" s="3"/>
      <c r="L253" s="3"/>
      <c r="M253" s="3"/>
      <c r="O253" s="18" t="s">
        <v>9</v>
      </c>
      <c r="P253" s="19"/>
      <c r="Q253" s="19"/>
      <c r="R253" s="19"/>
      <c r="S253" s="19"/>
      <c r="T253" s="19"/>
      <c r="U253" s="19"/>
      <c r="V253" s="19"/>
      <c r="Y253" s="18" t="s">
        <v>9</v>
      </c>
      <c r="Z253" s="3"/>
      <c r="AA253" s="3"/>
      <c r="AB253" s="3"/>
      <c r="AC253" s="3"/>
      <c r="AD253" s="3"/>
      <c r="AE253" s="3"/>
      <c r="AF253" s="3"/>
      <c r="AH253" s="18" t="s">
        <v>9</v>
      </c>
      <c r="AI253" s="21"/>
      <c r="AJ253" s="21"/>
      <c r="AK253" s="21"/>
      <c r="AL253" s="21"/>
      <c r="AM253" s="21"/>
      <c r="AN253" s="21"/>
      <c r="AO253" s="94"/>
      <c r="AQ253" s="18" t="s">
        <v>9</v>
      </c>
      <c r="AR253" s="21"/>
      <c r="AS253" s="21"/>
      <c r="AT253" s="21"/>
      <c r="AU253" s="21"/>
      <c r="AV253" s="21"/>
      <c r="AW253" s="21"/>
      <c r="AX253" s="21"/>
    </row>
    <row r="254" spans="2:50" s="6" customFormat="1" x14ac:dyDescent="0.25">
      <c r="C254" s="25" t="s">
        <v>24</v>
      </c>
      <c r="D254" s="15" t="s">
        <v>1</v>
      </c>
      <c r="E254" s="8"/>
      <c r="F254" s="13" t="s">
        <v>21</v>
      </c>
      <c r="G254" s="4"/>
      <c r="H254" s="4"/>
      <c r="I254" s="4"/>
      <c r="J254" s="4"/>
      <c r="K254" s="4"/>
      <c r="L254" s="4"/>
      <c r="M254" s="4"/>
      <c r="O254" s="13" t="s">
        <v>21</v>
      </c>
      <c r="P254" s="20"/>
      <c r="Q254" s="20"/>
      <c r="R254" s="20"/>
      <c r="S254" s="20"/>
      <c r="T254" s="20"/>
      <c r="U254" s="20"/>
      <c r="V254" s="20"/>
      <c r="Y254" s="13" t="s">
        <v>21</v>
      </c>
      <c r="Z254" s="4"/>
      <c r="AA254" s="4"/>
      <c r="AB254" s="4"/>
      <c r="AC254" s="4"/>
      <c r="AD254" s="4"/>
      <c r="AE254" s="4"/>
      <c r="AF254" s="4"/>
      <c r="AH254" s="13" t="s">
        <v>21</v>
      </c>
      <c r="AI254" s="5"/>
      <c r="AJ254" s="5"/>
      <c r="AK254" s="5"/>
      <c r="AL254" s="5"/>
      <c r="AM254" s="5"/>
      <c r="AN254" s="5"/>
      <c r="AO254" s="94"/>
      <c r="AQ254" s="13" t="s">
        <v>21</v>
      </c>
      <c r="AR254" s="5"/>
      <c r="AS254" s="5"/>
      <c r="AT254" s="5"/>
      <c r="AU254" s="5"/>
      <c r="AV254" s="5"/>
      <c r="AW254" s="5"/>
      <c r="AX254" s="5"/>
    </row>
    <row r="255" spans="2:50" s="6" customFormat="1" x14ac:dyDescent="0.25">
      <c r="C255" s="25" t="s">
        <v>24</v>
      </c>
      <c r="D255" s="15" t="s">
        <v>1</v>
      </c>
      <c r="E255" s="17"/>
      <c r="F255" s="13" t="s">
        <v>23</v>
      </c>
      <c r="G255" s="4"/>
      <c r="H255" s="4"/>
      <c r="I255" s="4"/>
      <c r="J255" s="4"/>
      <c r="K255" s="4"/>
      <c r="L255" s="4"/>
      <c r="M255" s="4"/>
      <c r="O255" s="13" t="s">
        <v>23</v>
      </c>
      <c r="P255" s="20"/>
      <c r="Q255" s="20"/>
      <c r="R255" s="20"/>
      <c r="S255" s="20"/>
      <c r="T255" s="20"/>
      <c r="U255" s="20"/>
      <c r="V255" s="20"/>
      <c r="Y255" s="13" t="s">
        <v>23</v>
      </c>
      <c r="Z255" s="4"/>
      <c r="AA255" s="4"/>
      <c r="AB255" s="4"/>
      <c r="AC255" s="4"/>
      <c r="AD255" s="4"/>
      <c r="AE255" s="4"/>
      <c r="AF255" s="4"/>
      <c r="AH255" s="13" t="s">
        <v>23</v>
      </c>
      <c r="AI255" s="5"/>
      <c r="AJ255" s="5"/>
      <c r="AK255" s="5"/>
      <c r="AL255" s="5"/>
      <c r="AM255" s="5"/>
      <c r="AN255" s="5"/>
      <c r="AO255" s="94"/>
      <c r="AQ255" s="13" t="s">
        <v>23</v>
      </c>
      <c r="AR255" s="5"/>
      <c r="AS255" s="5"/>
      <c r="AT255" s="5"/>
      <c r="AU255" s="5"/>
      <c r="AV255" s="5"/>
      <c r="AW255" s="5"/>
      <c r="AX255" s="5"/>
    </row>
    <row r="256" spans="2:50" s="6" customFormat="1" x14ac:dyDescent="0.25">
      <c r="C256" s="25" t="s">
        <v>24</v>
      </c>
      <c r="D256" s="15" t="s">
        <v>1</v>
      </c>
      <c r="E256" s="8"/>
      <c r="F256" s="13" t="s">
        <v>8</v>
      </c>
      <c r="G256" s="4"/>
      <c r="H256" s="4"/>
      <c r="I256" s="4"/>
      <c r="J256" s="4"/>
      <c r="K256" s="4"/>
      <c r="L256" s="4"/>
      <c r="M256" s="4"/>
      <c r="O256" s="13" t="s">
        <v>8</v>
      </c>
      <c r="P256" s="20"/>
      <c r="Q256" s="20"/>
      <c r="R256" s="20"/>
      <c r="S256" s="20"/>
      <c r="T256" s="20"/>
      <c r="U256" s="20"/>
      <c r="V256" s="20"/>
      <c r="Y256" s="13" t="s">
        <v>8</v>
      </c>
      <c r="Z256" s="4"/>
      <c r="AA256" s="4"/>
      <c r="AB256" s="4"/>
      <c r="AC256" s="4"/>
      <c r="AD256" s="4"/>
      <c r="AE256" s="4"/>
      <c r="AF256" s="4"/>
      <c r="AH256" s="13" t="s">
        <v>8</v>
      </c>
      <c r="AI256" s="5"/>
      <c r="AJ256" s="5"/>
      <c r="AK256" s="5"/>
      <c r="AL256" s="5"/>
      <c r="AM256" s="5"/>
      <c r="AN256" s="5"/>
      <c r="AO256" s="94"/>
      <c r="AQ256" s="13" t="s">
        <v>8</v>
      </c>
      <c r="AR256" s="5"/>
      <c r="AS256" s="5"/>
      <c r="AT256" s="5"/>
      <c r="AU256" s="5"/>
      <c r="AV256" s="5"/>
      <c r="AW256" s="5"/>
      <c r="AX256" s="5"/>
    </row>
    <row r="257" spans="3:50" s="6" customFormat="1" x14ac:dyDescent="0.25">
      <c r="C257" s="35" t="s">
        <v>31</v>
      </c>
      <c r="D257" s="14" t="s">
        <v>2</v>
      </c>
      <c r="E257" s="8"/>
      <c r="F257" s="18" t="s">
        <v>9</v>
      </c>
      <c r="G257" s="3"/>
      <c r="H257" s="3"/>
      <c r="I257" s="3"/>
      <c r="J257" s="3"/>
      <c r="K257" s="3"/>
      <c r="L257" s="3"/>
      <c r="M257" s="3"/>
      <c r="O257" s="18" t="s">
        <v>9</v>
      </c>
      <c r="P257" s="19"/>
      <c r="Q257" s="19"/>
      <c r="R257" s="19"/>
      <c r="S257" s="19"/>
      <c r="T257" s="19"/>
      <c r="U257" s="19"/>
      <c r="V257" s="19"/>
      <c r="Y257" s="18" t="s">
        <v>9</v>
      </c>
      <c r="Z257" s="3"/>
      <c r="AA257" s="3"/>
      <c r="AB257" s="3"/>
      <c r="AC257" s="3"/>
      <c r="AD257" s="3"/>
      <c r="AE257" s="3"/>
      <c r="AF257" s="3"/>
      <c r="AH257" s="18" t="s">
        <v>9</v>
      </c>
      <c r="AI257" s="21"/>
      <c r="AJ257" s="21"/>
      <c r="AK257" s="21"/>
      <c r="AL257" s="21"/>
      <c r="AM257" s="21"/>
      <c r="AN257" s="21"/>
      <c r="AO257" s="94"/>
      <c r="AQ257" s="18" t="s">
        <v>9</v>
      </c>
      <c r="AR257" s="21"/>
      <c r="AS257" s="21"/>
      <c r="AT257" s="21"/>
      <c r="AU257" s="21"/>
      <c r="AV257" s="21"/>
      <c r="AW257" s="21"/>
      <c r="AX257" s="21"/>
    </row>
    <row r="258" spans="3:50" s="6" customFormat="1" x14ac:dyDescent="0.25">
      <c r="C258" s="25" t="s">
        <v>31</v>
      </c>
      <c r="D258" s="15" t="s">
        <v>2</v>
      </c>
      <c r="E258" s="8"/>
      <c r="F258" s="13" t="s">
        <v>21</v>
      </c>
      <c r="G258" s="4"/>
      <c r="H258" s="4"/>
      <c r="I258" s="4"/>
      <c r="J258" s="4"/>
      <c r="K258" s="4"/>
      <c r="L258" s="4"/>
      <c r="M258" s="4"/>
      <c r="O258" s="13" t="s">
        <v>21</v>
      </c>
      <c r="P258" s="20"/>
      <c r="Q258" s="20"/>
      <c r="R258" s="20"/>
      <c r="S258" s="20"/>
      <c r="T258" s="20"/>
      <c r="U258" s="20"/>
      <c r="V258" s="20"/>
      <c r="Y258" s="13" t="s">
        <v>21</v>
      </c>
      <c r="Z258" s="4"/>
      <c r="AA258" s="4"/>
      <c r="AB258" s="4"/>
      <c r="AC258" s="4"/>
      <c r="AD258" s="4"/>
      <c r="AE258" s="4"/>
      <c r="AF258" s="4"/>
      <c r="AH258" s="13" t="s">
        <v>21</v>
      </c>
      <c r="AI258" s="5"/>
      <c r="AJ258" s="5"/>
      <c r="AK258" s="5"/>
      <c r="AL258" s="5"/>
      <c r="AM258" s="5"/>
      <c r="AN258" s="5"/>
      <c r="AO258" s="94"/>
      <c r="AQ258" s="13" t="s">
        <v>21</v>
      </c>
      <c r="AR258" s="5"/>
      <c r="AS258" s="5"/>
      <c r="AT258" s="5"/>
      <c r="AU258" s="5"/>
      <c r="AV258" s="5"/>
      <c r="AW258" s="5"/>
      <c r="AX258" s="5"/>
    </row>
    <row r="259" spans="3:50" s="6" customFormat="1" x14ac:dyDescent="0.25">
      <c r="C259" s="25" t="s">
        <v>31</v>
      </c>
      <c r="D259" s="15" t="s">
        <v>2</v>
      </c>
      <c r="E259" s="8"/>
      <c r="F259" s="13" t="s">
        <v>23</v>
      </c>
      <c r="G259" s="4"/>
      <c r="H259" s="4"/>
      <c r="I259" s="4"/>
      <c r="J259" s="4"/>
      <c r="K259" s="4"/>
      <c r="L259" s="4"/>
      <c r="M259" s="4"/>
      <c r="O259" s="13" t="s">
        <v>23</v>
      </c>
      <c r="P259" s="20"/>
      <c r="Q259" s="20"/>
      <c r="R259" s="20"/>
      <c r="S259" s="20"/>
      <c r="T259" s="20"/>
      <c r="U259" s="20"/>
      <c r="V259" s="20"/>
      <c r="Y259" s="13" t="s">
        <v>23</v>
      </c>
      <c r="Z259" s="4"/>
      <c r="AA259" s="4"/>
      <c r="AB259" s="4"/>
      <c r="AC259" s="4"/>
      <c r="AD259" s="4"/>
      <c r="AE259" s="4"/>
      <c r="AF259" s="4"/>
      <c r="AH259" s="13" t="s">
        <v>23</v>
      </c>
      <c r="AI259" s="5"/>
      <c r="AJ259" s="5"/>
      <c r="AK259" s="5"/>
      <c r="AL259" s="5"/>
      <c r="AM259" s="5"/>
      <c r="AN259" s="5"/>
      <c r="AO259" s="94"/>
      <c r="AQ259" s="13" t="s">
        <v>23</v>
      </c>
      <c r="AR259" s="5"/>
      <c r="AS259" s="5"/>
      <c r="AT259" s="5"/>
      <c r="AU259" s="5"/>
      <c r="AV259" s="5"/>
      <c r="AW259" s="5"/>
      <c r="AX259" s="5"/>
    </row>
    <row r="260" spans="3:50" s="6" customFormat="1" x14ac:dyDescent="0.25">
      <c r="C260" s="25" t="s">
        <v>31</v>
      </c>
      <c r="D260" s="15" t="s">
        <v>2</v>
      </c>
      <c r="E260" s="8"/>
      <c r="F260" s="13" t="s">
        <v>8</v>
      </c>
      <c r="G260" s="4"/>
      <c r="H260" s="4"/>
      <c r="I260" s="4"/>
      <c r="J260" s="4"/>
      <c r="K260" s="4"/>
      <c r="L260" s="4"/>
      <c r="M260" s="4"/>
      <c r="O260" s="13" t="s">
        <v>8</v>
      </c>
      <c r="P260" s="20"/>
      <c r="Q260" s="20"/>
      <c r="R260" s="20"/>
      <c r="S260" s="20"/>
      <c r="T260" s="20"/>
      <c r="U260" s="20"/>
      <c r="V260" s="20"/>
      <c r="Y260" s="13" t="s">
        <v>8</v>
      </c>
      <c r="Z260" s="4"/>
      <c r="AA260" s="4"/>
      <c r="AB260" s="4"/>
      <c r="AC260" s="4"/>
      <c r="AD260" s="4"/>
      <c r="AE260" s="4"/>
      <c r="AF260" s="4"/>
      <c r="AH260" s="13" t="s">
        <v>8</v>
      </c>
      <c r="AI260" s="5"/>
      <c r="AJ260" s="5"/>
      <c r="AK260" s="5"/>
      <c r="AL260" s="5"/>
      <c r="AM260" s="5"/>
      <c r="AN260" s="5"/>
      <c r="AO260" s="94"/>
      <c r="AQ260" s="13" t="s">
        <v>8</v>
      </c>
      <c r="AR260" s="5"/>
      <c r="AS260" s="5"/>
      <c r="AT260" s="5"/>
      <c r="AU260" s="5"/>
      <c r="AV260" s="5"/>
      <c r="AW260" s="5"/>
      <c r="AX260" s="5"/>
    </row>
    <row r="261" spans="3:50" s="6" customFormat="1" x14ac:dyDescent="0.25">
      <c r="C261" s="35" t="s">
        <v>6</v>
      </c>
      <c r="D261" s="14" t="s">
        <v>2</v>
      </c>
      <c r="E261" s="17"/>
      <c r="F261" s="18" t="s">
        <v>9</v>
      </c>
      <c r="G261" s="3"/>
      <c r="H261" s="3"/>
      <c r="I261" s="3"/>
      <c r="J261" s="3"/>
      <c r="K261" s="3"/>
      <c r="L261" s="3"/>
      <c r="M261" s="3"/>
      <c r="O261" s="18" t="s">
        <v>9</v>
      </c>
      <c r="P261" s="19"/>
      <c r="Q261" s="19"/>
      <c r="R261" s="19"/>
      <c r="S261" s="19"/>
      <c r="T261" s="19"/>
      <c r="U261" s="19"/>
      <c r="V261" s="19"/>
      <c r="Y261" s="18" t="s">
        <v>9</v>
      </c>
      <c r="Z261" s="3"/>
      <c r="AA261" s="3"/>
      <c r="AB261" s="3"/>
      <c r="AC261" s="3"/>
      <c r="AD261" s="3"/>
      <c r="AE261" s="3"/>
      <c r="AF261" s="3"/>
      <c r="AH261" s="18" t="s">
        <v>9</v>
      </c>
      <c r="AI261" s="21"/>
      <c r="AJ261" s="21"/>
      <c r="AK261" s="21"/>
      <c r="AL261" s="21"/>
      <c r="AM261" s="21"/>
      <c r="AN261" s="21"/>
      <c r="AO261" s="94"/>
      <c r="AQ261" s="18" t="s">
        <v>9</v>
      </c>
      <c r="AR261" s="21"/>
      <c r="AS261" s="21"/>
      <c r="AT261" s="21"/>
      <c r="AU261" s="21"/>
      <c r="AV261" s="21"/>
      <c r="AW261" s="21"/>
      <c r="AX261" s="21"/>
    </row>
    <row r="262" spans="3:50" s="6" customFormat="1" x14ac:dyDescent="0.25">
      <c r="C262" s="25" t="s">
        <v>6</v>
      </c>
      <c r="D262" s="15" t="s">
        <v>2</v>
      </c>
      <c r="E262" s="8"/>
      <c r="F262" s="13" t="s">
        <v>21</v>
      </c>
      <c r="G262" s="4"/>
      <c r="H262" s="4"/>
      <c r="I262" s="4"/>
      <c r="J262" s="4"/>
      <c r="K262" s="4"/>
      <c r="L262" s="4"/>
      <c r="M262" s="4"/>
      <c r="O262" s="13" t="s">
        <v>21</v>
      </c>
      <c r="P262" s="20"/>
      <c r="Q262" s="20"/>
      <c r="R262" s="20"/>
      <c r="S262" s="20"/>
      <c r="T262" s="20"/>
      <c r="U262" s="20"/>
      <c r="V262" s="20"/>
      <c r="Y262" s="13" t="s">
        <v>21</v>
      </c>
      <c r="Z262" s="4"/>
      <c r="AA262" s="4"/>
      <c r="AB262" s="4"/>
      <c r="AC262" s="4"/>
      <c r="AD262" s="4"/>
      <c r="AE262" s="4"/>
      <c r="AF262" s="4"/>
      <c r="AH262" s="13" t="s">
        <v>21</v>
      </c>
      <c r="AI262" s="5"/>
      <c r="AJ262" s="5"/>
      <c r="AK262" s="5"/>
      <c r="AL262" s="5"/>
      <c r="AM262" s="5"/>
      <c r="AN262" s="5"/>
      <c r="AO262" s="94"/>
      <c r="AQ262" s="13" t="s">
        <v>21</v>
      </c>
      <c r="AR262" s="5"/>
      <c r="AS262" s="5"/>
      <c r="AT262" s="5"/>
      <c r="AU262" s="5"/>
      <c r="AV262" s="5"/>
      <c r="AW262" s="5"/>
      <c r="AX262" s="5"/>
    </row>
    <row r="263" spans="3:50" s="6" customFormat="1" x14ac:dyDescent="0.25">
      <c r="C263" s="25" t="s">
        <v>6</v>
      </c>
      <c r="D263" s="15" t="s">
        <v>2</v>
      </c>
      <c r="E263" s="8"/>
      <c r="F263" s="13" t="s">
        <v>23</v>
      </c>
      <c r="G263" s="4"/>
      <c r="H263" s="4"/>
      <c r="I263" s="4"/>
      <c r="J263" s="4"/>
      <c r="K263" s="4"/>
      <c r="L263" s="4"/>
      <c r="M263" s="4"/>
      <c r="O263" s="13" t="s">
        <v>23</v>
      </c>
      <c r="P263" s="20"/>
      <c r="Q263" s="20"/>
      <c r="R263" s="20"/>
      <c r="S263" s="20"/>
      <c r="T263" s="20"/>
      <c r="U263" s="20"/>
      <c r="V263" s="20"/>
      <c r="Y263" s="13" t="s">
        <v>23</v>
      </c>
      <c r="Z263" s="4"/>
      <c r="AA263" s="4"/>
      <c r="AB263" s="4"/>
      <c r="AC263" s="4"/>
      <c r="AD263" s="4"/>
      <c r="AE263" s="4"/>
      <c r="AF263" s="4"/>
      <c r="AH263" s="13" t="s">
        <v>23</v>
      </c>
      <c r="AI263" s="5"/>
      <c r="AJ263" s="5"/>
      <c r="AK263" s="5"/>
      <c r="AL263" s="5"/>
      <c r="AM263" s="5"/>
      <c r="AN263" s="5"/>
      <c r="AO263" s="94"/>
      <c r="AQ263" s="13" t="s">
        <v>23</v>
      </c>
      <c r="AR263" s="5"/>
      <c r="AS263" s="5"/>
      <c r="AT263" s="5"/>
      <c r="AU263" s="5"/>
      <c r="AV263" s="5"/>
      <c r="AW263" s="5"/>
      <c r="AX263" s="5"/>
    </row>
    <row r="264" spans="3:50" s="6" customFormat="1" x14ac:dyDescent="0.25">
      <c r="C264" s="25" t="s">
        <v>6</v>
      </c>
      <c r="D264" s="15" t="s">
        <v>2</v>
      </c>
      <c r="E264" s="8"/>
      <c r="F264" s="13" t="s">
        <v>8</v>
      </c>
      <c r="G264" s="4"/>
      <c r="H264" s="4"/>
      <c r="I264" s="4"/>
      <c r="J264" s="4"/>
      <c r="K264" s="4"/>
      <c r="L264" s="4"/>
      <c r="M264" s="4"/>
      <c r="O264" s="13" t="s">
        <v>8</v>
      </c>
      <c r="P264" s="20"/>
      <c r="Q264" s="20"/>
      <c r="R264" s="20"/>
      <c r="S264" s="20"/>
      <c r="T264" s="20"/>
      <c r="U264" s="20"/>
      <c r="V264" s="20"/>
      <c r="Y264" s="13" t="s">
        <v>8</v>
      </c>
      <c r="Z264" s="4"/>
      <c r="AA264" s="4"/>
      <c r="AB264" s="4"/>
      <c r="AC264" s="4"/>
      <c r="AD264" s="4"/>
      <c r="AE264" s="4"/>
      <c r="AF264" s="4"/>
      <c r="AH264" s="13" t="s">
        <v>8</v>
      </c>
      <c r="AI264" s="5"/>
      <c r="AJ264" s="5"/>
      <c r="AK264" s="5"/>
      <c r="AL264" s="5"/>
      <c r="AM264" s="5"/>
      <c r="AN264" s="5"/>
      <c r="AO264" s="94"/>
      <c r="AQ264" s="13" t="s">
        <v>8</v>
      </c>
      <c r="AR264" s="5"/>
      <c r="AS264" s="5"/>
      <c r="AT264" s="5"/>
      <c r="AU264" s="5"/>
      <c r="AV264" s="5"/>
      <c r="AW264" s="5"/>
      <c r="AX264" s="5"/>
    </row>
    <row r="265" spans="3:50" s="6" customFormat="1" x14ac:dyDescent="0.25">
      <c r="C265" s="35" t="s">
        <v>24</v>
      </c>
      <c r="D265" s="14" t="s">
        <v>2</v>
      </c>
      <c r="E265" s="8"/>
      <c r="F265" s="18" t="s">
        <v>9</v>
      </c>
      <c r="G265" s="3"/>
      <c r="H265" s="3"/>
      <c r="I265" s="3"/>
      <c r="J265" s="3"/>
      <c r="K265" s="3"/>
      <c r="L265" s="3"/>
      <c r="M265" s="3"/>
      <c r="O265" s="18" t="s">
        <v>9</v>
      </c>
      <c r="P265" s="19"/>
      <c r="Q265" s="19"/>
      <c r="R265" s="19"/>
      <c r="S265" s="19"/>
      <c r="T265" s="19"/>
      <c r="U265" s="19"/>
      <c r="V265" s="19"/>
      <c r="Y265" s="18" t="s">
        <v>9</v>
      </c>
      <c r="Z265" s="3"/>
      <c r="AA265" s="3"/>
      <c r="AB265" s="3"/>
      <c r="AC265" s="3"/>
      <c r="AD265" s="3"/>
      <c r="AE265" s="3"/>
      <c r="AF265" s="3"/>
      <c r="AH265" s="18" t="s">
        <v>9</v>
      </c>
      <c r="AI265" s="21"/>
      <c r="AJ265" s="21"/>
      <c r="AK265" s="21"/>
      <c r="AL265" s="21"/>
      <c r="AM265" s="21"/>
      <c r="AN265" s="21"/>
      <c r="AO265" s="94"/>
      <c r="AQ265" s="18" t="s">
        <v>9</v>
      </c>
      <c r="AR265" s="21"/>
      <c r="AS265" s="21"/>
      <c r="AT265" s="21"/>
      <c r="AU265" s="21"/>
      <c r="AV265" s="21"/>
      <c r="AW265" s="21"/>
      <c r="AX265" s="21"/>
    </row>
    <row r="266" spans="3:50" s="6" customFormat="1" x14ac:dyDescent="0.25">
      <c r="C266" s="25" t="s">
        <v>24</v>
      </c>
      <c r="D266" s="15" t="s">
        <v>2</v>
      </c>
      <c r="E266" s="17"/>
      <c r="F266" s="13" t="s">
        <v>21</v>
      </c>
      <c r="G266" s="4"/>
      <c r="H266" s="4"/>
      <c r="I266" s="4"/>
      <c r="J266" s="4"/>
      <c r="K266" s="4"/>
      <c r="L266" s="4"/>
      <c r="M266" s="4"/>
      <c r="O266" s="13" t="s">
        <v>21</v>
      </c>
      <c r="P266" s="20"/>
      <c r="Q266" s="20"/>
      <c r="R266" s="20"/>
      <c r="S266" s="20"/>
      <c r="T266" s="20"/>
      <c r="U266" s="20"/>
      <c r="V266" s="20"/>
      <c r="Y266" s="13" t="s">
        <v>21</v>
      </c>
      <c r="Z266" s="4"/>
      <c r="AA266" s="4"/>
      <c r="AB266" s="4"/>
      <c r="AC266" s="4"/>
      <c r="AD266" s="4"/>
      <c r="AE266" s="4"/>
      <c r="AF266" s="4"/>
      <c r="AH266" s="13" t="s">
        <v>21</v>
      </c>
      <c r="AI266" s="5"/>
      <c r="AJ266" s="5"/>
      <c r="AK266" s="5"/>
      <c r="AL266" s="5"/>
      <c r="AM266" s="5"/>
      <c r="AN266" s="5"/>
      <c r="AO266" s="94"/>
      <c r="AQ266" s="13" t="s">
        <v>21</v>
      </c>
      <c r="AR266" s="5"/>
      <c r="AS266" s="5"/>
      <c r="AT266" s="5"/>
      <c r="AU266" s="5"/>
      <c r="AV266" s="5"/>
      <c r="AW266" s="5"/>
      <c r="AX266" s="5"/>
    </row>
    <row r="267" spans="3:50" s="6" customFormat="1" x14ac:dyDescent="0.25">
      <c r="C267" s="25" t="s">
        <v>24</v>
      </c>
      <c r="D267" s="15" t="s">
        <v>2</v>
      </c>
      <c r="E267" s="8"/>
      <c r="F267" s="13" t="s">
        <v>23</v>
      </c>
      <c r="G267" s="4"/>
      <c r="H267" s="4"/>
      <c r="I267" s="4"/>
      <c r="J267" s="4"/>
      <c r="K267" s="4"/>
      <c r="L267" s="4"/>
      <c r="M267" s="4"/>
      <c r="O267" s="13" t="s">
        <v>23</v>
      </c>
      <c r="P267" s="20"/>
      <c r="Q267" s="20"/>
      <c r="R267" s="20"/>
      <c r="S267" s="20"/>
      <c r="T267" s="20"/>
      <c r="U267" s="20"/>
      <c r="V267" s="20"/>
      <c r="Y267" s="13" t="s">
        <v>23</v>
      </c>
      <c r="Z267" s="4"/>
      <c r="AA267" s="4"/>
      <c r="AB267" s="4"/>
      <c r="AC267" s="4"/>
      <c r="AD267" s="4"/>
      <c r="AE267" s="4"/>
      <c r="AF267" s="4"/>
      <c r="AH267" s="13" t="s">
        <v>23</v>
      </c>
      <c r="AI267" s="5"/>
      <c r="AJ267" s="5"/>
      <c r="AK267" s="5"/>
      <c r="AL267" s="5"/>
      <c r="AM267" s="5"/>
      <c r="AN267" s="5"/>
      <c r="AO267" s="94"/>
      <c r="AQ267" s="13" t="s">
        <v>23</v>
      </c>
      <c r="AR267" s="5"/>
      <c r="AS267" s="5"/>
      <c r="AT267" s="5"/>
      <c r="AU267" s="5"/>
      <c r="AV267" s="5"/>
      <c r="AW267" s="5"/>
      <c r="AX267" s="5"/>
    </row>
    <row r="268" spans="3:50" s="6" customFormat="1" x14ac:dyDescent="0.25">
      <c r="C268" s="25" t="s">
        <v>24</v>
      </c>
      <c r="D268" s="15" t="s">
        <v>2</v>
      </c>
      <c r="E268" s="8"/>
      <c r="F268" s="13" t="s">
        <v>8</v>
      </c>
      <c r="G268" s="4"/>
      <c r="H268" s="4"/>
      <c r="I268" s="4"/>
      <c r="J268" s="4"/>
      <c r="K268" s="4"/>
      <c r="L268" s="4"/>
      <c r="M268" s="4"/>
      <c r="O268" s="13" t="s">
        <v>8</v>
      </c>
      <c r="P268" s="20"/>
      <c r="Q268" s="20"/>
      <c r="R268" s="20"/>
      <c r="S268" s="20"/>
      <c r="T268" s="20"/>
      <c r="U268" s="20"/>
      <c r="V268" s="20"/>
      <c r="Y268" s="13" t="s">
        <v>8</v>
      </c>
      <c r="Z268" s="4"/>
      <c r="AA268" s="4"/>
      <c r="AB268" s="4"/>
      <c r="AC268" s="4"/>
      <c r="AD268" s="4"/>
      <c r="AE268" s="4"/>
      <c r="AF268" s="4"/>
      <c r="AH268" s="13" t="s">
        <v>8</v>
      </c>
      <c r="AI268" s="5"/>
      <c r="AJ268" s="5"/>
      <c r="AK268" s="5"/>
      <c r="AL268" s="5"/>
      <c r="AM268" s="5"/>
      <c r="AN268" s="5"/>
      <c r="AO268" s="94"/>
      <c r="AQ268" s="13" t="s">
        <v>8</v>
      </c>
      <c r="AR268" s="5"/>
      <c r="AS268" s="5"/>
      <c r="AT268" s="5"/>
      <c r="AU268" s="5"/>
      <c r="AV268" s="5"/>
      <c r="AW268" s="5"/>
      <c r="AX268" s="5"/>
    </row>
    <row r="269" spans="3:50" s="6" customFormat="1" x14ac:dyDescent="0.25">
      <c r="C269" s="35" t="s">
        <v>31</v>
      </c>
      <c r="D269" s="14" t="s">
        <v>3</v>
      </c>
      <c r="E269" s="8"/>
      <c r="F269" s="18" t="s">
        <v>9</v>
      </c>
      <c r="G269" s="3"/>
      <c r="H269" s="3"/>
      <c r="I269" s="3"/>
      <c r="J269" s="3"/>
      <c r="K269" s="3"/>
      <c r="L269" s="3"/>
      <c r="M269" s="3"/>
      <c r="O269" s="18" t="s">
        <v>9</v>
      </c>
      <c r="P269" s="19"/>
      <c r="Q269" s="19"/>
      <c r="R269" s="19"/>
      <c r="S269" s="19"/>
      <c r="T269" s="19"/>
      <c r="U269" s="19"/>
      <c r="V269" s="19"/>
      <c r="Y269" s="18" t="s">
        <v>9</v>
      </c>
      <c r="Z269" s="3"/>
      <c r="AA269" s="3"/>
      <c r="AB269" s="3"/>
      <c r="AC269" s="3"/>
      <c r="AD269" s="3"/>
      <c r="AE269" s="3"/>
      <c r="AF269" s="3"/>
      <c r="AH269" s="18" t="s">
        <v>9</v>
      </c>
      <c r="AI269" s="21"/>
      <c r="AJ269" s="21"/>
      <c r="AK269" s="21"/>
      <c r="AL269" s="21"/>
      <c r="AM269" s="21"/>
      <c r="AN269" s="21"/>
      <c r="AO269" s="94"/>
      <c r="AQ269" s="18" t="s">
        <v>9</v>
      </c>
      <c r="AR269" s="21"/>
      <c r="AS269" s="21"/>
      <c r="AT269" s="21"/>
      <c r="AU269" s="21"/>
      <c r="AV269" s="21"/>
      <c r="AW269" s="21"/>
      <c r="AX269" s="21"/>
    </row>
    <row r="270" spans="3:50" s="6" customFormat="1" x14ac:dyDescent="0.25">
      <c r="C270" s="25" t="s">
        <v>31</v>
      </c>
      <c r="D270" s="15" t="s">
        <v>3</v>
      </c>
      <c r="E270" s="8"/>
      <c r="F270" s="13" t="s">
        <v>21</v>
      </c>
      <c r="G270" s="4"/>
      <c r="H270" s="4"/>
      <c r="I270" s="4"/>
      <c r="J270" s="4"/>
      <c r="K270" s="4"/>
      <c r="L270" s="4"/>
      <c r="M270" s="4"/>
      <c r="O270" s="13" t="s">
        <v>21</v>
      </c>
      <c r="P270" s="20"/>
      <c r="Q270" s="20"/>
      <c r="R270" s="20"/>
      <c r="S270" s="20"/>
      <c r="T270" s="20"/>
      <c r="U270" s="20"/>
      <c r="V270" s="20"/>
      <c r="Y270" s="13" t="s">
        <v>21</v>
      </c>
      <c r="Z270" s="4"/>
      <c r="AA270" s="4"/>
      <c r="AB270" s="4"/>
      <c r="AC270" s="4"/>
      <c r="AD270" s="4"/>
      <c r="AE270" s="4"/>
      <c r="AF270" s="4"/>
      <c r="AH270" s="13" t="s">
        <v>21</v>
      </c>
      <c r="AI270" s="5"/>
      <c r="AJ270" s="5"/>
      <c r="AK270" s="5"/>
      <c r="AL270" s="5"/>
      <c r="AM270" s="5"/>
      <c r="AN270" s="5"/>
      <c r="AO270" s="94"/>
      <c r="AQ270" s="13" t="s">
        <v>21</v>
      </c>
      <c r="AR270" s="5"/>
      <c r="AS270" s="5"/>
      <c r="AT270" s="5"/>
      <c r="AU270" s="5"/>
      <c r="AV270" s="5"/>
      <c r="AW270" s="5"/>
      <c r="AX270" s="5"/>
    </row>
    <row r="271" spans="3:50" s="6" customFormat="1" x14ac:dyDescent="0.25">
      <c r="C271" s="25" t="s">
        <v>31</v>
      </c>
      <c r="D271" s="15" t="s">
        <v>3</v>
      </c>
      <c r="E271" s="17"/>
      <c r="F271" s="13" t="s">
        <v>23</v>
      </c>
      <c r="G271" s="4"/>
      <c r="H271" s="4"/>
      <c r="I271" s="4"/>
      <c r="J271" s="4"/>
      <c r="K271" s="4"/>
      <c r="L271" s="4"/>
      <c r="M271" s="4"/>
      <c r="O271" s="13" t="s">
        <v>23</v>
      </c>
      <c r="P271" s="20"/>
      <c r="Q271" s="20"/>
      <c r="R271" s="20"/>
      <c r="S271" s="20"/>
      <c r="T271" s="20"/>
      <c r="U271" s="20"/>
      <c r="V271" s="20"/>
      <c r="Y271" s="13" t="s">
        <v>23</v>
      </c>
      <c r="Z271" s="4"/>
      <c r="AA271" s="4"/>
      <c r="AB271" s="4"/>
      <c r="AC271" s="4"/>
      <c r="AD271" s="4"/>
      <c r="AE271" s="4"/>
      <c r="AF271" s="4"/>
      <c r="AH271" s="13" t="s">
        <v>23</v>
      </c>
      <c r="AI271" s="5"/>
      <c r="AJ271" s="5"/>
      <c r="AK271" s="5"/>
      <c r="AL271" s="5"/>
      <c r="AM271" s="5"/>
      <c r="AN271" s="5"/>
      <c r="AO271" s="94"/>
      <c r="AQ271" s="13" t="s">
        <v>23</v>
      </c>
      <c r="AR271" s="5"/>
      <c r="AS271" s="5"/>
      <c r="AT271" s="5"/>
      <c r="AU271" s="5"/>
      <c r="AV271" s="5"/>
      <c r="AW271" s="5"/>
      <c r="AX271" s="5"/>
    </row>
    <row r="272" spans="3:50" s="6" customFormat="1" x14ac:dyDescent="0.25">
      <c r="C272" s="25" t="s">
        <v>31</v>
      </c>
      <c r="D272" s="15" t="s">
        <v>3</v>
      </c>
      <c r="E272" s="8"/>
      <c r="F272" s="13" t="s">
        <v>8</v>
      </c>
      <c r="G272" s="4"/>
      <c r="H272" s="4"/>
      <c r="I272" s="4"/>
      <c r="J272" s="4"/>
      <c r="K272" s="4"/>
      <c r="L272" s="4"/>
      <c r="M272" s="4"/>
      <c r="O272" s="13" t="s">
        <v>8</v>
      </c>
      <c r="P272" s="20"/>
      <c r="Q272" s="20"/>
      <c r="R272" s="20"/>
      <c r="S272" s="20"/>
      <c r="T272" s="20"/>
      <c r="U272" s="20"/>
      <c r="V272" s="20"/>
      <c r="Y272" s="13" t="s">
        <v>8</v>
      </c>
      <c r="Z272" s="4"/>
      <c r="AA272" s="4"/>
      <c r="AB272" s="4"/>
      <c r="AC272" s="4"/>
      <c r="AD272" s="4"/>
      <c r="AE272" s="4"/>
      <c r="AF272" s="4"/>
      <c r="AH272" s="13" t="s">
        <v>8</v>
      </c>
      <c r="AI272" s="5"/>
      <c r="AJ272" s="5"/>
      <c r="AK272" s="5"/>
      <c r="AL272" s="5"/>
      <c r="AM272" s="5"/>
      <c r="AN272" s="5"/>
      <c r="AO272" s="94"/>
      <c r="AQ272" s="13" t="s">
        <v>8</v>
      </c>
      <c r="AR272" s="5"/>
      <c r="AS272" s="5"/>
      <c r="AT272" s="5"/>
      <c r="AU272" s="5"/>
      <c r="AV272" s="5"/>
      <c r="AW272" s="5"/>
      <c r="AX272" s="5"/>
    </row>
    <row r="273" spans="3:50" s="6" customFormat="1" x14ac:dyDescent="0.25">
      <c r="C273" s="35" t="s">
        <v>6</v>
      </c>
      <c r="D273" s="14" t="s">
        <v>3</v>
      </c>
      <c r="E273" s="8"/>
      <c r="F273" s="18" t="s">
        <v>9</v>
      </c>
      <c r="G273" s="3"/>
      <c r="H273" s="3"/>
      <c r="I273" s="3"/>
      <c r="J273" s="3"/>
      <c r="K273" s="3"/>
      <c r="L273" s="3"/>
      <c r="M273" s="3"/>
      <c r="O273" s="18" t="s">
        <v>9</v>
      </c>
      <c r="P273" s="19"/>
      <c r="Q273" s="19"/>
      <c r="R273" s="19"/>
      <c r="S273" s="19"/>
      <c r="T273" s="19"/>
      <c r="U273" s="19"/>
      <c r="V273" s="19"/>
      <c r="Y273" s="18" t="s">
        <v>9</v>
      </c>
      <c r="Z273" s="3"/>
      <c r="AA273" s="3"/>
      <c r="AB273" s="3"/>
      <c r="AC273" s="3"/>
      <c r="AD273" s="3"/>
      <c r="AE273" s="3"/>
      <c r="AF273" s="3"/>
      <c r="AH273" s="18" t="s">
        <v>9</v>
      </c>
      <c r="AI273" s="21"/>
      <c r="AJ273" s="21"/>
      <c r="AK273" s="21"/>
      <c r="AL273" s="21"/>
      <c r="AM273" s="21"/>
      <c r="AN273" s="21"/>
      <c r="AO273" s="94"/>
      <c r="AQ273" s="18" t="s">
        <v>9</v>
      </c>
      <c r="AR273" s="21"/>
      <c r="AS273" s="21"/>
      <c r="AT273" s="21"/>
      <c r="AU273" s="21"/>
      <c r="AV273" s="21"/>
      <c r="AW273" s="21"/>
      <c r="AX273" s="21"/>
    </row>
    <row r="274" spans="3:50" s="6" customFormat="1" x14ac:dyDescent="0.25">
      <c r="C274" s="25" t="s">
        <v>6</v>
      </c>
      <c r="D274" s="15" t="s">
        <v>3</v>
      </c>
      <c r="E274" s="8"/>
      <c r="F274" s="13" t="s">
        <v>21</v>
      </c>
      <c r="G274" s="4"/>
      <c r="H274" s="4"/>
      <c r="I274" s="4"/>
      <c r="J274" s="4"/>
      <c r="K274" s="4"/>
      <c r="L274" s="4"/>
      <c r="M274" s="4"/>
      <c r="O274" s="13" t="s">
        <v>21</v>
      </c>
      <c r="P274" s="20"/>
      <c r="Q274" s="20"/>
      <c r="R274" s="20"/>
      <c r="S274" s="20"/>
      <c r="T274" s="20"/>
      <c r="U274" s="20"/>
      <c r="V274" s="20"/>
      <c r="Y274" s="13" t="s">
        <v>21</v>
      </c>
      <c r="Z274" s="4"/>
      <c r="AA274" s="4"/>
      <c r="AB274" s="4"/>
      <c r="AC274" s="4"/>
      <c r="AD274" s="4"/>
      <c r="AE274" s="4"/>
      <c r="AF274" s="4"/>
      <c r="AH274" s="13" t="s">
        <v>21</v>
      </c>
      <c r="AI274" s="5"/>
      <c r="AJ274" s="5"/>
      <c r="AK274" s="5"/>
      <c r="AL274" s="5"/>
      <c r="AM274" s="5"/>
      <c r="AN274" s="5"/>
      <c r="AO274" s="94"/>
      <c r="AQ274" s="13" t="s">
        <v>21</v>
      </c>
      <c r="AR274" s="5"/>
      <c r="AS274" s="5"/>
      <c r="AT274" s="5"/>
      <c r="AU274" s="5"/>
      <c r="AV274" s="5"/>
      <c r="AW274" s="5"/>
      <c r="AX274" s="5"/>
    </row>
    <row r="275" spans="3:50" s="6" customFormat="1" x14ac:dyDescent="0.25">
      <c r="C275" s="25" t="s">
        <v>6</v>
      </c>
      <c r="D275" s="15" t="s">
        <v>3</v>
      </c>
      <c r="E275" s="8"/>
      <c r="F275" s="13" t="s">
        <v>23</v>
      </c>
      <c r="G275" s="4"/>
      <c r="H275" s="4"/>
      <c r="I275" s="4"/>
      <c r="J275" s="4"/>
      <c r="K275" s="4"/>
      <c r="L275" s="4"/>
      <c r="M275" s="4"/>
      <c r="O275" s="13" t="s">
        <v>23</v>
      </c>
      <c r="P275" s="20"/>
      <c r="Q275" s="20"/>
      <c r="R275" s="20"/>
      <c r="S275" s="20"/>
      <c r="T275" s="20"/>
      <c r="U275" s="20"/>
      <c r="V275" s="20"/>
      <c r="Y275" s="13" t="s">
        <v>23</v>
      </c>
      <c r="Z275" s="4"/>
      <c r="AA275" s="4"/>
      <c r="AB275" s="4"/>
      <c r="AC275" s="4"/>
      <c r="AD275" s="4"/>
      <c r="AE275" s="4"/>
      <c r="AF275" s="4"/>
      <c r="AH275" s="13" t="s">
        <v>23</v>
      </c>
      <c r="AI275" s="5"/>
      <c r="AJ275" s="5"/>
      <c r="AK275" s="5"/>
      <c r="AL275" s="5"/>
      <c r="AM275" s="5"/>
      <c r="AN275" s="5"/>
      <c r="AO275" s="94"/>
      <c r="AQ275" s="13" t="s">
        <v>23</v>
      </c>
      <c r="AR275" s="5"/>
      <c r="AS275" s="5"/>
      <c r="AT275" s="5"/>
      <c r="AU275" s="5"/>
      <c r="AV275" s="5"/>
      <c r="AW275" s="5"/>
      <c r="AX275" s="5"/>
    </row>
    <row r="276" spans="3:50" s="6" customFormat="1" x14ac:dyDescent="0.25">
      <c r="C276" s="25" t="s">
        <v>6</v>
      </c>
      <c r="D276" s="15" t="s">
        <v>3</v>
      </c>
      <c r="E276" s="8"/>
      <c r="F276" s="13" t="s">
        <v>8</v>
      </c>
      <c r="G276" s="4"/>
      <c r="H276" s="4"/>
      <c r="I276" s="4"/>
      <c r="J276" s="4"/>
      <c r="K276" s="4"/>
      <c r="L276" s="4"/>
      <c r="M276" s="4"/>
      <c r="O276" s="13" t="s">
        <v>8</v>
      </c>
      <c r="P276" s="20"/>
      <c r="Q276" s="20"/>
      <c r="R276" s="20"/>
      <c r="S276" s="20"/>
      <c r="T276" s="20"/>
      <c r="U276" s="20"/>
      <c r="V276" s="20"/>
      <c r="Y276" s="13" t="s">
        <v>8</v>
      </c>
      <c r="Z276" s="4"/>
      <c r="AA276" s="4"/>
      <c r="AB276" s="4"/>
      <c r="AC276" s="4"/>
      <c r="AD276" s="4"/>
      <c r="AE276" s="4"/>
      <c r="AF276" s="4"/>
      <c r="AH276" s="13" t="s">
        <v>8</v>
      </c>
      <c r="AI276" s="5"/>
      <c r="AJ276" s="5"/>
      <c r="AK276" s="5"/>
      <c r="AL276" s="5"/>
      <c r="AM276" s="5"/>
      <c r="AN276" s="5"/>
      <c r="AO276" s="94"/>
      <c r="AQ276" s="13" t="s">
        <v>8</v>
      </c>
      <c r="AR276" s="5"/>
      <c r="AS276" s="5"/>
      <c r="AT276" s="5"/>
      <c r="AU276" s="5"/>
      <c r="AV276" s="5"/>
      <c r="AW276" s="5"/>
      <c r="AX276" s="5"/>
    </row>
    <row r="277" spans="3:50" s="6" customFormat="1" x14ac:dyDescent="0.25">
      <c r="C277" s="35" t="s">
        <v>24</v>
      </c>
      <c r="D277" s="14" t="s">
        <v>3</v>
      </c>
      <c r="E277" s="17"/>
      <c r="F277" s="18" t="s">
        <v>9</v>
      </c>
      <c r="G277" s="3"/>
      <c r="H277" s="3"/>
      <c r="I277" s="3"/>
      <c r="J277" s="3"/>
      <c r="K277" s="3"/>
      <c r="L277" s="3"/>
      <c r="M277" s="3"/>
      <c r="O277" s="18" t="s">
        <v>9</v>
      </c>
      <c r="P277" s="19"/>
      <c r="Q277" s="19"/>
      <c r="R277" s="19"/>
      <c r="S277" s="19"/>
      <c r="T277" s="19"/>
      <c r="U277" s="19"/>
      <c r="V277" s="19"/>
      <c r="Y277" s="18" t="s">
        <v>9</v>
      </c>
      <c r="Z277" s="3"/>
      <c r="AA277" s="3"/>
      <c r="AB277" s="3"/>
      <c r="AC277" s="3"/>
      <c r="AD277" s="3"/>
      <c r="AE277" s="3"/>
      <c r="AF277" s="3"/>
      <c r="AH277" s="18" t="s">
        <v>9</v>
      </c>
      <c r="AI277" s="21"/>
      <c r="AJ277" s="21"/>
      <c r="AK277" s="21"/>
      <c r="AL277" s="21"/>
      <c r="AM277" s="21"/>
      <c r="AN277" s="21"/>
      <c r="AO277" s="94"/>
      <c r="AQ277" s="18" t="s">
        <v>9</v>
      </c>
      <c r="AR277" s="21"/>
      <c r="AS277" s="21"/>
      <c r="AT277" s="21"/>
      <c r="AU277" s="21"/>
      <c r="AV277" s="21"/>
      <c r="AW277" s="21"/>
      <c r="AX277" s="21"/>
    </row>
    <row r="278" spans="3:50" s="6" customFormat="1" x14ac:dyDescent="0.25">
      <c r="C278" s="25" t="s">
        <v>24</v>
      </c>
      <c r="D278" s="15" t="s">
        <v>3</v>
      </c>
      <c r="E278" s="8"/>
      <c r="F278" s="13" t="s">
        <v>21</v>
      </c>
      <c r="G278" s="4"/>
      <c r="H278" s="4"/>
      <c r="I278" s="4"/>
      <c r="J278" s="4"/>
      <c r="K278" s="4"/>
      <c r="L278" s="4"/>
      <c r="M278" s="4"/>
      <c r="O278" s="13" t="s">
        <v>21</v>
      </c>
      <c r="P278" s="20"/>
      <c r="Q278" s="20"/>
      <c r="R278" s="20"/>
      <c r="S278" s="20"/>
      <c r="T278" s="20"/>
      <c r="U278" s="20"/>
      <c r="V278" s="20"/>
      <c r="Y278" s="13" t="s">
        <v>21</v>
      </c>
      <c r="Z278" s="4"/>
      <c r="AA278" s="4"/>
      <c r="AB278" s="4"/>
      <c r="AC278" s="4"/>
      <c r="AD278" s="4"/>
      <c r="AE278" s="4"/>
      <c r="AF278" s="4"/>
      <c r="AH278" s="13" t="s">
        <v>21</v>
      </c>
      <c r="AI278" s="5"/>
      <c r="AJ278" s="5"/>
      <c r="AK278" s="5"/>
      <c r="AL278" s="5"/>
      <c r="AM278" s="5"/>
      <c r="AN278" s="5"/>
      <c r="AO278" s="94"/>
      <c r="AQ278" s="13" t="s">
        <v>21</v>
      </c>
      <c r="AR278" s="5"/>
      <c r="AS278" s="5"/>
      <c r="AT278" s="5"/>
      <c r="AU278" s="5"/>
      <c r="AV278" s="5"/>
      <c r="AW278" s="5"/>
      <c r="AX278" s="5"/>
    </row>
    <row r="279" spans="3:50" s="6" customFormat="1" x14ac:dyDescent="0.25">
      <c r="C279" s="25" t="s">
        <v>24</v>
      </c>
      <c r="D279" s="15" t="s">
        <v>3</v>
      </c>
      <c r="E279" s="8"/>
      <c r="F279" s="13" t="s">
        <v>23</v>
      </c>
      <c r="G279" s="4"/>
      <c r="H279" s="4"/>
      <c r="I279" s="4"/>
      <c r="J279" s="4"/>
      <c r="K279" s="4"/>
      <c r="L279" s="4"/>
      <c r="M279" s="4"/>
      <c r="O279" s="13" t="s">
        <v>23</v>
      </c>
      <c r="P279" s="20"/>
      <c r="Q279" s="20"/>
      <c r="R279" s="20"/>
      <c r="S279" s="20"/>
      <c r="T279" s="20"/>
      <c r="U279" s="20"/>
      <c r="V279" s="20"/>
      <c r="Y279" s="13" t="s">
        <v>23</v>
      </c>
      <c r="Z279" s="4"/>
      <c r="AA279" s="4"/>
      <c r="AB279" s="4"/>
      <c r="AC279" s="4"/>
      <c r="AD279" s="4"/>
      <c r="AE279" s="4"/>
      <c r="AF279" s="4"/>
      <c r="AH279" s="13" t="s">
        <v>23</v>
      </c>
      <c r="AI279" s="5"/>
      <c r="AJ279" s="5"/>
      <c r="AK279" s="5"/>
      <c r="AL279" s="5"/>
      <c r="AM279" s="5"/>
      <c r="AN279" s="5"/>
      <c r="AO279" s="94"/>
      <c r="AQ279" s="13" t="s">
        <v>23</v>
      </c>
      <c r="AR279" s="5"/>
      <c r="AS279" s="5"/>
      <c r="AT279" s="5"/>
      <c r="AU279" s="5"/>
      <c r="AV279" s="5"/>
      <c r="AW279" s="5"/>
      <c r="AX279" s="5"/>
    </row>
    <row r="280" spans="3:50" s="6" customFormat="1" x14ac:dyDescent="0.25">
      <c r="C280" s="25" t="s">
        <v>24</v>
      </c>
      <c r="D280" s="15" t="s">
        <v>3</v>
      </c>
      <c r="E280" s="8"/>
      <c r="F280" s="13" t="s">
        <v>8</v>
      </c>
      <c r="G280" s="4"/>
      <c r="H280" s="4"/>
      <c r="I280" s="4"/>
      <c r="J280" s="4"/>
      <c r="K280" s="4"/>
      <c r="L280" s="4"/>
      <c r="M280" s="4"/>
      <c r="O280" s="13" t="s">
        <v>8</v>
      </c>
      <c r="P280" s="20"/>
      <c r="Q280" s="20"/>
      <c r="R280" s="20"/>
      <c r="S280" s="20"/>
      <c r="T280" s="20"/>
      <c r="U280" s="20"/>
      <c r="V280" s="20"/>
      <c r="Y280" s="13" t="s">
        <v>8</v>
      </c>
      <c r="Z280" s="4"/>
      <c r="AA280" s="4"/>
      <c r="AB280" s="4"/>
      <c r="AC280" s="4"/>
      <c r="AD280" s="4"/>
      <c r="AE280" s="4"/>
      <c r="AF280" s="4"/>
      <c r="AH280" s="13" t="s">
        <v>8</v>
      </c>
      <c r="AI280" s="5"/>
      <c r="AJ280" s="5"/>
      <c r="AK280" s="5"/>
      <c r="AL280" s="5"/>
      <c r="AM280" s="5"/>
      <c r="AN280" s="5"/>
      <c r="AO280" s="94"/>
      <c r="AQ280" s="13" t="s">
        <v>8</v>
      </c>
      <c r="AR280" s="5"/>
      <c r="AS280" s="5"/>
      <c r="AT280" s="5"/>
      <c r="AU280" s="5"/>
      <c r="AV280" s="5"/>
      <c r="AW280" s="5"/>
      <c r="AX280" s="5"/>
    </row>
    <row r="281" spans="3:50" s="6" customFormat="1" x14ac:dyDescent="0.25">
      <c r="C281" s="35" t="s">
        <v>31</v>
      </c>
      <c r="D281" s="14" t="s">
        <v>4</v>
      </c>
      <c r="E281" s="8"/>
      <c r="F281" s="18" t="s">
        <v>9</v>
      </c>
      <c r="G281" s="3"/>
      <c r="H281" s="3"/>
      <c r="I281" s="3"/>
      <c r="J281" s="3"/>
      <c r="K281" s="3"/>
      <c r="L281" s="3"/>
      <c r="M281" s="3"/>
      <c r="O281" s="18" t="s">
        <v>9</v>
      </c>
      <c r="P281" s="19"/>
      <c r="Q281" s="19"/>
      <c r="R281" s="19"/>
      <c r="S281" s="19"/>
      <c r="T281" s="19"/>
      <c r="U281" s="19"/>
      <c r="V281" s="19"/>
      <c r="Y281" s="18" t="s">
        <v>9</v>
      </c>
      <c r="Z281" s="3"/>
      <c r="AA281" s="3"/>
      <c r="AB281" s="3"/>
      <c r="AC281" s="3"/>
      <c r="AD281" s="3"/>
      <c r="AE281" s="3"/>
      <c r="AF281" s="3"/>
      <c r="AH281" s="18" t="s">
        <v>9</v>
      </c>
      <c r="AI281" s="21"/>
      <c r="AJ281" s="21"/>
      <c r="AK281" s="21"/>
      <c r="AL281" s="21"/>
      <c r="AM281" s="21"/>
      <c r="AN281" s="21"/>
      <c r="AO281" s="94"/>
      <c r="AQ281" s="18" t="s">
        <v>9</v>
      </c>
      <c r="AR281" s="21"/>
      <c r="AS281" s="21"/>
      <c r="AT281" s="21"/>
      <c r="AU281" s="21"/>
      <c r="AV281" s="21"/>
      <c r="AW281" s="21"/>
      <c r="AX281" s="21"/>
    </row>
    <row r="282" spans="3:50" s="6" customFormat="1" x14ac:dyDescent="0.25">
      <c r="C282" s="25" t="s">
        <v>31</v>
      </c>
      <c r="D282" s="15" t="s">
        <v>4</v>
      </c>
      <c r="E282" s="17"/>
      <c r="F282" s="13" t="s">
        <v>21</v>
      </c>
      <c r="G282" s="4"/>
      <c r="H282" s="4"/>
      <c r="I282" s="4"/>
      <c r="J282" s="4"/>
      <c r="K282" s="4"/>
      <c r="L282" s="4"/>
      <c r="M282" s="4"/>
      <c r="O282" s="13" t="s">
        <v>21</v>
      </c>
      <c r="P282" s="20"/>
      <c r="Q282" s="20"/>
      <c r="R282" s="20"/>
      <c r="S282" s="20"/>
      <c r="T282" s="20"/>
      <c r="U282" s="20"/>
      <c r="V282" s="20"/>
      <c r="Y282" s="13" t="s">
        <v>21</v>
      </c>
      <c r="Z282" s="4"/>
      <c r="AA282" s="4"/>
      <c r="AB282" s="4"/>
      <c r="AC282" s="4"/>
      <c r="AD282" s="4"/>
      <c r="AE282" s="4"/>
      <c r="AF282" s="4"/>
      <c r="AH282" s="13" t="s">
        <v>21</v>
      </c>
      <c r="AI282" s="5"/>
      <c r="AJ282" s="5"/>
      <c r="AK282" s="5"/>
      <c r="AL282" s="5"/>
      <c r="AM282" s="5"/>
      <c r="AN282" s="5"/>
      <c r="AO282" s="94"/>
      <c r="AQ282" s="13" t="s">
        <v>21</v>
      </c>
      <c r="AR282" s="5"/>
      <c r="AS282" s="5"/>
      <c r="AT282" s="5"/>
      <c r="AU282" s="5"/>
      <c r="AV282" s="5"/>
      <c r="AW282" s="5"/>
      <c r="AX282" s="5"/>
    </row>
    <row r="283" spans="3:50" s="6" customFormat="1" x14ac:dyDescent="0.25">
      <c r="C283" s="25" t="s">
        <v>31</v>
      </c>
      <c r="D283" s="15" t="s">
        <v>4</v>
      </c>
      <c r="E283" s="8"/>
      <c r="F283" s="13" t="s">
        <v>23</v>
      </c>
      <c r="G283" s="4"/>
      <c r="H283" s="4"/>
      <c r="I283" s="4"/>
      <c r="J283" s="4"/>
      <c r="K283" s="4"/>
      <c r="L283" s="4"/>
      <c r="M283" s="4"/>
      <c r="O283" s="13" t="s">
        <v>23</v>
      </c>
      <c r="P283" s="20"/>
      <c r="Q283" s="20"/>
      <c r="R283" s="20"/>
      <c r="S283" s="20"/>
      <c r="T283" s="20"/>
      <c r="U283" s="20"/>
      <c r="V283" s="20"/>
      <c r="Y283" s="13" t="s">
        <v>23</v>
      </c>
      <c r="Z283" s="4"/>
      <c r="AA283" s="4"/>
      <c r="AB283" s="4"/>
      <c r="AC283" s="4"/>
      <c r="AD283" s="4"/>
      <c r="AE283" s="4"/>
      <c r="AF283" s="4"/>
      <c r="AH283" s="13" t="s">
        <v>23</v>
      </c>
      <c r="AI283" s="5"/>
      <c r="AJ283" s="5"/>
      <c r="AK283" s="5"/>
      <c r="AL283" s="5"/>
      <c r="AM283" s="5"/>
      <c r="AN283" s="5"/>
      <c r="AO283" s="94"/>
      <c r="AQ283" s="13" t="s">
        <v>23</v>
      </c>
      <c r="AR283" s="5"/>
      <c r="AS283" s="5"/>
      <c r="AT283" s="5"/>
      <c r="AU283" s="5"/>
      <c r="AV283" s="5"/>
      <c r="AW283" s="5"/>
      <c r="AX283" s="5"/>
    </row>
    <row r="284" spans="3:50" s="6" customFormat="1" x14ac:dyDescent="0.25">
      <c r="C284" s="25" t="s">
        <v>31</v>
      </c>
      <c r="D284" s="15" t="s">
        <v>4</v>
      </c>
      <c r="E284" s="8"/>
      <c r="F284" s="13" t="s">
        <v>8</v>
      </c>
      <c r="G284" s="4"/>
      <c r="H284" s="4"/>
      <c r="I284" s="4"/>
      <c r="J284" s="4"/>
      <c r="K284" s="4"/>
      <c r="L284" s="4"/>
      <c r="M284" s="4"/>
      <c r="O284" s="13" t="s">
        <v>8</v>
      </c>
      <c r="P284" s="20"/>
      <c r="Q284" s="20"/>
      <c r="R284" s="20"/>
      <c r="S284" s="20"/>
      <c r="T284" s="20"/>
      <c r="U284" s="20"/>
      <c r="V284" s="20"/>
      <c r="Y284" s="13" t="s">
        <v>8</v>
      </c>
      <c r="Z284" s="4"/>
      <c r="AA284" s="4"/>
      <c r="AB284" s="4"/>
      <c r="AC284" s="4"/>
      <c r="AD284" s="4"/>
      <c r="AE284" s="4"/>
      <c r="AF284" s="4"/>
      <c r="AH284" s="13" t="s">
        <v>8</v>
      </c>
      <c r="AI284" s="5"/>
      <c r="AJ284" s="5"/>
      <c r="AK284" s="5"/>
      <c r="AL284" s="5"/>
      <c r="AM284" s="5"/>
      <c r="AN284" s="5"/>
      <c r="AO284" s="94"/>
      <c r="AQ284" s="13" t="s">
        <v>8</v>
      </c>
      <c r="AR284" s="5"/>
      <c r="AS284" s="5"/>
      <c r="AT284" s="5"/>
      <c r="AU284" s="5"/>
      <c r="AV284" s="5"/>
      <c r="AW284" s="5"/>
      <c r="AX284" s="5"/>
    </row>
    <row r="285" spans="3:50" s="6" customFormat="1" x14ac:dyDescent="0.25">
      <c r="C285" s="35" t="s">
        <v>6</v>
      </c>
      <c r="D285" s="14" t="s">
        <v>4</v>
      </c>
      <c r="E285" s="8"/>
      <c r="F285" s="18" t="s">
        <v>9</v>
      </c>
      <c r="G285" s="3"/>
      <c r="H285" s="3"/>
      <c r="I285" s="3"/>
      <c r="J285" s="3"/>
      <c r="K285" s="3"/>
      <c r="L285" s="3"/>
      <c r="M285" s="3"/>
      <c r="O285" s="18" t="s">
        <v>9</v>
      </c>
      <c r="P285" s="19"/>
      <c r="Q285" s="19"/>
      <c r="R285" s="19"/>
      <c r="S285" s="19"/>
      <c r="T285" s="19"/>
      <c r="U285" s="19"/>
      <c r="V285" s="19"/>
      <c r="Y285" s="18" t="s">
        <v>9</v>
      </c>
      <c r="Z285" s="3"/>
      <c r="AA285" s="3"/>
      <c r="AB285" s="3"/>
      <c r="AC285" s="3"/>
      <c r="AD285" s="3"/>
      <c r="AE285" s="3"/>
      <c r="AF285" s="3"/>
      <c r="AH285" s="18" t="s">
        <v>9</v>
      </c>
      <c r="AI285" s="21"/>
      <c r="AJ285" s="21"/>
      <c r="AK285" s="21"/>
      <c r="AL285" s="21"/>
      <c r="AM285" s="21"/>
      <c r="AN285" s="21"/>
      <c r="AO285" s="94"/>
      <c r="AQ285" s="18" t="s">
        <v>9</v>
      </c>
      <c r="AR285" s="21"/>
      <c r="AS285" s="21"/>
      <c r="AT285" s="21"/>
      <c r="AU285" s="21"/>
      <c r="AV285" s="21"/>
      <c r="AW285" s="21"/>
      <c r="AX285" s="21"/>
    </row>
    <row r="286" spans="3:50" s="6" customFormat="1" x14ac:dyDescent="0.25">
      <c r="C286" s="25" t="s">
        <v>6</v>
      </c>
      <c r="D286" s="15" t="s">
        <v>4</v>
      </c>
      <c r="E286" s="8"/>
      <c r="F286" s="13" t="s">
        <v>21</v>
      </c>
      <c r="G286" s="4"/>
      <c r="H286" s="4"/>
      <c r="I286" s="4"/>
      <c r="J286" s="4"/>
      <c r="K286" s="4"/>
      <c r="L286" s="4"/>
      <c r="M286" s="4"/>
      <c r="O286" s="13" t="s">
        <v>21</v>
      </c>
      <c r="P286" s="20"/>
      <c r="Q286" s="20"/>
      <c r="R286" s="20"/>
      <c r="S286" s="20"/>
      <c r="T286" s="20"/>
      <c r="U286" s="20"/>
      <c r="V286" s="20"/>
      <c r="Y286" s="13" t="s">
        <v>21</v>
      </c>
      <c r="Z286" s="4"/>
      <c r="AA286" s="4"/>
      <c r="AB286" s="4"/>
      <c r="AC286" s="4"/>
      <c r="AD286" s="4"/>
      <c r="AE286" s="4"/>
      <c r="AF286" s="4"/>
      <c r="AH286" s="13" t="s">
        <v>21</v>
      </c>
      <c r="AI286" s="5"/>
      <c r="AJ286" s="5"/>
      <c r="AK286" s="5"/>
      <c r="AL286" s="5"/>
      <c r="AM286" s="5"/>
      <c r="AN286" s="5"/>
      <c r="AO286" s="94"/>
      <c r="AQ286" s="13" t="s">
        <v>21</v>
      </c>
      <c r="AR286" s="5"/>
      <c r="AS286" s="5"/>
      <c r="AT286" s="5"/>
      <c r="AU286" s="5"/>
      <c r="AV286" s="5"/>
      <c r="AW286" s="5"/>
      <c r="AX286" s="5"/>
    </row>
    <row r="287" spans="3:50" s="6" customFormat="1" x14ac:dyDescent="0.25">
      <c r="C287" s="25" t="s">
        <v>6</v>
      </c>
      <c r="D287" s="15" t="s">
        <v>4</v>
      </c>
      <c r="E287" s="17"/>
      <c r="F287" s="13" t="s">
        <v>23</v>
      </c>
      <c r="G287" s="4"/>
      <c r="H287" s="4"/>
      <c r="I287" s="4"/>
      <c r="J287" s="4"/>
      <c r="K287" s="4"/>
      <c r="L287" s="4"/>
      <c r="M287" s="4"/>
      <c r="O287" s="13" t="s">
        <v>23</v>
      </c>
      <c r="P287" s="20"/>
      <c r="Q287" s="20"/>
      <c r="R287" s="20"/>
      <c r="S287" s="20"/>
      <c r="T287" s="20"/>
      <c r="U287" s="20"/>
      <c r="V287" s="20"/>
      <c r="Y287" s="13" t="s">
        <v>23</v>
      </c>
      <c r="Z287" s="4"/>
      <c r="AA287" s="4"/>
      <c r="AB287" s="4"/>
      <c r="AC287" s="4"/>
      <c r="AD287" s="4"/>
      <c r="AE287" s="4"/>
      <c r="AF287" s="4"/>
      <c r="AH287" s="13" t="s">
        <v>23</v>
      </c>
      <c r="AI287" s="5"/>
      <c r="AJ287" s="5"/>
      <c r="AK287" s="5"/>
      <c r="AL287" s="5"/>
      <c r="AM287" s="5"/>
      <c r="AN287" s="5"/>
      <c r="AO287" s="94"/>
      <c r="AQ287" s="13" t="s">
        <v>23</v>
      </c>
      <c r="AR287" s="5"/>
      <c r="AS287" s="5"/>
      <c r="AT287" s="5"/>
      <c r="AU287" s="5"/>
      <c r="AV287" s="5"/>
      <c r="AW287" s="5"/>
      <c r="AX287" s="5"/>
    </row>
    <row r="288" spans="3:50" s="6" customFormat="1" x14ac:dyDescent="0.25">
      <c r="C288" s="25" t="s">
        <v>6</v>
      </c>
      <c r="D288" s="15" t="s">
        <v>4</v>
      </c>
      <c r="E288" s="8"/>
      <c r="F288" s="13" t="s">
        <v>8</v>
      </c>
      <c r="G288" s="4"/>
      <c r="H288" s="4"/>
      <c r="I288" s="4"/>
      <c r="J288" s="4"/>
      <c r="K288" s="4"/>
      <c r="L288" s="4"/>
      <c r="M288" s="4"/>
      <c r="O288" s="13" t="s">
        <v>8</v>
      </c>
      <c r="P288" s="20"/>
      <c r="Q288" s="20"/>
      <c r="R288" s="20"/>
      <c r="S288" s="20"/>
      <c r="T288" s="20"/>
      <c r="U288" s="20"/>
      <c r="V288" s="20"/>
      <c r="Y288" s="13" t="s">
        <v>8</v>
      </c>
      <c r="Z288" s="4"/>
      <c r="AA288" s="4"/>
      <c r="AB288" s="4"/>
      <c r="AC288" s="4"/>
      <c r="AD288" s="4"/>
      <c r="AE288" s="4"/>
      <c r="AF288" s="4"/>
      <c r="AH288" s="13" t="s">
        <v>8</v>
      </c>
      <c r="AI288" s="5"/>
      <c r="AJ288" s="5"/>
      <c r="AK288" s="5"/>
      <c r="AL288" s="5"/>
      <c r="AM288" s="5"/>
      <c r="AN288" s="5"/>
      <c r="AO288" s="94"/>
      <c r="AQ288" s="13" t="s">
        <v>8</v>
      </c>
      <c r="AR288" s="5"/>
      <c r="AS288" s="5"/>
      <c r="AT288" s="5"/>
      <c r="AU288" s="5"/>
      <c r="AV288" s="5"/>
      <c r="AW288" s="5"/>
      <c r="AX288" s="5"/>
    </row>
    <row r="289" spans="3:50" s="6" customFormat="1" x14ac:dyDescent="0.25">
      <c r="C289" s="35" t="s">
        <v>24</v>
      </c>
      <c r="D289" s="14" t="s">
        <v>4</v>
      </c>
      <c r="E289" s="8"/>
      <c r="F289" s="18" t="s">
        <v>9</v>
      </c>
      <c r="G289" s="3"/>
      <c r="H289" s="3"/>
      <c r="I289" s="3"/>
      <c r="J289" s="3"/>
      <c r="K289" s="3"/>
      <c r="L289" s="3"/>
      <c r="M289" s="3"/>
      <c r="O289" s="18" t="s">
        <v>9</v>
      </c>
      <c r="P289" s="19"/>
      <c r="Q289" s="19"/>
      <c r="R289" s="19"/>
      <c r="S289" s="19"/>
      <c r="T289" s="19"/>
      <c r="U289" s="19"/>
      <c r="V289" s="19"/>
      <c r="Y289" s="18" t="s">
        <v>9</v>
      </c>
      <c r="Z289" s="3"/>
      <c r="AA289" s="3"/>
      <c r="AB289" s="3"/>
      <c r="AC289" s="3"/>
      <c r="AD289" s="3"/>
      <c r="AE289" s="3"/>
      <c r="AF289" s="3"/>
      <c r="AH289" s="18" t="s">
        <v>9</v>
      </c>
      <c r="AI289" s="21"/>
      <c r="AJ289" s="21"/>
      <c r="AK289" s="21"/>
      <c r="AL289" s="21"/>
      <c r="AM289" s="21"/>
      <c r="AN289" s="21"/>
      <c r="AO289" s="94"/>
      <c r="AQ289" s="18" t="s">
        <v>9</v>
      </c>
      <c r="AR289" s="21"/>
      <c r="AS289" s="21"/>
      <c r="AT289" s="21"/>
      <c r="AU289" s="21"/>
      <c r="AV289" s="21"/>
      <c r="AW289" s="21"/>
      <c r="AX289" s="21"/>
    </row>
    <row r="290" spans="3:50" s="6" customFormat="1" x14ac:dyDescent="0.25">
      <c r="C290" s="25" t="s">
        <v>24</v>
      </c>
      <c r="D290" s="15" t="s">
        <v>4</v>
      </c>
      <c r="E290" s="8"/>
      <c r="F290" s="13" t="s">
        <v>21</v>
      </c>
      <c r="G290" s="4"/>
      <c r="H290" s="4"/>
      <c r="I290" s="4"/>
      <c r="J290" s="4"/>
      <c r="K290" s="4"/>
      <c r="L290" s="4"/>
      <c r="M290" s="4"/>
      <c r="O290" s="13" t="s">
        <v>21</v>
      </c>
      <c r="P290" s="20"/>
      <c r="Q290" s="20"/>
      <c r="R290" s="20"/>
      <c r="S290" s="20"/>
      <c r="T290" s="20"/>
      <c r="U290" s="20"/>
      <c r="V290" s="20"/>
      <c r="Y290" s="13" t="s">
        <v>21</v>
      </c>
      <c r="Z290" s="4"/>
      <c r="AA290" s="4"/>
      <c r="AB290" s="4"/>
      <c r="AC290" s="4"/>
      <c r="AD290" s="4"/>
      <c r="AE290" s="4"/>
      <c r="AF290" s="4"/>
      <c r="AH290" s="13" t="s">
        <v>21</v>
      </c>
      <c r="AI290" s="5"/>
      <c r="AJ290" s="5"/>
      <c r="AK290" s="5"/>
      <c r="AL290" s="5"/>
      <c r="AM290" s="5"/>
      <c r="AN290" s="5"/>
      <c r="AO290" s="94"/>
      <c r="AQ290" s="13" t="s">
        <v>21</v>
      </c>
      <c r="AR290" s="5"/>
      <c r="AS290" s="5"/>
      <c r="AT290" s="5"/>
      <c r="AU290" s="5"/>
      <c r="AV290" s="5"/>
      <c r="AW290" s="5"/>
      <c r="AX290" s="5"/>
    </row>
    <row r="291" spans="3:50" s="6" customFormat="1" x14ac:dyDescent="0.25">
      <c r="C291" s="25" t="s">
        <v>24</v>
      </c>
      <c r="D291" s="15" t="s">
        <v>4</v>
      </c>
      <c r="E291" s="8"/>
      <c r="F291" s="13" t="s">
        <v>23</v>
      </c>
      <c r="G291" s="4"/>
      <c r="H291" s="4"/>
      <c r="I291" s="4"/>
      <c r="J291" s="4"/>
      <c r="K291" s="4"/>
      <c r="L291" s="4"/>
      <c r="M291" s="4"/>
      <c r="O291" s="13" t="s">
        <v>23</v>
      </c>
      <c r="P291" s="20"/>
      <c r="Q291" s="20"/>
      <c r="R291" s="20"/>
      <c r="S291" s="20"/>
      <c r="T291" s="20"/>
      <c r="U291" s="20"/>
      <c r="V291" s="20"/>
      <c r="Y291" s="13" t="s">
        <v>23</v>
      </c>
      <c r="Z291" s="4"/>
      <c r="AA291" s="4"/>
      <c r="AB291" s="4"/>
      <c r="AC291" s="4"/>
      <c r="AD291" s="4"/>
      <c r="AE291" s="4"/>
      <c r="AF291" s="4"/>
      <c r="AH291" s="13" t="s">
        <v>23</v>
      </c>
      <c r="AI291" s="5"/>
      <c r="AJ291" s="5"/>
      <c r="AK291" s="5"/>
      <c r="AL291" s="5"/>
      <c r="AM291" s="5"/>
      <c r="AN291" s="5"/>
      <c r="AO291" s="94"/>
      <c r="AQ291" s="13" t="s">
        <v>23</v>
      </c>
      <c r="AR291" s="5"/>
      <c r="AS291" s="5"/>
      <c r="AT291" s="5"/>
      <c r="AU291" s="5"/>
      <c r="AV291" s="5"/>
      <c r="AW291" s="5"/>
      <c r="AX291" s="5"/>
    </row>
    <row r="292" spans="3:50" s="6" customFormat="1" x14ac:dyDescent="0.25">
      <c r="C292" s="25" t="s">
        <v>24</v>
      </c>
      <c r="D292" s="15" t="s">
        <v>4</v>
      </c>
      <c r="E292" s="8"/>
      <c r="F292" s="13" t="s">
        <v>8</v>
      </c>
      <c r="G292" s="4"/>
      <c r="H292" s="4"/>
      <c r="I292" s="4"/>
      <c r="J292" s="4"/>
      <c r="K292" s="4"/>
      <c r="L292" s="4"/>
      <c r="M292" s="4"/>
      <c r="O292" s="13" t="s">
        <v>8</v>
      </c>
      <c r="P292" s="20"/>
      <c r="Q292" s="20"/>
      <c r="R292" s="20"/>
      <c r="S292" s="20"/>
      <c r="T292" s="20"/>
      <c r="U292" s="20"/>
      <c r="V292" s="20"/>
      <c r="Y292" s="13" t="s">
        <v>8</v>
      </c>
      <c r="Z292" s="4"/>
      <c r="AA292" s="4"/>
      <c r="AB292" s="4"/>
      <c r="AC292" s="4"/>
      <c r="AD292" s="4"/>
      <c r="AE292" s="4"/>
      <c r="AF292" s="4"/>
      <c r="AH292" s="13" t="s">
        <v>8</v>
      </c>
      <c r="AI292" s="5"/>
      <c r="AJ292" s="5"/>
      <c r="AK292" s="5"/>
      <c r="AL292" s="5"/>
      <c r="AM292" s="5"/>
      <c r="AN292" s="5"/>
      <c r="AO292" s="94"/>
      <c r="AQ292" s="13" t="s">
        <v>8</v>
      </c>
      <c r="AR292" s="5"/>
      <c r="AS292" s="5"/>
      <c r="AT292" s="5"/>
      <c r="AU292" s="5"/>
      <c r="AV292" s="5"/>
      <c r="AW292" s="5"/>
      <c r="AX292" s="5"/>
    </row>
    <row r="293" spans="3:50" s="6" customFormat="1" x14ac:dyDescent="0.25">
      <c r="C293" s="35" t="s">
        <v>31</v>
      </c>
      <c r="D293" s="14" t="s">
        <v>5</v>
      </c>
      <c r="E293" s="17"/>
      <c r="F293" s="18" t="s">
        <v>9</v>
      </c>
      <c r="G293" s="3"/>
      <c r="H293" s="3"/>
      <c r="I293" s="3"/>
      <c r="J293" s="3"/>
      <c r="K293" s="3"/>
      <c r="L293" s="3"/>
      <c r="M293" s="3"/>
      <c r="O293" s="18" t="s">
        <v>9</v>
      </c>
      <c r="P293" s="19"/>
      <c r="Q293" s="19"/>
      <c r="R293" s="19"/>
      <c r="S293" s="19"/>
      <c r="T293" s="19"/>
      <c r="U293" s="19"/>
      <c r="V293" s="19"/>
      <c r="Y293" s="18" t="s">
        <v>9</v>
      </c>
      <c r="Z293" s="3"/>
      <c r="AA293" s="3"/>
      <c r="AB293" s="3"/>
      <c r="AC293" s="3"/>
      <c r="AD293" s="3"/>
      <c r="AE293" s="3"/>
      <c r="AF293" s="3"/>
      <c r="AH293" s="18" t="s">
        <v>9</v>
      </c>
      <c r="AI293" s="21"/>
      <c r="AJ293" s="21"/>
      <c r="AK293" s="21"/>
      <c r="AL293" s="21"/>
      <c r="AM293" s="21"/>
      <c r="AN293" s="21"/>
      <c r="AO293" s="94"/>
      <c r="AQ293" s="18" t="s">
        <v>9</v>
      </c>
      <c r="AR293" s="21"/>
      <c r="AS293" s="21"/>
      <c r="AT293" s="21"/>
      <c r="AU293" s="21"/>
      <c r="AV293" s="21"/>
      <c r="AW293" s="21"/>
      <c r="AX293" s="21"/>
    </row>
    <row r="294" spans="3:50" s="6" customFormat="1" x14ac:dyDescent="0.25">
      <c r="C294" s="25" t="s">
        <v>31</v>
      </c>
      <c r="D294" s="15" t="s">
        <v>5</v>
      </c>
      <c r="E294" s="8"/>
      <c r="F294" s="13" t="s">
        <v>21</v>
      </c>
      <c r="G294" s="4"/>
      <c r="H294" s="4"/>
      <c r="I294" s="4"/>
      <c r="J294" s="4"/>
      <c r="K294" s="4"/>
      <c r="L294" s="4"/>
      <c r="M294" s="4"/>
      <c r="O294" s="13" t="s">
        <v>21</v>
      </c>
      <c r="P294" s="20"/>
      <c r="Q294" s="20"/>
      <c r="R294" s="20"/>
      <c r="S294" s="20"/>
      <c r="T294" s="20"/>
      <c r="U294" s="20"/>
      <c r="V294" s="20"/>
      <c r="Y294" s="13" t="s">
        <v>21</v>
      </c>
      <c r="Z294" s="4"/>
      <c r="AA294" s="4"/>
      <c r="AB294" s="4"/>
      <c r="AC294" s="4"/>
      <c r="AD294" s="4"/>
      <c r="AE294" s="4"/>
      <c r="AF294" s="4"/>
      <c r="AH294" s="13" t="s">
        <v>21</v>
      </c>
      <c r="AI294" s="5"/>
      <c r="AJ294" s="5"/>
      <c r="AK294" s="5"/>
      <c r="AL294" s="5"/>
      <c r="AM294" s="5"/>
      <c r="AN294" s="5"/>
      <c r="AO294" s="94"/>
      <c r="AQ294" s="13" t="s">
        <v>21</v>
      </c>
      <c r="AR294" s="5"/>
      <c r="AS294" s="5"/>
      <c r="AT294" s="5"/>
      <c r="AU294" s="5"/>
      <c r="AV294" s="5"/>
      <c r="AW294" s="5"/>
      <c r="AX294" s="5"/>
    </row>
    <row r="295" spans="3:50" s="6" customFormat="1" x14ac:dyDescent="0.25">
      <c r="C295" s="25" t="s">
        <v>31</v>
      </c>
      <c r="D295" s="15" t="s">
        <v>5</v>
      </c>
      <c r="E295" s="8"/>
      <c r="F295" s="13" t="s">
        <v>23</v>
      </c>
      <c r="G295" s="4"/>
      <c r="H295" s="4"/>
      <c r="I295" s="4"/>
      <c r="J295" s="4"/>
      <c r="K295" s="4"/>
      <c r="L295" s="4"/>
      <c r="M295" s="4"/>
      <c r="O295" s="13" t="s">
        <v>23</v>
      </c>
      <c r="P295" s="20"/>
      <c r="Q295" s="20"/>
      <c r="R295" s="20"/>
      <c r="S295" s="20"/>
      <c r="T295" s="20"/>
      <c r="U295" s="20"/>
      <c r="V295" s="20"/>
      <c r="Y295" s="13" t="s">
        <v>23</v>
      </c>
      <c r="Z295" s="4"/>
      <c r="AA295" s="4"/>
      <c r="AB295" s="4"/>
      <c r="AC295" s="4"/>
      <c r="AD295" s="4"/>
      <c r="AE295" s="4"/>
      <c r="AF295" s="4"/>
      <c r="AH295" s="13" t="s">
        <v>23</v>
      </c>
      <c r="AI295" s="5"/>
      <c r="AJ295" s="5"/>
      <c r="AK295" s="5"/>
      <c r="AL295" s="5"/>
      <c r="AM295" s="5"/>
      <c r="AN295" s="5"/>
      <c r="AO295" s="94"/>
      <c r="AQ295" s="13" t="s">
        <v>23</v>
      </c>
      <c r="AR295" s="5"/>
      <c r="AS295" s="5"/>
      <c r="AT295" s="5"/>
      <c r="AU295" s="5"/>
      <c r="AV295" s="5"/>
      <c r="AW295" s="5"/>
      <c r="AX295" s="5"/>
    </row>
    <row r="296" spans="3:50" s="6" customFormat="1" x14ac:dyDescent="0.25">
      <c r="C296" s="25" t="s">
        <v>31</v>
      </c>
      <c r="D296" s="15" t="s">
        <v>5</v>
      </c>
      <c r="E296" s="8"/>
      <c r="F296" s="13" t="s">
        <v>8</v>
      </c>
      <c r="G296" s="4"/>
      <c r="H296" s="4"/>
      <c r="I296" s="4"/>
      <c r="J296" s="4"/>
      <c r="K296" s="4"/>
      <c r="L296" s="4"/>
      <c r="M296" s="4"/>
      <c r="O296" s="13" t="s">
        <v>8</v>
      </c>
      <c r="P296" s="20"/>
      <c r="Q296" s="20"/>
      <c r="R296" s="20"/>
      <c r="S296" s="20"/>
      <c r="T296" s="20"/>
      <c r="U296" s="20"/>
      <c r="V296" s="20"/>
      <c r="Y296" s="13" t="s">
        <v>8</v>
      </c>
      <c r="Z296" s="4"/>
      <c r="AA296" s="4"/>
      <c r="AB296" s="4"/>
      <c r="AC296" s="4"/>
      <c r="AD296" s="4"/>
      <c r="AE296" s="4"/>
      <c r="AF296" s="4"/>
      <c r="AH296" s="13" t="s">
        <v>8</v>
      </c>
      <c r="AI296" s="5"/>
      <c r="AJ296" s="5"/>
      <c r="AK296" s="5"/>
      <c r="AL296" s="5"/>
      <c r="AM296" s="5"/>
      <c r="AN296" s="5"/>
      <c r="AO296" s="94"/>
      <c r="AQ296" s="13" t="s">
        <v>8</v>
      </c>
      <c r="AR296" s="5"/>
      <c r="AS296" s="5"/>
      <c r="AT296" s="5"/>
      <c r="AU296" s="5"/>
      <c r="AV296" s="5"/>
      <c r="AW296" s="5"/>
      <c r="AX296" s="5"/>
    </row>
    <row r="297" spans="3:50" s="6" customFormat="1" x14ac:dyDescent="0.25">
      <c r="C297" s="35" t="s">
        <v>6</v>
      </c>
      <c r="D297" s="14" t="s">
        <v>5</v>
      </c>
      <c r="E297" s="8"/>
      <c r="F297" s="18" t="s">
        <v>9</v>
      </c>
      <c r="G297" s="3"/>
      <c r="H297" s="3"/>
      <c r="I297" s="3"/>
      <c r="J297" s="3"/>
      <c r="K297" s="3"/>
      <c r="L297" s="3"/>
      <c r="M297" s="3"/>
      <c r="O297" s="18" t="s">
        <v>9</v>
      </c>
      <c r="P297" s="19"/>
      <c r="Q297" s="19"/>
      <c r="R297" s="19"/>
      <c r="S297" s="19"/>
      <c r="T297" s="19"/>
      <c r="U297" s="19"/>
      <c r="V297" s="19"/>
      <c r="Y297" s="18" t="s">
        <v>9</v>
      </c>
      <c r="Z297" s="3"/>
      <c r="AA297" s="3"/>
      <c r="AB297" s="3"/>
      <c r="AC297" s="3"/>
      <c r="AD297" s="3"/>
      <c r="AE297" s="3"/>
      <c r="AF297" s="3"/>
      <c r="AH297" s="18" t="s">
        <v>9</v>
      </c>
      <c r="AI297" s="21"/>
      <c r="AJ297" s="21"/>
      <c r="AK297" s="21"/>
      <c r="AL297" s="21"/>
      <c r="AM297" s="21"/>
      <c r="AN297" s="21"/>
      <c r="AO297" s="94"/>
      <c r="AQ297" s="18" t="s">
        <v>9</v>
      </c>
      <c r="AR297" s="21"/>
      <c r="AS297" s="21"/>
      <c r="AT297" s="21"/>
      <c r="AU297" s="21"/>
      <c r="AV297" s="21"/>
      <c r="AW297" s="21"/>
      <c r="AX297" s="21"/>
    </row>
    <row r="298" spans="3:50" s="6" customFormat="1" x14ac:dyDescent="0.25">
      <c r="C298" s="25" t="s">
        <v>6</v>
      </c>
      <c r="D298" s="15" t="s">
        <v>5</v>
      </c>
      <c r="E298" s="17"/>
      <c r="F298" s="13" t="s">
        <v>21</v>
      </c>
      <c r="G298" s="4"/>
      <c r="H298" s="4"/>
      <c r="I298" s="4"/>
      <c r="J298" s="4"/>
      <c r="K298" s="4"/>
      <c r="L298" s="4"/>
      <c r="M298" s="4"/>
      <c r="O298" s="13" t="s">
        <v>21</v>
      </c>
      <c r="P298" s="20"/>
      <c r="Q298" s="20"/>
      <c r="R298" s="20"/>
      <c r="S298" s="20"/>
      <c r="T298" s="20"/>
      <c r="U298" s="20"/>
      <c r="V298" s="20"/>
      <c r="Y298" s="13" t="s">
        <v>21</v>
      </c>
      <c r="Z298" s="4"/>
      <c r="AA298" s="4"/>
      <c r="AB298" s="4"/>
      <c r="AC298" s="4"/>
      <c r="AD298" s="4"/>
      <c r="AE298" s="4"/>
      <c r="AF298" s="4"/>
      <c r="AH298" s="13" t="s">
        <v>21</v>
      </c>
      <c r="AI298" s="5"/>
      <c r="AJ298" s="5"/>
      <c r="AK298" s="5"/>
      <c r="AL298" s="5"/>
      <c r="AM298" s="5"/>
      <c r="AN298" s="5"/>
      <c r="AO298" s="94"/>
      <c r="AQ298" s="13" t="s">
        <v>21</v>
      </c>
      <c r="AR298" s="5"/>
      <c r="AS298" s="5"/>
      <c r="AT298" s="5"/>
      <c r="AU298" s="5"/>
      <c r="AV298" s="5"/>
      <c r="AW298" s="5"/>
      <c r="AX298" s="5"/>
    </row>
    <row r="299" spans="3:50" s="6" customFormat="1" x14ac:dyDescent="0.25">
      <c r="C299" s="25" t="s">
        <v>6</v>
      </c>
      <c r="D299" s="15" t="s">
        <v>5</v>
      </c>
      <c r="E299" s="8"/>
      <c r="F299" s="13" t="s">
        <v>23</v>
      </c>
      <c r="G299" s="4"/>
      <c r="H299" s="4"/>
      <c r="I299" s="4"/>
      <c r="J299" s="4"/>
      <c r="K299" s="4"/>
      <c r="L299" s="4"/>
      <c r="M299" s="4"/>
      <c r="O299" s="13" t="s">
        <v>23</v>
      </c>
      <c r="P299" s="20"/>
      <c r="Q299" s="20"/>
      <c r="R299" s="20"/>
      <c r="S299" s="20"/>
      <c r="T299" s="20"/>
      <c r="U299" s="20"/>
      <c r="V299" s="20"/>
      <c r="Y299" s="13" t="s">
        <v>23</v>
      </c>
      <c r="Z299" s="4"/>
      <c r="AA299" s="4"/>
      <c r="AB299" s="4"/>
      <c r="AC299" s="4"/>
      <c r="AD299" s="4"/>
      <c r="AE299" s="4"/>
      <c r="AF299" s="4"/>
      <c r="AH299" s="13" t="s">
        <v>23</v>
      </c>
      <c r="AI299" s="5"/>
      <c r="AJ299" s="5"/>
      <c r="AK299" s="5"/>
      <c r="AL299" s="5"/>
      <c r="AM299" s="5"/>
      <c r="AN299" s="5"/>
      <c r="AO299" s="94"/>
      <c r="AQ299" s="13" t="s">
        <v>23</v>
      </c>
      <c r="AR299" s="5"/>
      <c r="AS299" s="5"/>
      <c r="AT299" s="5"/>
      <c r="AU299" s="5"/>
      <c r="AV299" s="5"/>
      <c r="AW299" s="5"/>
      <c r="AX299" s="5"/>
    </row>
    <row r="300" spans="3:50" s="6" customFormat="1" x14ac:dyDescent="0.25">
      <c r="C300" s="25" t="s">
        <v>6</v>
      </c>
      <c r="D300" s="15" t="s">
        <v>5</v>
      </c>
      <c r="E300" s="8"/>
      <c r="F300" s="13" t="s">
        <v>8</v>
      </c>
      <c r="G300" s="4"/>
      <c r="H300" s="4"/>
      <c r="I300" s="4"/>
      <c r="J300" s="4"/>
      <c r="K300" s="4"/>
      <c r="L300" s="4"/>
      <c r="M300" s="4"/>
      <c r="O300" s="13" t="s">
        <v>8</v>
      </c>
      <c r="P300" s="20"/>
      <c r="Q300" s="20"/>
      <c r="R300" s="20"/>
      <c r="S300" s="20"/>
      <c r="T300" s="20"/>
      <c r="U300" s="20"/>
      <c r="V300" s="20"/>
      <c r="Y300" s="13" t="s">
        <v>8</v>
      </c>
      <c r="Z300" s="4"/>
      <c r="AA300" s="4"/>
      <c r="AB300" s="4"/>
      <c r="AC300" s="4"/>
      <c r="AD300" s="4"/>
      <c r="AE300" s="4"/>
      <c r="AF300" s="4"/>
      <c r="AH300" s="13" t="s">
        <v>8</v>
      </c>
      <c r="AI300" s="5"/>
      <c r="AJ300" s="5"/>
      <c r="AK300" s="5"/>
      <c r="AL300" s="5"/>
      <c r="AM300" s="5"/>
      <c r="AN300" s="5"/>
      <c r="AO300" s="94"/>
      <c r="AQ300" s="13" t="s">
        <v>8</v>
      </c>
      <c r="AR300" s="5"/>
      <c r="AS300" s="5"/>
      <c r="AT300" s="5"/>
      <c r="AU300" s="5"/>
      <c r="AV300" s="5"/>
      <c r="AW300" s="5"/>
      <c r="AX300" s="5"/>
    </row>
    <row r="301" spans="3:50" s="6" customFormat="1" x14ac:dyDescent="0.25">
      <c r="C301" s="35" t="s">
        <v>24</v>
      </c>
      <c r="D301" s="14" t="s">
        <v>5</v>
      </c>
      <c r="E301" s="8"/>
      <c r="F301" s="18" t="s">
        <v>9</v>
      </c>
      <c r="G301" s="3"/>
      <c r="H301" s="3"/>
      <c r="I301" s="3"/>
      <c r="J301" s="3"/>
      <c r="K301" s="3"/>
      <c r="L301" s="3"/>
      <c r="M301" s="3"/>
      <c r="O301" s="18" t="s">
        <v>9</v>
      </c>
      <c r="P301" s="19"/>
      <c r="Q301" s="19"/>
      <c r="R301" s="19"/>
      <c r="S301" s="19"/>
      <c r="T301" s="19"/>
      <c r="U301" s="19"/>
      <c r="V301" s="19"/>
      <c r="Y301" s="18" t="s">
        <v>9</v>
      </c>
      <c r="Z301" s="3"/>
      <c r="AA301" s="3"/>
      <c r="AB301" s="3"/>
      <c r="AC301" s="3"/>
      <c r="AD301" s="3"/>
      <c r="AE301" s="3"/>
      <c r="AF301" s="3"/>
      <c r="AH301" s="18" t="s">
        <v>9</v>
      </c>
      <c r="AI301" s="21"/>
      <c r="AJ301" s="21"/>
      <c r="AK301" s="21"/>
      <c r="AL301" s="21"/>
      <c r="AM301" s="21"/>
      <c r="AN301" s="21"/>
      <c r="AO301" s="94"/>
      <c r="AQ301" s="18" t="s">
        <v>9</v>
      </c>
      <c r="AR301" s="21"/>
      <c r="AS301" s="21"/>
      <c r="AT301" s="21"/>
      <c r="AU301" s="21"/>
      <c r="AV301" s="21"/>
      <c r="AW301" s="21"/>
      <c r="AX301" s="21"/>
    </row>
    <row r="302" spans="3:50" s="6" customFormat="1" x14ac:dyDescent="0.25">
      <c r="C302" s="25" t="s">
        <v>24</v>
      </c>
      <c r="D302" s="15" t="s">
        <v>5</v>
      </c>
      <c r="E302" s="8"/>
      <c r="F302" s="13" t="s">
        <v>21</v>
      </c>
      <c r="G302" s="4"/>
      <c r="H302" s="4"/>
      <c r="I302" s="4"/>
      <c r="J302" s="4"/>
      <c r="K302" s="4"/>
      <c r="L302" s="4"/>
      <c r="M302" s="4"/>
      <c r="O302" s="13" t="s">
        <v>21</v>
      </c>
      <c r="P302" s="20"/>
      <c r="Q302" s="20"/>
      <c r="R302" s="20"/>
      <c r="S302" s="20"/>
      <c r="T302" s="20"/>
      <c r="U302" s="20"/>
      <c r="V302" s="20"/>
      <c r="Y302" s="13" t="s">
        <v>21</v>
      </c>
      <c r="Z302" s="4"/>
      <c r="AA302" s="4"/>
      <c r="AB302" s="4"/>
      <c r="AC302" s="4"/>
      <c r="AD302" s="4"/>
      <c r="AE302" s="4"/>
      <c r="AF302" s="4"/>
      <c r="AH302" s="13" t="s">
        <v>21</v>
      </c>
      <c r="AI302" s="5"/>
      <c r="AJ302" s="5"/>
      <c r="AK302" s="5"/>
      <c r="AL302" s="5"/>
      <c r="AM302" s="5"/>
      <c r="AN302" s="5"/>
      <c r="AO302" s="94"/>
      <c r="AQ302" s="13" t="s">
        <v>21</v>
      </c>
      <c r="AR302" s="5"/>
      <c r="AS302" s="5"/>
      <c r="AT302" s="5"/>
      <c r="AU302" s="5"/>
      <c r="AV302" s="5"/>
      <c r="AW302" s="5"/>
      <c r="AX302" s="5"/>
    </row>
    <row r="303" spans="3:50" s="6" customFormat="1" x14ac:dyDescent="0.25">
      <c r="C303" s="25" t="s">
        <v>24</v>
      </c>
      <c r="D303" s="15" t="s">
        <v>5</v>
      </c>
      <c r="E303" s="17"/>
      <c r="F303" s="13" t="s">
        <v>23</v>
      </c>
      <c r="G303" s="4"/>
      <c r="H303" s="4"/>
      <c r="I303" s="4"/>
      <c r="J303" s="4"/>
      <c r="K303" s="4"/>
      <c r="L303" s="4"/>
      <c r="M303" s="4"/>
      <c r="O303" s="13" t="s">
        <v>23</v>
      </c>
      <c r="P303" s="20"/>
      <c r="Q303" s="20"/>
      <c r="R303" s="20"/>
      <c r="S303" s="20"/>
      <c r="T303" s="20"/>
      <c r="U303" s="20"/>
      <c r="V303" s="20"/>
      <c r="Y303" s="13" t="s">
        <v>23</v>
      </c>
      <c r="Z303" s="4"/>
      <c r="AA303" s="4"/>
      <c r="AB303" s="4"/>
      <c r="AC303" s="4"/>
      <c r="AD303" s="4"/>
      <c r="AE303" s="4"/>
      <c r="AF303" s="4"/>
      <c r="AH303" s="13" t="s">
        <v>23</v>
      </c>
      <c r="AI303" s="5"/>
      <c r="AJ303" s="5"/>
      <c r="AK303" s="5"/>
      <c r="AL303" s="5"/>
      <c r="AM303" s="5"/>
      <c r="AN303" s="5"/>
      <c r="AO303" s="94"/>
      <c r="AQ303" s="13" t="s">
        <v>23</v>
      </c>
      <c r="AR303" s="5"/>
      <c r="AS303" s="5"/>
      <c r="AT303" s="5"/>
      <c r="AU303" s="5"/>
      <c r="AV303" s="5"/>
      <c r="AW303" s="5"/>
      <c r="AX303" s="5"/>
    </row>
    <row r="304" spans="3:50" s="6" customFormat="1" x14ac:dyDescent="0.25">
      <c r="C304" s="25" t="s">
        <v>24</v>
      </c>
      <c r="D304" s="15" t="s">
        <v>5</v>
      </c>
      <c r="E304" s="8"/>
      <c r="F304" s="13" t="s">
        <v>8</v>
      </c>
      <c r="G304" s="4"/>
      <c r="H304" s="4"/>
      <c r="I304" s="4"/>
      <c r="J304" s="4"/>
      <c r="K304" s="4"/>
      <c r="L304" s="4"/>
      <c r="M304" s="4"/>
      <c r="O304" s="13" t="s">
        <v>8</v>
      </c>
      <c r="P304" s="20"/>
      <c r="Q304" s="20"/>
      <c r="R304" s="20"/>
      <c r="S304" s="20"/>
      <c r="T304" s="20"/>
      <c r="U304" s="20"/>
      <c r="V304" s="20"/>
      <c r="Y304" s="13" t="s">
        <v>8</v>
      </c>
      <c r="Z304" s="4"/>
      <c r="AA304" s="4"/>
      <c r="AB304" s="4"/>
      <c r="AC304" s="4"/>
      <c r="AD304" s="4"/>
      <c r="AE304" s="4"/>
      <c r="AF304" s="4"/>
      <c r="AH304" s="13" t="s">
        <v>8</v>
      </c>
      <c r="AI304" s="5"/>
      <c r="AJ304" s="5"/>
      <c r="AK304" s="5"/>
      <c r="AL304" s="5"/>
      <c r="AM304" s="5"/>
      <c r="AN304" s="5"/>
      <c r="AO304" s="94"/>
      <c r="AQ304" s="13" t="s">
        <v>8</v>
      </c>
      <c r="AR304" s="5"/>
      <c r="AS304" s="5"/>
      <c r="AT304" s="5"/>
      <c r="AU304" s="5"/>
      <c r="AV304" s="5"/>
      <c r="AW304" s="5"/>
      <c r="AX304" s="5"/>
    </row>
    <row r="305" spans="3:50" s="6" customFormat="1" x14ac:dyDescent="0.25">
      <c r="C305" s="35" t="s">
        <v>31</v>
      </c>
      <c r="D305" s="14" t="s">
        <v>22</v>
      </c>
      <c r="E305" s="17"/>
      <c r="F305" s="18" t="s">
        <v>9</v>
      </c>
      <c r="G305" s="3"/>
      <c r="H305" s="3"/>
      <c r="I305" s="3"/>
      <c r="J305" s="3"/>
      <c r="K305" s="3"/>
      <c r="L305" s="3"/>
      <c r="M305" s="3"/>
      <c r="O305" s="18" t="s">
        <v>9</v>
      </c>
      <c r="P305" s="19"/>
      <c r="Q305" s="19"/>
      <c r="R305" s="19"/>
      <c r="S305" s="19"/>
      <c r="T305" s="19"/>
      <c r="U305" s="19"/>
      <c r="V305" s="19"/>
      <c r="Y305" s="18" t="s">
        <v>9</v>
      </c>
      <c r="Z305" s="3"/>
      <c r="AA305" s="3"/>
      <c r="AB305" s="3"/>
      <c r="AC305" s="3"/>
      <c r="AD305" s="3"/>
      <c r="AE305" s="3"/>
      <c r="AF305" s="3"/>
      <c r="AH305" s="18" t="s">
        <v>9</v>
      </c>
      <c r="AI305" s="21"/>
      <c r="AJ305" s="21"/>
      <c r="AK305" s="21"/>
      <c r="AL305" s="21"/>
      <c r="AM305" s="21"/>
      <c r="AN305" s="21"/>
      <c r="AO305" s="94"/>
      <c r="AQ305" s="18" t="s">
        <v>9</v>
      </c>
      <c r="AR305" s="21"/>
      <c r="AS305" s="21"/>
      <c r="AT305" s="21"/>
      <c r="AU305" s="21"/>
      <c r="AV305" s="21"/>
      <c r="AW305" s="21"/>
      <c r="AX305" s="21"/>
    </row>
    <row r="306" spans="3:50" s="6" customFormat="1" x14ac:dyDescent="0.25">
      <c r="C306" s="25" t="s">
        <v>31</v>
      </c>
      <c r="D306" s="15" t="s">
        <v>22</v>
      </c>
      <c r="E306" s="8"/>
      <c r="F306" s="13" t="s">
        <v>21</v>
      </c>
      <c r="G306" s="4"/>
      <c r="H306" s="4"/>
      <c r="I306" s="4"/>
      <c r="J306" s="4"/>
      <c r="K306" s="4"/>
      <c r="L306" s="4"/>
      <c r="M306" s="4"/>
      <c r="O306" s="13" t="s">
        <v>21</v>
      </c>
      <c r="P306" s="20"/>
      <c r="Q306" s="20"/>
      <c r="R306" s="20"/>
      <c r="S306" s="20"/>
      <c r="T306" s="20"/>
      <c r="U306" s="20"/>
      <c r="V306" s="20"/>
      <c r="Y306" s="13" t="s">
        <v>21</v>
      </c>
      <c r="Z306" s="4"/>
      <c r="AA306" s="4"/>
      <c r="AB306" s="4"/>
      <c r="AC306" s="4"/>
      <c r="AD306" s="4"/>
      <c r="AE306" s="4"/>
      <c r="AF306" s="4"/>
      <c r="AH306" s="13" t="s">
        <v>21</v>
      </c>
      <c r="AI306" s="5"/>
      <c r="AJ306" s="5"/>
      <c r="AK306" s="5"/>
      <c r="AL306" s="5"/>
      <c r="AM306" s="5"/>
      <c r="AN306" s="5"/>
      <c r="AO306" s="94"/>
      <c r="AQ306" s="13" t="s">
        <v>21</v>
      </c>
      <c r="AR306" s="5"/>
      <c r="AS306" s="5"/>
      <c r="AT306" s="5"/>
      <c r="AU306" s="5"/>
      <c r="AV306" s="5"/>
      <c r="AW306" s="5"/>
      <c r="AX306" s="5"/>
    </row>
    <row r="307" spans="3:50" s="6" customFormat="1" x14ac:dyDescent="0.25">
      <c r="C307" s="25" t="s">
        <v>31</v>
      </c>
      <c r="D307" s="15" t="s">
        <v>22</v>
      </c>
      <c r="E307" s="8"/>
      <c r="F307" s="13" t="s">
        <v>23</v>
      </c>
      <c r="G307" s="4"/>
      <c r="H307" s="4"/>
      <c r="I307" s="4"/>
      <c r="J307" s="4"/>
      <c r="K307" s="4"/>
      <c r="L307" s="4"/>
      <c r="M307" s="4"/>
      <c r="O307" s="13" t="s">
        <v>23</v>
      </c>
      <c r="P307" s="20"/>
      <c r="Q307" s="20"/>
      <c r="R307" s="20"/>
      <c r="S307" s="20"/>
      <c r="T307" s="20"/>
      <c r="U307" s="20"/>
      <c r="V307" s="20"/>
      <c r="Y307" s="13" t="s">
        <v>23</v>
      </c>
      <c r="Z307" s="4"/>
      <c r="AA307" s="4"/>
      <c r="AB307" s="4"/>
      <c r="AC307" s="4"/>
      <c r="AD307" s="4"/>
      <c r="AE307" s="4"/>
      <c r="AF307" s="4"/>
      <c r="AH307" s="13" t="s">
        <v>23</v>
      </c>
      <c r="AI307" s="5"/>
      <c r="AJ307" s="5"/>
      <c r="AK307" s="5"/>
      <c r="AL307" s="5"/>
      <c r="AM307" s="5"/>
      <c r="AN307" s="5"/>
      <c r="AO307" s="94"/>
      <c r="AQ307" s="13" t="s">
        <v>23</v>
      </c>
      <c r="AR307" s="5"/>
      <c r="AS307" s="5"/>
      <c r="AT307" s="5"/>
      <c r="AU307" s="5"/>
      <c r="AV307" s="5"/>
      <c r="AW307" s="5"/>
      <c r="AX307" s="5"/>
    </row>
    <row r="308" spans="3:50" s="6" customFormat="1" x14ac:dyDescent="0.25">
      <c r="C308" s="25" t="s">
        <v>31</v>
      </c>
      <c r="D308" s="15" t="s">
        <v>22</v>
      </c>
      <c r="E308" s="8"/>
      <c r="F308" s="13" t="s">
        <v>8</v>
      </c>
      <c r="G308" s="4"/>
      <c r="H308" s="4"/>
      <c r="I308" s="4"/>
      <c r="J308" s="4"/>
      <c r="K308" s="4"/>
      <c r="L308" s="4"/>
      <c r="M308" s="4"/>
      <c r="O308" s="13" t="s">
        <v>8</v>
      </c>
      <c r="P308" s="20"/>
      <c r="Q308" s="20"/>
      <c r="R308" s="20"/>
      <c r="S308" s="20"/>
      <c r="T308" s="20"/>
      <c r="U308" s="20"/>
      <c r="V308" s="20"/>
      <c r="Y308" s="13" t="s">
        <v>8</v>
      </c>
      <c r="Z308" s="4"/>
      <c r="AA308" s="4"/>
      <c r="AB308" s="4"/>
      <c r="AC308" s="4"/>
      <c r="AD308" s="4"/>
      <c r="AE308" s="4"/>
      <c r="AF308" s="4"/>
      <c r="AH308" s="13" t="s">
        <v>8</v>
      </c>
      <c r="AI308" s="5"/>
      <c r="AJ308" s="5"/>
      <c r="AK308" s="5"/>
      <c r="AL308" s="5"/>
      <c r="AM308" s="5"/>
      <c r="AN308" s="5"/>
      <c r="AO308" s="94"/>
      <c r="AQ308" s="13" t="s">
        <v>8</v>
      </c>
      <c r="AR308" s="5"/>
      <c r="AS308" s="5"/>
      <c r="AT308" s="5"/>
      <c r="AU308" s="5"/>
      <c r="AV308" s="5"/>
      <c r="AW308" s="5"/>
      <c r="AX308" s="5"/>
    </row>
    <row r="309" spans="3:50" s="6" customFormat="1" x14ac:dyDescent="0.25">
      <c r="C309" s="35" t="s">
        <v>6</v>
      </c>
      <c r="D309" s="14" t="s">
        <v>22</v>
      </c>
      <c r="E309" s="8"/>
      <c r="F309" s="18" t="s">
        <v>9</v>
      </c>
      <c r="G309" s="3"/>
      <c r="H309" s="3"/>
      <c r="I309" s="3"/>
      <c r="J309" s="3"/>
      <c r="K309" s="3"/>
      <c r="L309" s="3"/>
      <c r="M309" s="3"/>
      <c r="O309" s="18" t="s">
        <v>9</v>
      </c>
      <c r="P309" s="19"/>
      <c r="Q309" s="19"/>
      <c r="R309" s="19"/>
      <c r="S309" s="19"/>
      <c r="T309" s="19"/>
      <c r="U309" s="19"/>
      <c r="V309" s="19"/>
      <c r="Y309" s="18" t="s">
        <v>9</v>
      </c>
      <c r="Z309" s="3"/>
      <c r="AA309" s="3"/>
      <c r="AB309" s="3"/>
      <c r="AC309" s="3"/>
      <c r="AD309" s="3"/>
      <c r="AE309" s="3"/>
      <c r="AF309" s="3"/>
      <c r="AH309" s="18" t="s">
        <v>9</v>
      </c>
      <c r="AI309" s="21"/>
      <c r="AJ309" s="21"/>
      <c r="AK309" s="21"/>
      <c r="AL309" s="21"/>
      <c r="AM309" s="21"/>
      <c r="AN309" s="21"/>
      <c r="AO309" s="94"/>
      <c r="AQ309" s="18" t="s">
        <v>9</v>
      </c>
      <c r="AR309" s="21"/>
      <c r="AS309" s="21"/>
      <c r="AT309" s="21"/>
      <c r="AU309" s="21"/>
      <c r="AV309" s="21"/>
      <c r="AW309" s="21"/>
      <c r="AX309" s="21"/>
    </row>
    <row r="310" spans="3:50" s="6" customFormat="1" x14ac:dyDescent="0.25">
      <c r="C310" s="25" t="s">
        <v>6</v>
      </c>
      <c r="D310" s="15" t="s">
        <v>22</v>
      </c>
      <c r="E310" s="17"/>
      <c r="F310" s="13" t="s">
        <v>21</v>
      </c>
      <c r="G310" s="4"/>
      <c r="H310" s="4"/>
      <c r="I310" s="4"/>
      <c r="J310" s="4"/>
      <c r="K310" s="4"/>
      <c r="L310" s="4"/>
      <c r="M310" s="4"/>
      <c r="O310" s="13" t="s">
        <v>21</v>
      </c>
      <c r="P310" s="20"/>
      <c r="Q310" s="20"/>
      <c r="R310" s="20"/>
      <c r="S310" s="20"/>
      <c r="T310" s="20"/>
      <c r="U310" s="20"/>
      <c r="V310" s="20"/>
      <c r="Y310" s="13" t="s">
        <v>21</v>
      </c>
      <c r="Z310" s="4"/>
      <c r="AA310" s="4"/>
      <c r="AB310" s="4"/>
      <c r="AC310" s="4"/>
      <c r="AD310" s="4"/>
      <c r="AE310" s="4"/>
      <c r="AF310" s="4"/>
      <c r="AH310" s="13" t="s">
        <v>21</v>
      </c>
      <c r="AI310" s="5"/>
      <c r="AJ310" s="5"/>
      <c r="AK310" s="5"/>
      <c r="AL310" s="5"/>
      <c r="AM310" s="5"/>
      <c r="AN310" s="5"/>
      <c r="AO310" s="94"/>
      <c r="AQ310" s="13" t="s">
        <v>21</v>
      </c>
      <c r="AR310" s="5"/>
      <c r="AS310" s="5"/>
      <c r="AT310" s="5"/>
      <c r="AU310" s="5"/>
      <c r="AV310" s="5"/>
      <c r="AW310" s="5"/>
      <c r="AX310" s="5"/>
    </row>
    <row r="311" spans="3:50" s="6" customFormat="1" x14ac:dyDescent="0.25">
      <c r="C311" s="25" t="s">
        <v>6</v>
      </c>
      <c r="D311" s="15" t="s">
        <v>22</v>
      </c>
      <c r="E311" s="8"/>
      <c r="F311" s="13" t="s">
        <v>23</v>
      </c>
      <c r="G311" s="4"/>
      <c r="H311" s="4"/>
      <c r="I311" s="4"/>
      <c r="J311" s="4"/>
      <c r="K311" s="4"/>
      <c r="L311" s="4"/>
      <c r="M311" s="4"/>
      <c r="O311" s="13" t="s">
        <v>23</v>
      </c>
      <c r="P311" s="20"/>
      <c r="Q311" s="20"/>
      <c r="R311" s="20"/>
      <c r="S311" s="20"/>
      <c r="T311" s="20"/>
      <c r="U311" s="20"/>
      <c r="V311" s="20"/>
      <c r="Y311" s="13" t="s">
        <v>23</v>
      </c>
      <c r="Z311" s="4"/>
      <c r="AA311" s="4"/>
      <c r="AB311" s="4"/>
      <c r="AC311" s="4"/>
      <c r="AD311" s="4"/>
      <c r="AE311" s="4"/>
      <c r="AF311" s="4"/>
      <c r="AH311" s="13" t="s">
        <v>23</v>
      </c>
      <c r="AI311" s="5"/>
      <c r="AJ311" s="5"/>
      <c r="AK311" s="5"/>
      <c r="AL311" s="5"/>
      <c r="AM311" s="5"/>
      <c r="AN311" s="5"/>
      <c r="AO311" s="94"/>
      <c r="AQ311" s="13" t="s">
        <v>23</v>
      </c>
      <c r="AR311" s="5"/>
      <c r="AS311" s="5"/>
      <c r="AT311" s="5"/>
      <c r="AU311" s="5"/>
      <c r="AV311" s="5"/>
      <c r="AW311" s="5"/>
      <c r="AX311" s="5"/>
    </row>
    <row r="312" spans="3:50" s="6" customFormat="1" x14ac:dyDescent="0.25">
      <c r="C312" s="25" t="s">
        <v>6</v>
      </c>
      <c r="D312" s="15" t="s">
        <v>22</v>
      </c>
      <c r="E312" s="8"/>
      <c r="F312" s="13" t="s">
        <v>8</v>
      </c>
      <c r="G312" s="4"/>
      <c r="H312" s="4"/>
      <c r="I312" s="4"/>
      <c r="J312" s="4"/>
      <c r="K312" s="4"/>
      <c r="L312" s="4"/>
      <c r="M312" s="4"/>
      <c r="O312" s="13" t="s">
        <v>8</v>
      </c>
      <c r="P312" s="20"/>
      <c r="Q312" s="20"/>
      <c r="R312" s="20"/>
      <c r="S312" s="20"/>
      <c r="T312" s="20"/>
      <c r="U312" s="20"/>
      <c r="V312" s="20"/>
      <c r="Y312" s="13" t="s">
        <v>8</v>
      </c>
      <c r="Z312" s="4"/>
      <c r="AA312" s="4"/>
      <c r="AB312" s="4"/>
      <c r="AC312" s="4"/>
      <c r="AD312" s="4"/>
      <c r="AE312" s="4"/>
      <c r="AF312" s="4"/>
      <c r="AH312" s="13" t="s">
        <v>8</v>
      </c>
      <c r="AI312" s="5"/>
      <c r="AJ312" s="5"/>
      <c r="AK312" s="5"/>
      <c r="AL312" s="5"/>
      <c r="AM312" s="5"/>
      <c r="AN312" s="5"/>
      <c r="AO312" s="94"/>
      <c r="AQ312" s="13" t="s">
        <v>8</v>
      </c>
      <c r="AR312" s="5"/>
      <c r="AS312" s="5"/>
      <c r="AT312" s="5"/>
      <c r="AU312" s="5"/>
      <c r="AV312" s="5"/>
      <c r="AW312" s="5"/>
      <c r="AX312" s="5"/>
    </row>
    <row r="313" spans="3:50" s="6" customFormat="1" x14ac:dyDescent="0.25">
      <c r="C313" s="35" t="s">
        <v>24</v>
      </c>
      <c r="D313" s="14" t="s">
        <v>22</v>
      </c>
      <c r="E313" s="8"/>
      <c r="F313" s="18" t="s">
        <v>9</v>
      </c>
      <c r="G313" s="3"/>
      <c r="H313" s="3"/>
      <c r="I313" s="3"/>
      <c r="J313" s="3"/>
      <c r="K313" s="3"/>
      <c r="L313" s="3"/>
      <c r="M313" s="3"/>
      <c r="O313" s="18" t="s">
        <v>9</v>
      </c>
      <c r="P313" s="19"/>
      <c r="Q313" s="19"/>
      <c r="R313" s="19"/>
      <c r="S313" s="19"/>
      <c r="T313" s="19"/>
      <c r="U313" s="19"/>
      <c r="V313" s="19"/>
      <c r="Y313" s="18" t="s">
        <v>9</v>
      </c>
      <c r="Z313" s="3"/>
      <c r="AA313" s="3"/>
      <c r="AB313" s="3"/>
      <c r="AC313" s="3"/>
      <c r="AD313" s="3"/>
      <c r="AE313" s="3"/>
      <c r="AF313" s="3"/>
      <c r="AH313" s="18" t="s">
        <v>9</v>
      </c>
      <c r="AI313" s="21"/>
      <c r="AJ313" s="21"/>
      <c r="AK313" s="21"/>
      <c r="AL313" s="21"/>
      <c r="AM313" s="21"/>
      <c r="AN313" s="21"/>
      <c r="AO313" s="94"/>
      <c r="AQ313" s="18" t="s">
        <v>9</v>
      </c>
      <c r="AR313" s="21"/>
      <c r="AS313" s="21"/>
      <c r="AT313" s="21"/>
      <c r="AU313" s="21"/>
      <c r="AV313" s="21"/>
      <c r="AW313" s="21"/>
      <c r="AX313" s="21"/>
    </row>
    <row r="314" spans="3:50" s="6" customFormat="1" x14ac:dyDescent="0.25">
      <c r="C314" s="25" t="s">
        <v>24</v>
      </c>
      <c r="D314" s="15" t="s">
        <v>22</v>
      </c>
      <c r="E314" s="8"/>
      <c r="F314" s="13" t="s">
        <v>21</v>
      </c>
      <c r="G314" s="4"/>
      <c r="H314" s="4"/>
      <c r="I314" s="4"/>
      <c r="J314" s="4"/>
      <c r="K314" s="4"/>
      <c r="L314" s="4"/>
      <c r="M314" s="4"/>
      <c r="O314" s="13" t="s">
        <v>21</v>
      </c>
      <c r="P314" s="20"/>
      <c r="Q314" s="20"/>
      <c r="R314" s="20"/>
      <c r="S314" s="20"/>
      <c r="T314" s="20"/>
      <c r="U314" s="20"/>
      <c r="V314" s="20"/>
      <c r="Y314" s="13" t="s">
        <v>21</v>
      </c>
      <c r="Z314" s="4"/>
      <c r="AA314" s="4"/>
      <c r="AB314" s="4"/>
      <c r="AC314" s="4"/>
      <c r="AD314" s="4"/>
      <c r="AE314" s="4"/>
      <c r="AF314" s="4"/>
      <c r="AH314" s="13" t="s">
        <v>21</v>
      </c>
      <c r="AI314" s="5"/>
      <c r="AJ314" s="5"/>
      <c r="AK314" s="5"/>
      <c r="AL314" s="5"/>
      <c r="AM314" s="5"/>
      <c r="AN314" s="5"/>
      <c r="AO314" s="94"/>
      <c r="AQ314" s="13" t="s">
        <v>21</v>
      </c>
      <c r="AR314" s="5"/>
      <c r="AS314" s="5"/>
      <c r="AT314" s="5"/>
      <c r="AU314" s="5"/>
      <c r="AV314" s="5"/>
      <c r="AW314" s="5"/>
      <c r="AX314" s="5"/>
    </row>
    <row r="315" spans="3:50" s="6" customFormat="1" x14ac:dyDescent="0.25">
      <c r="C315" s="25" t="s">
        <v>24</v>
      </c>
      <c r="D315" s="15" t="s">
        <v>22</v>
      </c>
      <c r="E315" s="17"/>
      <c r="F315" s="13" t="s">
        <v>23</v>
      </c>
      <c r="G315" s="4"/>
      <c r="H315" s="4"/>
      <c r="I315" s="4"/>
      <c r="J315" s="4"/>
      <c r="K315" s="4"/>
      <c r="L315" s="4"/>
      <c r="M315" s="4"/>
      <c r="O315" s="13" t="s">
        <v>23</v>
      </c>
      <c r="P315" s="20"/>
      <c r="Q315" s="20"/>
      <c r="R315" s="20"/>
      <c r="S315" s="20"/>
      <c r="T315" s="20"/>
      <c r="U315" s="20"/>
      <c r="V315" s="20"/>
      <c r="Y315" s="13" t="s">
        <v>23</v>
      </c>
      <c r="Z315" s="4"/>
      <c r="AA315" s="4"/>
      <c r="AB315" s="4"/>
      <c r="AC315" s="4"/>
      <c r="AD315" s="4"/>
      <c r="AE315" s="4"/>
      <c r="AF315" s="4"/>
      <c r="AH315" s="13" t="s">
        <v>23</v>
      </c>
      <c r="AI315" s="5"/>
      <c r="AJ315" s="5"/>
      <c r="AK315" s="5"/>
      <c r="AL315" s="5"/>
      <c r="AM315" s="5"/>
      <c r="AN315" s="5"/>
      <c r="AO315" s="94"/>
      <c r="AQ315" s="13" t="s">
        <v>23</v>
      </c>
      <c r="AR315" s="5"/>
      <c r="AS315" s="5"/>
      <c r="AT315" s="5"/>
      <c r="AU315" s="5"/>
      <c r="AV315" s="5"/>
      <c r="AW315" s="5"/>
      <c r="AX315" s="5"/>
    </row>
    <row r="316" spans="3:50" s="6" customFormat="1" x14ac:dyDescent="0.25">
      <c r="C316" s="25" t="s">
        <v>24</v>
      </c>
      <c r="D316" s="15" t="s">
        <v>22</v>
      </c>
      <c r="E316" s="8"/>
      <c r="F316" s="13" t="s">
        <v>8</v>
      </c>
      <c r="G316" s="4"/>
      <c r="H316" s="4"/>
      <c r="I316" s="4"/>
      <c r="J316" s="4"/>
      <c r="K316" s="4"/>
      <c r="L316" s="4"/>
      <c r="M316" s="4"/>
      <c r="O316" s="13" t="s">
        <v>8</v>
      </c>
      <c r="P316" s="20"/>
      <c r="Q316" s="20"/>
      <c r="R316" s="20"/>
      <c r="S316" s="20"/>
      <c r="T316" s="20"/>
      <c r="U316" s="20"/>
      <c r="V316" s="20"/>
      <c r="Y316" s="13" t="s">
        <v>8</v>
      </c>
      <c r="Z316" s="4"/>
      <c r="AA316" s="4"/>
      <c r="AB316" s="4"/>
      <c r="AC316" s="4"/>
      <c r="AD316" s="4"/>
      <c r="AE316" s="4"/>
      <c r="AF316" s="4"/>
      <c r="AH316" s="13" t="s">
        <v>8</v>
      </c>
      <c r="AI316" s="5"/>
      <c r="AJ316" s="5"/>
      <c r="AK316" s="5"/>
      <c r="AL316" s="5"/>
      <c r="AM316" s="5"/>
      <c r="AN316" s="5"/>
      <c r="AO316" s="94"/>
      <c r="AQ316" s="13" t="s">
        <v>8</v>
      </c>
      <c r="AR316" s="5"/>
      <c r="AS316" s="5"/>
      <c r="AT316" s="5"/>
      <c r="AU316" s="5"/>
      <c r="AV316" s="5"/>
      <c r="AW316" s="5"/>
      <c r="AX316" s="5"/>
    </row>
  </sheetData>
  <conditionalFormatting sqref="L63:L64">
    <cfRule type="cellIs" dxfId="24" priority="16" operator="greaterThan">
      <formula>33.4</formula>
    </cfRule>
    <cfRule type="cellIs" dxfId="23" priority="17" operator="greaterThan">
      <formula>16.5</formula>
    </cfRule>
  </conditionalFormatting>
  <conditionalFormatting sqref="D63">
    <cfRule type="cellIs" dxfId="22" priority="15" operator="greaterThan">
      <formula>0</formula>
    </cfRule>
  </conditionalFormatting>
  <conditionalFormatting sqref="D64">
    <cfRule type="cellIs" dxfId="21" priority="14" operator="greaterThan">
      <formula>0</formula>
    </cfRule>
  </conditionalFormatting>
  <conditionalFormatting sqref="O63">
    <cfRule type="cellIs" dxfId="20" priority="13" operator="greaterThan">
      <formula>0</formula>
    </cfRule>
  </conditionalFormatting>
  <conditionalFormatting sqref="O64">
    <cfRule type="cellIs" dxfId="19" priority="12" operator="greaterThan">
      <formula>0</formula>
    </cfRule>
  </conditionalFormatting>
  <conditionalFormatting sqref="M41:N44">
    <cfRule type="containsText" dxfId="18" priority="5" operator="containsText" text="f">
      <formula>NOT(ISERROR(SEARCH("f",M41)))</formula>
    </cfRule>
    <cfRule type="containsText" dxfId="17" priority="6" operator="containsText" text="e">
      <formula>NOT(ISERROR(SEARCH("e",M41)))</formula>
    </cfRule>
  </conditionalFormatting>
  <conditionalFormatting sqref="R41:X44">
    <cfRule type="containsText" dxfId="16" priority="3" operator="containsText" text="f">
      <formula>NOT(ISERROR(SEARCH("f",R41)))</formula>
    </cfRule>
    <cfRule type="containsText" dxfId="15" priority="4" operator="containsText" text="e">
      <formula>NOT(ISERROR(SEARCH("e",R41)))</formula>
    </cfRule>
  </conditionalFormatting>
  <conditionalFormatting sqref="H41:L44">
    <cfRule type="containsText" dxfId="14" priority="1" operator="containsText" text="f">
      <formula>NOT(ISERROR(SEARCH("f",H41)))</formula>
    </cfRule>
    <cfRule type="containsText" dxfId="13" priority="2" operator="containsText" text="e">
      <formula>NOT(ISERROR(SEARCH("e",H41)))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Drop Down 1">
              <controlPr defaultSize="0" autoLine="0" autoPict="0">
                <anchor moveWithCells="1">
                  <from>
                    <xdr:col>5</xdr:col>
                    <xdr:colOff>590550</xdr:colOff>
                    <xdr:row>2</xdr:row>
                    <xdr:rowOff>180975</xdr:rowOff>
                  </from>
                  <to>
                    <xdr:col>8</xdr:col>
                    <xdr:colOff>457200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Drop Down 2">
              <controlPr defaultSize="0" autoLine="0" autoPict="0">
                <anchor moveWithCells="1">
                  <from>
                    <xdr:col>5</xdr:col>
                    <xdr:colOff>590550</xdr:colOff>
                    <xdr:row>4</xdr:row>
                    <xdr:rowOff>95250</xdr:rowOff>
                  </from>
                  <to>
                    <xdr:col>8</xdr:col>
                    <xdr:colOff>457200</xdr:colOff>
                    <xdr:row>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65"/>
  <sheetViews>
    <sheetView showZeros="0" topLeftCell="D1" zoomScale="80" zoomScaleNormal="80" workbookViewId="0">
      <selection activeCell="E3" sqref="E3"/>
    </sheetView>
  </sheetViews>
  <sheetFormatPr defaultRowHeight="15" x14ac:dyDescent="0.25"/>
  <cols>
    <col min="1" max="1" width="0" style="8" hidden="1" customWidth="1"/>
    <col min="2" max="2" width="9.140625" style="9" hidden="1" customWidth="1"/>
    <col min="3" max="3" width="0" style="25" hidden="1" customWidth="1"/>
    <col min="4" max="4" width="9.140625" style="15"/>
    <col min="5" max="5" width="9.140625" style="8"/>
    <col min="6" max="6" width="9.140625" style="13"/>
    <col min="7" max="7" width="13" style="8" customWidth="1"/>
    <col min="8" max="8" width="12.28515625" style="8" customWidth="1"/>
    <col min="9" max="11" width="10.85546875" style="8" customWidth="1"/>
    <col min="12" max="17" width="9.140625" style="8"/>
    <col min="18" max="19" width="11.5703125" style="8" customWidth="1"/>
    <col min="20" max="16384" width="9.140625" style="8"/>
  </cols>
  <sheetData>
    <row r="1" spans="2:30" ht="15.75" thickBot="1" x14ac:dyDescent="0.3">
      <c r="F1" s="25"/>
    </row>
    <row r="2" spans="2:30" x14ac:dyDescent="0.25">
      <c r="E2" s="33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</row>
    <row r="3" spans="2:30" x14ac:dyDescent="0.25">
      <c r="E3" s="34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9"/>
    </row>
    <row r="4" spans="2:30" ht="28.5" x14ac:dyDescent="0.25">
      <c r="B4" s="22" t="s">
        <v>31</v>
      </c>
      <c r="E4" s="34"/>
      <c r="F4" s="28"/>
      <c r="G4" s="28"/>
      <c r="H4" s="28"/>
      <c r="I4" s="28"/>
      <c r="J4" s="28"/>
      <c r="K4" s="28"/>
      <c r="L4" s="56" t="s">
        <v>107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9"/>
      <c r="AA4" s="119"/>
      <c r="AB4" s="121"/>
      <c r="AC4" s="121"/>
      <c r="AD4" s="119"/>
    </row>
    <row r="5" spans="2:30" x14ac:dyDescent="0.25">
      <c r="B5" s="22" t="s">
        <v>6</v>
      </c>
      <c r="E5" s="34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9"/>
    </row>
    <row r="6" spans="2:30" x14ac:dyDescent="0.25">
      <c r="B6" s="22" t="s">
        <v>7</v>
      </c>
      <c r="E6" s="34"/>
      <c r="F6" s="28"/>
      <c r="G6" s="28"/>
      <c r="H6" s="28"/>
      <c r="I6" s="28"/>
      <c r="J6" s="28"/>
      <c r="K6" s="28"/>
      <c r="L6" s="28" t="s">
        <v>135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</row>
    <row r="7" spans="2:30" x14ac:dyDescent="0.25">
      <c r="B7" s="22">
        <v>1</v>
      </c>
      <c r="E7" s="34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9"/>
    </row>
    <row r="8" spans="2:30" x14ac:dyDescent="0.25">
      <c r="B8" s="22" t="s">
        <v>72</v>
      </c>
      <c r="E8" s="34"/>
      <c r="F8" s="28"/>
      <c r="G8" s="28"/>
      <c r="H8" s="28"/>
      <c r="I8" s="28"/>
      <c r="J8" s="28"/>
      <c r="K8" s="28"/>
      <c r="L8" s="28" t="s">
        <v>102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2:30" x14ac:dyDescent="0.25">
      <c r="B9" s="22" t="s">
        <v>71</v>
      </c>
      <c r="E9" s="34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9"/>
    </row>
    <row r="10" spans="2:30" x14ac:dyDescent="0.25">
      <c r="B10" s="22" t="s">
        <v>4</v>
      </c>
      <c r="E10" s="34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30" x14ac:dyDescent="0.25">
      <c r="B11" s="22" t="s">
        <v>15</v>
      </c>
      <c r="E11" s="34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/>
    </row>
    <row r="12" spans="2:30" x14ac:dyDescent="0.25">
      <c r="B12" s="22" t="s">
        <v>22</v>
      </c>
      <c r="E12" s="34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</row>
    <row r="13" spans="2:30" x14ac:dyDescent="0.25">
      <c r="B13" s="22"/>
      <c r="E13" s="34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</row>
    <row r="14" spans="2:30" x14ac:dyDescent="0.25">
      <c r="B14" s="22">
        <v>1</v>
      </c>
      <c r="E14" s="34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</row>
    <row r="15" spans="2:30" x14ac:dyDescent="0.25">
      <c r="B15" s="23" t="s">
        <v>101</v>
      </c>
      <c r="E15" s="34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</row>
    <row r="16" spans="2:30" x14ac:dyDescent="0.25">
      <c r="B16" s="24" t="s">
        <v>21</v>
      </c>
      <c r="E16" s="34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</row>
    <row r="17" spans="2:25" x14ac:dyDescent="0.25">
      <c r="B17" s="24" t="s">
        <v>23</v>
      </c>
      <c r="E17" s="34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</row>
    <row r="18" spans="2:25" x14ac:dyDescent="0.25">
      <c r="B18" s="24" t="s">
        <v>65</v>
      </c>
      <c r="E18" s="34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</row>
    <row r="19" spans="2:25" x14ac:dyDescent="0.25">
      <c r="B19" s="24"/>
      <c r="E19" s="34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</row>
    <row r="20" spans="2:25" x14ac:dyDescent="0.25">
      <c r="B20" s="9">
        <v>2</v>
      </c>
      <c r="E20" s="34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</row>
    <row r="21" spans="2:25" x14ac:dyDescent="0.25">
      <c r="E21" s="34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</row>
    <row r="22" spans="2:25" x14ac:dyDescent="0.2">
      <c r="B22" s="2" t="s">
        <v>26</v>
      </c>
      <c r="E22" s="34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</row>
    <row r="23" spans="2:25" x14ac:dyDescent="0.2">
      <c r="B23" s="7">
        <f>IF(B7=1,0,(IF(B7=2,4,8)))</f>
        <v>0</v>
      </c>
      <c r="E23" s="34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</row>
    <row r="24" spans="2:25" x14ac:dyDescent="0.25">
      <c r="E24" s="34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</row>
    <row r="25" spans="2:25" x14ac:dyDescent="0.2">
      <c r="B25" s="2" t="s">
        <v>27</v>
      </c>
      <c r="E25" s="34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</row>
    <row r="26" spans="2:25" x14ac:dyDescent="0.2">
      <c r="B26" s="7">
        <f>IF(B14=1,1,(IF(B14=2,13,(IF(B14=3,25,(IF(B14=4,37,49)))))))</f>
        <v>1</v>
      </c>
      <c r="E26" s="34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9"/>
    </row>
    <row r="27" spans="2:25" x14ac:dyDescent="0.25">
      <c r="E27" s="34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9"/>
    </row>
    <row r="28" spans="2:25" s="125" customFormat="1" ht="24" x14ac:dyDescent="0.2">
      <c r="B28" s="126" t="s">
        <v>28</v>
      </c>
      <c r="C28" s="127"/>
      <c r="D28" s="128"/>
      <c r="E28" s="129"/>
      <c r="F28" s="130"/>
      <c r="G28" s="48" t="s">
        <v>25</v>
      </c>
      <c r="H28" s="132" t="s">
        <v>141</v>
      </c>
      <c r="I28" s="132" t="s">
        <v>142</v>
      </c>
      <c r="J28" s="132" t="s">
        <v>143</v>
      </c>
      <c r="K28" s="132" t="s">
        <v>12</v>
      </c>
      <c r="L28" s="132" t="s">
        <v>66</v>
      </c>
      <c r="M28" s="132"/>
      <c r="N28" s="132"/>
      <c r="O28" s="133"/>
      <c r="P28" s="130"/>
      <c r="Q28" s="131" t="s">
        <v>108</v>
      </c>
      <c r="R28" s="132" t="s">
        <v>141</v>
      </c>
      <c r="S28" s="132" t="s">
        <v>142</v>
      </c>
      <c r="T28" s="132" t="s">
        <v>143</v>
      </c>
      <c r="U28" s="132" t="s">
        <v>12</v>
      </c>
      <c r="V28" s="132" t="s">
        <v>66</v>
      </c>
      <c r="W28" s="132"/>
      <c r="X28" s="132"/>
      <c r="Y28" s="134"/>
    </row>
    <row r="29" spans="2:25" x14ac:dyDescent="0.2">
      <c r="B29" s="7">
        <f>smokingstatusvalue</f>
        <v>2</v>
      </c>
      <c r="E29" s="34"/>
      <c r="F29" s="25"/>
      <c r="G29" s="18" t="s">
        <v>136</v>
      </c>
      <c r="H29" s="58">
        <f t="shared" ref="H29:M32" si="0">G52</f>
        <v>526493</v>
      </c>
      <c r="I29" s="58">
        <f t="shared" si="0"/>
        <v>1148632</v>
      </c>
      <c r="J29" s="58">
        <f t="shared" si="0"/>
        <v>1109450</v>
      </c>
      <c r="K29" s="58">
        <f t="shared" si="0"/>
        <v>157315</v>
      </c>
      <c r="L29" s="58">
        <f t="shared" si="0"/>
        <v>2941890</v>
      </c>
      <c r="M29" s="58">
        <f t="shared" si="0"/>
        <v>0</v>
      </c>
      <c r="N29" s="58"/>
      <c r="O29" s="28"/>
      <c r="P29" s="25"/>
      <c r="Q29" s="18" t="s">
        <v>136</v>
      </c>
      <c r="R29" s="52"/>
      <c r="S29" s="52"/>
      <c r="T29" s="52"/>
      <c r="U29" s="52"/>
      <c r="V29" s="52"/>
      <c r="W29" s="52">
        <f t="shared" ref="W29" si="1">W52</f>
        <v>0</v>
      </c>
      <c r="X29" s="58"/>
      <c r="Y29" s="29"/>
    </row>
    <row r="30" spans="2:25" x14ac:dyDescent="0.2">
      <c r="B30" s="7"/>
      <c r="E30" s="34"/>
      <c r="F30" s="25"/>
      <c r="G30" s="13" t="s">
        <v>137</v>
      </c>
      <c r="H30" s="58">
        <f t="shared" si="0"/>
        <v>323363</v>
      </c>
      <c r="I30" s="58">
        <f t="shared" si="0"/>
        <v>1156826</v>
      </c>
      <c r="J30" s="58">
        <f t="shared" si="0"/>
        <v>1074779</v>
      </c>
      <c r="K30" s="58">
        <f t="shared" si="0"/>
        <v>300750</v>
      </c>
      <c r="L30" s="58">
        <f t="shared" si="0"/>
        <v>2855718</v>
      </c>
      <c r="M30" s="58"/>
      <c r="N30" s="58"/>
      <c r="O30" s="28"/>
      <c r="P30" s="25"/>
      <c r="Q30" s="13" t="s">
        <v>137</v>
      </c>
      <c r="R30" s="52">
        <f>R53</f>
        <v>0.10650492139340451</v>
      </c>
      <c r="S30" s="52">
        <f t="shared" ref="S30:V31" si="2">S53</f>
        <v>0.19512870648498246</v>
      </c>
      <c r="T30" s="52">
        <f t="shared" si="2"/>
        <v>0.18208038528338888</v>
      </c>
      <c r="U30" s="52">
        <f t="shared" si="2"/>
        <v>8.3910944749351096E-2</v>
      </c>
      <c r="V30" s="52">
        <f t="shared" si="2"/>
        <v>0.15476813406151632</v>
      </c>
      <c r="W30" s="52"/>
      <c r="X30" s="58"/>
      <c r="Y30" s="29"/>
    </row>
    <row r="31" spans="2:25" x14ac:dyDescent="0.2">
      <c r="B31" s="7"/>
      <c r="E31" s="34"/>
      <c r="F31" s="25"/>
      <c r="G31" s="13" t="s">
        <v>138</v>
      </c>
      <c r="H31" s="58">
        <f t="shared" si="0"/>
        <v>323457</v>
      </c>
      <c r="I31" s="58">
        <f t="shared" si="0"/>
        <v>412268</v>
      </c>
      <c r="J31" s="58">
        <f t="shared" si="0"/>
        <v>276265</v>
      </c>
      <c r="K31" s="58" t="str">
        <f t="shared" si="0"/>
        <v>f</v>
      </c>
      <c r="L31" s="58">
        <f t="shared" si="0"/>
        <v>1037187</v>
      </c>
      <c r="M31" s="58"/>
      <c r="N31" s="58"/>
      <c r="O31" s="28"/>
      <c r="P31" s="25"/>
      <c r="Q31" s="13" t="s">
        <v>138</v>
      </c>
      <c r="R31" s="52">
        <f>R54</f>
        <v>0.4010994189175448</v>
      </c>
      <c r="S31" s="52">
        <f t="shared" si="2"/>
        <v>0.39948565741954678</v>
      </c>
      <c r="T31" s="52">
        <f t="shared" si="2"/>
        <v>0.35651881026615184</v>
      </c>
      <c r="U31" s="52">
        <f t="shared" si="2"/>
        <v>0</v>
      </c>
      <c r="V31" s="52">
        <f t="shared" si="2"/>
        <v>0.37530884121761959</v>
      </c>
      <c r="W31" s="52"/>
      <c r="X31" s="58"/>
      <c r="Y31" s="29"/>
    </row>
    <row r="32" spans="2:25" x14ac:dyDescent="0.25">
      <c r="E32" s="34"/>
      <c r="F32" s="25"/>
      <c r="G32" s="13" t="s">
        <v>139</v>
      </c>
      <c r="H32" s="58">
        <f t="shared" si="0"/>
        <v>516206</v>
      </c>
      <c r="I32" s="58">
        <f t="shared" si="0"/>
        <v>1862399</v>
      </c>
      <c r="J32" s="58">
        <f t="shared" si="0"/>
        <v>1889493</v>
      </c>
      <c r="K32" s="58">
        <f t="shared" si="0"/>
        <v>430346</v>
      </c>
      <c r="L32" s="58">
        <f t="shared" si="0"/>
        <v>4698444</v>
      </c>
      <c r="M32" s="58">
        <f t="shared" ref="M32" si="3">L53</f>
        <v>0</v>
      </c>
      <c r="N32" s="25"/>
      <c r="O32" s="28"/>
      <c r="P32" s="25"/>
      <c r="Q32" s="13" t="s">
        <v>139</v>
      </c>
      <c r="R32" s="52">
        <f t="shared" ref="R32:W32" si="4">R53</f>
        <v>0.10650492139340451</v>
      </c>
      <c r="S32" s="52">
        <f t="shared" si="4"/>
        <v>0.19512870648498246</v>
      </c>
      <c r="T32" s="52">
        <f t="shared" si="4"/>
        <v>0.18208038528338888</v>
      </c>
      <c r="U32" s="52">
        <f t="shared" si="4"/>
        <v>8.3910944749351096E-2</v>
      </c>
      <c r="V32" s="52">
        <f t="shared" si="4"/>
        <v>0.15476813406151632</v>
      </c>
      <c r="W32" s="52">
        <f t="shared" si="4"/>
        <v>0</v>
      </c>
      <c r="X32" s="25"/>
      <c r="Y32" s="29"/>
    </row>
    <row r="33" spans="2:25" x14ac:dyDescent="0.25">
      <c r="E33" s="34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9"/>
    </row>
    <row r="34" spans="2:25" x14ac:dyDescent="0.25">
      <c r="E34" s="34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9"/>
    </row>
    <row r="35" spans="2:25" x14ac:dyDescent="0.25">
      <c r="E35" s="34"/>
      <c r="F35" s="28" t="s">
        <v>61</v>
      </c>
      <c r="G35" s="28"/>
      <c r="H35" s="28"/>
      <c r="I35" s="28"/>
      <c r="J35" s="28"/>
      <c r="K35" s="28"/>
      <c r="L35" s="28"/>
      <c r="M35" s="28"/>
      <c r="N35" s="28"/>
      <c r="O35" s="28"/>
      <c r="P35" s="28" t="s">
        <v>61</v>
      </c>
      <c r="Q35" s="28"/>
      <c r="R35" s="28"/>
      <c r="S35" s="28"/>
      <c r="T35" s="28"/>
      <c r="U35" s="28"/>
      <c r="V35" s="28"/>
      <c r="W35" s="28"/>
      <c r="X35" s="28"/>
      <c r="Y35" s="29"/>
    </row>
    <row r="36" spans="2:25" x14ac:dyDescent="0.25">
      <c r="E36" s="34"/>
      <c r="F36" s="150"/>
      <c r="G36" s="146" t="s">
        <v>136</v>
      </c>
      <c r="H36" s="85">
        <f t="shared" ref="H36:M36" si="5">IF(G58&lt;16.6,0,IF(G58&lt;33.4,"E", "F"))</f>
        <v>0</v>
      </c>
      <c r="I36" s="85">
        <f t="shared" si="5"/>
        <v>0</v>
      </c>
      <c r="J36" s="85">
        <f t="shared" si="5"/>
        <v>0</v>
      </c>
      <c r="K36" s="85">
        <f t="shared" si="5"/>
        <v>0</v>
      </c>
      <c r="L36" s="85">
        <f t="shared" si="5"/>
        <v>0</v>
      </c>
      <c r="M36" s="85">
        <f t="shared" si="5"/>
        <v>0</v>
      </c>
      <c r="N36" s="86"/>
      <c r="O36" s="28"/>
      <c r="P36" s="150"/>
      <c r="Q36" s="146" t="s">
        <v>136</v>
      </c>
      <c r="R36" s="85">
        <f t="shared" ref="R36:W36" si="6">IF(R58&lt;16.6,0,IF(R58&lt;33.4,"E", "F"))</f>
        <v>0</v>
      </c>
      <c r="S36" s="85">
        <f t="shared" si="6"/>
        <v>0</v>
      </c>
      <c r="T36" s="85">
        <f t="shared" si="6"/>
        <v>0</v>
      </c>
      <c r="U36" s="85">
        <f t="shared" si="6"/>
        <v>0</v>
      </c>
      <c r="V36" s="85">
        <f t="shared" si="6"/>
        <v>0</v>
      </c>
      <c r="W36" s="85">
        <f t="shared" si="6"/>
        <v>0</v>
      </c>
      <c r="X36" s="86"/>
      <c r="Y36" s="29"/>
    </row>
    <row r="37" spans="2:25" x14ac:dyDescent="0.25">
      <c r="E37" s="34"/>
      <c r="F37" s="122"/>
      <c r="G37" s="147" t="s">
        <v>137</v>
      </c>
      <c r="H37" s="123">
        <f t="shared" ref="H37:L39" si="7">IF(G59&lt;16.6,0,IF(G59&lt;33.4,"E", "F"))</f>
        <v>0</v>
      </c>
      <c r="I37" s="123">
        <f t="shared" si="7"/>
        <v>0</v>
      </c>
      <c r="J37" s="123">
        <f t="shared" si="7"/>
        <v>0</v>
      </c>
      <c r="K37" s="123">
        <f t="shared" si="7"/>
        <v>0</v>
      </c>
      <c r="L37" s="123">
        <f t="shared" si="7"/>
        <v>0</v>
      </c>
      <c r="M37" s="123"/>
      <c r="N37" s="124"/>
      <c r="O37" s="28"/>
      <c r="P37" s="122"/>
      <c r="Q37" s="147" t="s">
        <v>137</v>
      </c>
      <c r="R37" s="123">
        <f t="shared" ref="R37:V39" si="8">IF(R59&lt;16.6,0,IF(R59&lt;33.4,"E", "F"))</f>
        <v>0</v>
      </c>
      <c r="S37" s="123">
        <f t="shared" si="8"/>
        <v>0</v>
      </c>
      <c r="T37" s="123">
        <f t="shared" si="8"/>
        <v>0</v>
      </c>
      <c r="U37" s="123">
        <f t="shared" si="8"/>
        <v>0</v>
      </c>
      <c r="V37" s="123">
        <f t="shared" si="8"/>
        <v>0</v>
      </c>
      <c r="W37" s="123"/>
      <c r="X37" s="124"/>
      <c r="Y37" s="29"/>
    </row>
    <row r="38" spans="2:25" x14ac:dyDescent="0.25">
      <c r="E38" s="34"/>
      <c r="F38" s="122"/>
      <c r="G38" s="147" t="s">
        <v>138</v>
      </c>
      <c r="H38" s="123">
        <f t="shared" si="7"/>
        <v>0</v>
      </c>
      <c r="I38" s="123">
        <f t="shared" si="7"/>
        <v>0</v>
      </c>
      <c r="J38" s="123">
        <f t="shared" si="7"/>
        <v>0</v>
      </c>
      <c r="K38" s="123" t="str">
        <f t="shared" si="7"/>
        <v>F</v>
      </c>
      <c r="L38" s="123">
        <f t="shared" si="7"/>
        <v>0</v>
      </c>
      <c r="M38" s="123"/>
      <c r="N38" s="124"/>
      <c r="O38" s="28"/>
      <c r="P38" s="122"/>
      <c r="Q38" s="147" t="s">
        <v>138</v>
      </c>
      <c r="R38" s="123">
        <f t="shared" si="8"/>
        <v>0</v>
      </c>
      <c r="S38" s="123">
        <f t="shared" si="8"/>
        <v>0</v>
      </c>
      <c r="T38" s="123">
        <f t="shared" si="8"/>
        <v>0</v>
      </c>
      <c r="U38" s="123" t="str">
        <f t="shared" si="8"/>
        <v>F</v>
      </c>
      <c r="V38" s="123">
        <f t="shared" si="8"/>
        <v>0</v>
      </c>
      <c r="W38" s="123"/>
      <c r="X38" s="124"/>
      <c r="Y38" s="29"/>
    </row>
    <row r="39" spans="2:25" x14ac:dyDescent="0.25">
      <c r="E39" s="34"/>
      <c r="F39" s="83"/>
      <c r="G39" s="149" t="s">
        <v>139</v>
      </c>
      <c r="H39" s="87">
        <f t="shared" si="7"/>
        <v>0</v>
      </c>
      <c r="I39" s="87">
        <f t="shared" si="7"/>
        <v>0</v>
      </c>
      <c r="J39" s="87">
        <f t="shared" si="7"/>
        <v>0</v>
      </c>
      <c r="K39" s="87">
        <f t="shared" si="7"/>
        <v>0</v>
      </c>
      <c r="L39" s="87">
        <f t="shared" si="7"/>
        <v>0</v>
      </c>
      <c r="M39" s="87">
        <f>IF(L59&lt;16.6,0,IF(L59&lt;33.4,"E", "F"))</f>
        <v>0</v>
      </c>
      <c r="N39" s="88"/>
      <c r="O39" s="28"/>
      <c r="P39" s="83"/>
      <c r="Q39" s="149" t="s">
        <v>139</v>
      </c>
      <c r="R39" s="87">
        <f t="shared" si="8"/>
        <v>0</v>
      </c>
      <c r="S39" s="87">
        <f t="shared" si="8"/>
        <v>0</v>
      </c>
      <c r="T39" s="87">
        <f t="shared" si="8"/>
        <v>0</v>
      </c>
      <c r="U39" s="87">
        <f t="shared" si="8"/>
        <v>0</v>
      </c>
      <c r="V39" s="87">
        <f t="shared" si="8"/>
        <v>0</v>
      </c>
      <c r="W39" s="87">
        <f>IF(W59&lt;16.6,0,IF(W59&lt;33.4,"E", "F"))</f>
        <v>0</v>
      </c>
      <c r="X39" s="88"/>
      <c r="Y39" s="29"/>
    </row>
    <row r="40" spans="2:25" x14ac:dyDescent="0.25">
      <c r="E40" s="34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9"/>
    </row>
    <row r="41" spans="2:25" ht="15.75" thickBot="1" x14ac:dyDescent="0.3"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2"/>
    </row>
    <row r="42" spans="2:25" s="25" customFormat="1" ht="11.25" x14ac:dyDescent="0.25">
      <c r="B42" s="11"/>
    </row>
    <row r="43" spans="2:25" s="25" customFormat="1" ht="11.25" x14ac:dyDescent="0.25">
      <c r="B43" s="11"/>
    </row>
    <row r="44" spans="2:25" s="36" customFormat="1" ht="26.25" x14ac:dyDescent="0.25">
      <c r="B44" s="40"/>
      <c r="C44" s="37"/>
      <c r="D44" s="39" t="s">
        <v>30</v>
      </c>
      <c r="F44" s="38"/>
    </row>
    <row r="45" spans="2:25" s="25" customFormat="1" ht="11.25" x14ac:dyDescent="0.25">
      <c r="B45" s="11"/>
    </row>
    <row r="46" spans="2:25" s="25" customFormat="1" ht="11.25" hidden="1" x14ac:dyDescent="0.25">
      <c r="B46" s="11"/>
    </row>
    <row r="47" spans="2:25" s="25" customFormat="1" ht="12.75" hidden="1" x14ac:dyDescent="0.25">
      <c r="B47" s="11"/>
      <c r="F47" s="35" t="s">
        <v>26</v>
      </c>
      <c r="G47" s="43" t="str">
        <f>INDEX(sex,sexvalue)</f>
        <v>Both men and women</v>
      </c>
      <c r="H47" s="25" t="s">
        <v>41</v>
      </c>
    </row>
    <row r="48" spans="2:25" s="25" customFormat="1" ht="12.75" hidden="1" x14ac:dyDescent="0.25">
      <c r="B48" s="11"/>
      <c r="F48" s="35" t="s">
        <v>11</v>
      </c>
      <c r="G48" s="43"/>
      <c r="H48" s="25" t="s">
        <v>41</v>
      </c>
    </row>
    <row r="49" spans="2:38" s="25" customFormat="1" ht="12.75" hidden="1" x14ac:dyDescent="0.25">
      <c r="B49" s="11"/>
      <c r="F49" s="35" t="s">
        <v>39</v>
      </c>
      <c r="G49" s="43" t="str">
        <f>INDEX(smokingstatus,smokingstatusvalue)</f>
        <v>Current Smoker</v>
      </c>
    </row>
    <row r="50" spans="2:38" s="25" customFormat="1" ht="12.75" x14ac:dyDescent="0.25">
      <c r="B50" s="11"/>
      <c r="F50" s="35"/>
      <c r="G50" s="43" t="str">
        <f>CONCATENATE(F51,H48,G47, H47, G49)</f>
        <v>Number of people, Both men and women, Current Smoker</v>
      </c>
      <c r="Q50" s="43" t="str">
        <f>CONCATENATE(Q51,H48,G47, H47, G49)</f>
        <v>Prevalence (%), Both men and women, Current Smoker</v>
      </c>
    </row>
    <row r="51" spans="2:38" s="25" customFormat="1" x14ac:dyDescent="0.25">
      <c r="B51" s="11"/>
      <c r="E51" s="49"/>
      <c r="F51" s="174" t="s">
        <v>25</v>
      </c>
      <c r="G51" s="173" t="s">
        <v>72</v>
      </c>
      <c r="H51" s="173" t="s">
        <v>71</v>
      </c>
      <c r="I51" s="173" t="s">
        <v>4</v>
      </c>
      <c r="J51" s="173" t="s">
        <v>12</v>
      </c>
      <c r="K51" s="173" t="s">
        <v>66</v>
      </c>
      <c r="L51" s="50"/>
      <c r="M51" s="50"/>
      <c r="P51" s="49"/>
      <c r="Q51" s="49" t="s">
        <v>45</v>
      </c>
      <c r="R51" s="93" t="s">
        <v>72</v>
      </c>
      <c r="S51" s="93" t="s">
        <v>71</v>
      </c>
      <c r="T51" s="93" t="s">
        <v>4</v>
      </c>
      <c r="U51" s="93" t="s">
        <v>12</v>
      </c>
      <c r="V51" s="93" t="s">
        <v>66</v>
      </c>
      <c r="W51" s="50"/>
      <c r="X51" s="50"/>
      <c r="AC51" s="93" t="s">
        <v>72</v>
      </c>
      <c r="AD51" s="93" t="s">
        <v>71</v>
      </c>
      <c r="AE51" s="93" t="s">
        <v>4</v>
      </c>
      <c r="AF51" s="93" t="s">
        <v>12</v>
      </c>
      <c r="AG51" s="93" t="s">
        <v>66</v>
      </c>
      <c r="AH51" s="93" t="s">
        <v>72</v>
      </c>
      <c r="AI51" s="93" t="s">
        <v>71</v>
      </c>
      <c r="AJ51" s="93" t="s">
        <v>4</v>
      </c>
      <c r="AK51" s="93" t="s">
        <v>12</v>
      </c>
      <c r="AL51" s="93" t="s">
        <v>66</v>
      </c>
    </row>
    <row r="52" spans="2:38" s="25" customFormat="1" ht="11.25" x14ac:dyDescent="0.25">
      <c r="B52" s="11"/>
      <c r="F52" s="13" t="s">
        <v>136</v>
      </c>
      <c r="G52" s="4">
        <f>INDEX(rangea, sexvalue2+behaviourvalue2,G$83)</f>
        <v>526493</v>
      </c>
      <c r="H52" s="4">
        <f>INDEX(rangea, sexvalue2+behaviourvalue2,H$83)</f>
        <v>1148632</v>
      </c>
      <c r="I52" s="4">
        <f>INDEX(rangea, sexvalue2+behaviourvalue2,I$83)</f>
        <v>1109450</v>
      </c>
      <c r="J52" s="4">
        <f>INDEX(rangea, sexvalue2+behaviourvalue2,J$83)</f>
        <v>157315</v>
      </c>
      <c r="K52" s="4">
        <f>INDEX(rangea, sexvalue2+behaviourvalue2,K$83)</f>
        <v>2941890</v>
      </c>
      <c r="L52" s="4"/>
      <c r="M52" s="4"/>
      <c r="Q52" s="13" t="s">
        <v>136</v>
      </c>
      <c r="R52" s="139">
        <f>INDEX(rangea, sexvalue2+behaviourvalue2,AI$83)</f>
        <v>0.39186327697324203</v>
      </c>
      <c r="S52" s="139">
        <f>INDEX(rangea, sexvalue2+behaviourvalue2,AJ$83)</f>
        <v>0.36322894771211034</v>
      </c>
      <c r="T52" s="139">
        <f>INDEX(rangea, sexvalue2+behaviourvalue2,AK$83)</f>
        <v>0.31447334183304698</v>
      </c>
      <c r="U52" s="139">
        <f>INDEX(rangea, sexvalue2+behaviourvalue2,AL$83)</f>
        <v>0.14518306734356931</v>
      </c>
      <c r="V52" s="139">
        <f>INDEX(rangea, sexvalue2+behaviourvalue2,AM$83)</f>
        <v>0.32266874358161879</v>
      </c>
      <c r="W52" s="4">
        <f>INDEX(range1, sexvalue2+agevalue2,AN$83)</f>
        <v>0</v>
      </c>
      <c r="X52" s="5"/>
      <c r="AB52" s="13" t="s">
        <v>136</v>
      </c>
      <c r="AC52" s="61">
        <f>ROUND(G52,6)</f>
        <v>526493</v>
      </c>
      <c r="AD52" s="61">
        <f t="shared" ref="AD52:AG52" si="9">H52</f>
        <v>1148632</v>
      </c>
      <c r="AE52" s="61">
        <f t="shared" si="9"/>
        <v>1109450</v>
      </c>
      <c r="AF52" s="61">
        <f t="shared" si="9"/>
        <v>157315</v>
      </c>
      <c r="AG52" s="61">
        <f t="shared" si="9"/>
        <v>2941890</v>
      </c>
      <c r="AH52" s="155">
        <f>R52</f>
        <v>0.39186327697324203</v>
      </c>
      <c r="AI52" s="155">
        <f t="shared" ref="AI52:AL52" si="10">S52</f>
        <v>0.36322894771211034</v>
      </c>
      <c r="AJ52" s="155">
        <f t="shared" si="10"/>
        <v>0.31447334183304698</v>
      </c>
      <c r="AK52" s="155">
        <f t="shared" si="10"/>
        <v>0.14518306734356931</v>
      </c>
      <c r="AL52" s="155">
        <f t="shared" si="10"/>
        <v>0.32266874358161879</v>
      </c>
    </row>
    <row r="53" spans="2:38" s="25" customFormat="1" ht="11.25" x14ac:dyDescent="0.25">
      <c r="B53" s="11"/>
      <c r="F53" s="13" t="s">
        <v>137</v>
      </c>
      <c r="G53" s="4">
        <f>INDEX(rangea, 12+sexvalue2+behaviourvalue2,G$83)</f>
        <v>323363</v>
      </c>
      <c r="H53" s="4">
        <f>INDEX(rangea, 12+sexvalue2+behaviourvalue2,H$83)</f>
        <v>1156826</v>
      </c>
      <c r="I53" s="4">
        <f>INDEX(rangea, 12+sexvalue2+behaviourvalue2,I$83)</f>
        <v>1074779</v>
      </c>
      <c r="J53" s="4">
        <f>INDEX(rangea, 12+sexvalue2+behaviourvalue2,J$83)</f>
        <v>300750</v>
      </c>
      <c r="K53" s="4">
        <f>INDEX(rangea, 12+sexvalue2+behaviourvalue2,K$83)</f>
        <v>2855718</v>
      </c>
      <c r="L53" s="4"/>
      <c r="Q53" s="13" t="s">
        <v>137</v>
      </c>
      <c r="R53" s="139">
        <f>INDEX(rangea, 12+sexvalue2+behaviourvalue2,AI$83)</f>
        <v>0.10650492139340451</v>
      </c>
      <c r="S53" s="139">
        <f>INDEX(rangea, 12+sexvalue2+behaviourvalue2,AJ$83)</f>
        <v>0.19512870648498246</v>
      </c>
      <c r="T53" s="139">
        <f>INDEX(rangea, 12+sexvalue2+behaviourvalue2,AK$83)</f>
        <v>0.18208038528338888</v>
      </c>
      <c r="U53" s="139">
        <f>INDEX(rangea, 12+sexvalue2+behaviourvalue2,AL$83)</f>
        <v>8.3910944749351096E-2</v>
      </c>
      <c r="V53" s="139">
        <f>INDEX(rangea, 12+sexvalue2+behaviourvalue2,AM$83)</f>
        <v>0.15476813406151632</v>
      </c>
      <c r="W53" s="4">
        <f>INDEX(range1, sexvalue2+agevalue2,AN$83)</f>
        <v>0</v>
      </c>
      <c r="X53" s="5"/>
      <c r="AB53" s="13" t="s">
        <v>137</v>
      </c>
      <c r="AC53" s="61">
        <f>G53</f>
        <v>323363</v>
      </c>
      <c r="AD53" s="61">
        <f t="shared" ref="AD53:AD55" si="11">H53</f>
        <v>1156826</v>
      </c>
      <c r="AE53" s="61">
        <f t="shared" ref="AE53:AE55" si="12">I53</f>
        <v>1074779</v>
      </c>
      <c r="AF53" s="61">
        <f t="shared" ref="AF53:AF55" si="13">J53</f>
        <v>300750</v>
      </c>
      <c r="AG53" s="61">
        <f t="shared" ref="AG53:AG55" si="14">K53</f>
        <v>2855718</v>
      </c>
      <c r="AH53" s="155">
        <f>R53</f>
        <v>0.10650492139340451</v>
      </c>
      <c r="AI53" s="155">
        <f t="shared" ref="AI53:AI55" si="15">S53</f>
        <v>0.19512870648498246</v>
      </c>
      <c r="AJ53" s="155">
        <f t="shared" ref="AJ53:AJ55" si="16">T53</f>
        <v>0.18208038528338888</v>
      </c>
      <c r="AK53" s="155">
        <f t="shared" ref="AK53:AK55" si="17">U53</f>
        <v>8.3910944749351096E-2</v>
      </c>
      <c r="AL53" s="155">
        <f t="shared" ref="AL53:AL55" si="18">V53</f>
        <v>0.15476813406151632</v>
      </c>
    </row>
    <row r="54" spans="2:38" s="25" customFormat="1" ht="11.25" x14ac:dyDescent="0.25">
      <c r="B54" s="11"/>
      <c r="F54" s="13" t="s">
        <v>138</v>
      </c>
      <c r="G54" s="4">
        <f>INDEX(rangeb, sexvalue2+behaviourvalue2,G$83)</f>
        <v>323457</v>
      </c>
      <c r="H54" s="4">
        <f>INDEX(rangeb, sexvalue2+behaviourvalue2,H$83)</f>
        <v>412268</v>
      </c>
      <c r="I54" s="4">
        <f>INDEX(rangeb, sexvalue2+behaviourvalue2,I$83)</f>
        <v>276265</v>
      </c>
      <c r="J54" s="4" t="str">
        <f>INDEX(rangeb, sexvalue2+behaviourvalue2,J$83)</f>
        <v>f</v>
      </c>
      <c r="K54" s="4">
        <f>INDEX(rangeb, sexvalue2+behaviourvalue2,K$83)</f>
        <v>1037187</v>
      </c>
      <c r="L54" s="4"/>
      <c r="Q54" s="13" t="s">
        <v>138</v>
      </c>
      <c r="R54" s="139">
        <f>INDEX(rangeb, sexvalue2+behaviourvalue2,AI$83)</f>
        <v>0.4010994189175448</v>
      </c>
      <c r="S54" s="139">
        <f>INDEX(rangeb, sexvalue2+behaviourvalue2,AJ$83)</f>
        <v>0.39948565741954678</v>
      </c>
      <c r="T54" s="139">
        <f>INDEX(rangeb, sexvalue2+behaviourvalue2,AK$83)</f>
        <v>0.35651881026615184</v>
      </c>
      <c r="U54" s="139">
        <f>INDEX(rangeb, sexvalue2+behaviourvalue2,AL$83)</f>
        <v>0</v>
      </c>
      <c r="V54" s="139">
        <f>INDEX(rangeb, sexvalue2+behaviourvalue2,AM$83)</f>
        <v>0.37530884121761959</v>
      </c>
      <c r="W54" s="4">
        <f>INDEX(range1, sexvalue2+agevalue2,AN$83)</f>
        <v>0</v>
      </c>
      <c r="X54" s="5"/>
      <c r="AB54" s="13" t="s">
        <v>138</v>
      </c>
      <c r="AC54" s="61">
        <f>G54</f>
        <v>323457</v>
      </c>
      <c r="AD54" s="61">
        <f t="shared" si="11"/>
        <v>412268</v>
      </c>
      <c r="AE54" s="61">
        <f t="shared" si="12"/>
        <v>276265</v>
      </c>
      <c r="AF54" s="61" t="str">
        <f t="shared" si="13"/>
        <v>f</v>
      </c>
      <c r="AG54" s="61">
        <f t="shared" si="14"/>
        <v>1037187</v>
      </c>
      <c r="AH54" s="155">
        <f>R54</f>
        <v>0.4010994189175448</v>
      </c>
      <c r="AI54" s="155">
        <f t="shared" si="15"/>
        <v>0.39948565741954678</v>
      </c>
      <c r="AJ54" s="155">
        <f t="shared" si="16"/>
        <v>0.35651881026615184</v>
      </c>
      <c r="AK54" s="155">
        <f t="shared" si="17"/>
        <v>0</v>
      </c>
      <c r="AL54" s="155">
        <f t="shared" si="18"/>
        <v>0.37530884121761959</v>
      </c>
    </row>
    <row r="55" spans="2:38" s="25" customFormat="1" ht="11.25" x14ac:dyDescent="0.25">
      <c r="B55" s="11"/>
      <c r="F55" s="13" t="s">
        <v>139</v>
      </c>
      <c r="G55" s="4">
        <f>INDEX(rangeb, 12+sexvalue2+behaviourvalue2,G$83)</f>
        <v>516206</v>
      </c>
      <c r="H55" s="4">
        <f>INDEX(rangeb, 12+sexvalue2+behaviourvalue2,H$83)</f>
        <v>1862399</v>
      </c>
      <c r="I55" s="4">
        <f>INDEX(rangeb, 12+sexvalue2+behaviourvalue2,I$83)</f>
        <v>1889493</v>
      </c>
      <c r="J55" s="4">
        <f>INDEX(rangeb, 12+sexvalue2+behaviourvalue2,J$83)</f>
        <v>430346</v>
      </c>
      <c r="K55" s="4">
        <f>INDEX(rangeb, 12+sexvalue2+behaviourvalue2,K$83)</f>
        <v>4698444</v>
      </c>
      <c r="L55" s="4"/>
      <c r="Q55" s="13" t="s">
        <v>139</v>
      </c>
      <c r="R55" s="139">
        <f>INDEX(rangeb, 12+sexvalue2+behaviourvalue2,AI$83)</f>
        <v>0.1453109200928718</v>
      </c>
      <c r="S55" s="139">
        <f>INDEX(rangeb, 12+sexvalue2+behaviourvalue2,AJ$83)</f>
        <v>0.23239147602981211</v>
      </c>
      <c r="T55" s="139">
        <f>INDEX(rangeb, 12+sexvalue2+behaviourvalue2,AK$83)</f>
        <v>0.22002486365860491</v>
      </c>
      <c r="U55" s="139">
        <f>INDEX(rangeb, 12+sexvalue2+behaviourvalue2,AL$83)</f>
        <v>9.6192154527588974E-2</v>
      </c>
      <c r="V55" s="139">
        <f>INDEX(rangeb, 12+sexvalue2+behaviourvalue2,AM$83)</f>
        <v>0.19077703354154812</v>
      </c>
      <c r="W55" s="4">
        <f>INDEX(range1, sexvalue2+agevalue2,AN$83)</f>
        <v>0</v>
      </c>
      <c r="X55" s="5"/>
      <c r="AB55" s="13" t="s">
        <v>139</v>
      </c>
      <c r="AC55" s="61">
        <f>G55</f>
        <v>516206</v>
      </c>
      <c r="AD55" s="61">
        <f t="shared" si="11"/>
        <v>1862399</v>
      </c>
      <c r="AE55" s="61">
        <f t="shared" si="12"/>
        <v>1889493</v>
      </c>
      <c r="AF55" s="61">
        <f t="shared" si="13"/>
        <v>430346</v>
      </c>
      <c r="AG55" s="61">
        <f t="shared" si="14"/>
        <v>4698444</v>
      </c>
      <c r="AH55" s="155">
        <f>R55</f>
        <v>0.1453109200928718</v>
      </c>
      <c r="AI55" s="155">
        <f t="shared" si="15"/>
        <v>0.23239147602981211</v>
      </c>
      <c r="AJ55" s="155">
        <f t="shared" si="16"/>
        <v>0.22002486365860491</v>
      </c>
      <c r="AK55" s="155">
        <f t="shared" si="17"/>
        <v>9.6192154527588974E-2</v>
      </c>
      <c r="AL55" s="155">
        <f t="shared" si="18"/>
        <v>0.19077703354154812</v>
      </c>
    </row>
    <row r="56" spans="2:38" s="25" customFormat="1" ht="11.25" x14ac:dyDescent="0.25">
      <c r="B56" s="11"/>
      <c r="G56" s="4"/>
      <c r="H56" s="4"/>
      <c r="I56" s="4"/>
      <c r="J56" s="4"/>
      <c r="K56" s="4"/>
      <c r="L56" s="4"/>
      <c r="R56" s="5"/>
      <c r="S56" s="5"/>
      <c r="T56" s="5"/>
      <c r="U56" s="5"/>
      <c r="V56" s="5"/>
      <c r="W56" s="5"/>
      <c r="X56" s="5"/>
    </row>
    <row r="57" spans="2:38" s="25" customFormat="1" x14ac:dyDescent="0.25">
      <c r="B57" s="11"/>
      <c r="D57" s="45" t="s">
        <v>42</v>
      </c>
      <c r="F57" s="35" t="s">
        <v>34</v>
      </c>
      <c r="G57" s="93" t="s">
        <v>72</v>
      </c>
      <c r="H57" s="93" t="s">
        <v>71</v>
      </c>
      <c r="I57" s="93" t="s">
        <v>4</v>
      </c>
      <c r="J57" s="93" t="s">
        <v>12</v>
      </c>
      <c r="K57" s="93" t="s">
        <v>66</v>
      </c>
      <c r="O57" s="45" t="s">
        <v>42</v>
      </c>
      <c r="Q57" s="35" t="s">
        <v>34</v>
      </c>
      <c r="R57" s="93" t="s">
        <v>72</v>
      </c>
      <c r="S57" s="93" t="s">
        <v>71</v>
      </c>
      <c r="T57" s="93" t="s">
        <v>4</v>
      </c>
      <c r="U57" s="93" t="s">
        <v>12</v>
      </c>
      <c r="V57" s="93" t="s">
        <v>66</v>
      </c>
      <c r="W57" s="42" t="s">
        <v>40</v>
      </c>
    </row>
    <row r="58" spans="2:38" s="25" customFormat="1" ht="11.25" x14ac:dyDescent="0.2">
      <c r="B58" s="11"/>
      <c r="D58" s="46" t="s">
        <v>43</v>
      </c>
      <c r="F58" s="13" t="s">
        <v>136</v>
      </c>
      <c r="G58" s="20">
        <f>INDEX(rangea, sexvalue2+behaviourvalue2,P$83)</f>
        <v>6.6</v>
      </c>
      <c r="H58" s="20">
        <f>INDEX(rangea, sexvalue2+behaviourvalue2,Q$83)</f>
        <v>5.8</v>
      </c>
      <c r="I58" s="20">
        <f>INDEX(rangea, sexvalue2+behaviourvalue2,R$83)</f>
        <v>6</v>
      </c>
      <c r="J58" s="20">
        <f>INDEX(rangea, sexvalue2+behaviourvalue2,S$83)</f>
        <v>11</v>
      </c>
      <c r="K58" s="20">
        <f>INDEX(rangea, sexvalue2+behaviourvalue2,T$83)</f>
        <v>3.9</v>
      </c>
      <c r="L58" s="20"/>
      <c r="O58" s="46" t="s">
        <v>43</v>
      </c>
      <c r="Q58" s="13" t="s">
        <v>136</v>
      </c>
      <c r="R58" s="145">
        <f>INDEX(rangea, sexvalue2+behaviourvalue2,P$83)</f>
        <v>6.6</v>
      </c>
      <c r="S58" s="145">
        <f>INDEX(rangea, sexvalue2+behaviourvalue2,Q$83)</f>
        <v>5.8</v>
      </c>
      <c r="T58" s="145">
        <f>INDEX(rangea, sexvalue2+behaviourvalue2,R$83)</f>
        <v>6</v>
      </c>
      <c r="U58" s="145">
        <f>INDEX(rangea, sexvalue2+behaviourvalue2,S$83)</f>
        <v>11</v>
      </c>
      <c r="V58" s="145">
        <f>INDEX(rangea, sexvalue2+behaviourvalue2,T$83)</f>
        <v>3.9</v>
      </c>
      <c r="W58" s="44">
        <f t="shared" ref="W58:W59" si="19">L58</f>
        <v>0</v>
      </c>
      <c r="X58" s="44"/>
    </row>
    <row r="59" spans="2:38" s="25" customFormat="1" ht="11.25" x14ac:dyDescent="0.2">
      <c r="B59" s="11"/>
      <c r="D59" s="46" t="s">
        <v>44</v>
      </c>
      <c r="F59" s="13" t="s">
        <v>137</v>
      </c>
      <c r="G59" s="20">
        <f>INDEX(rangea, 12+sexvalue2+behaviourvalue2,P$83)</f>
        <v>8.6999999999999993</v>
      </c>
      <c r="H59" s="20">
        <f>INDEX(rangea, 12+sexvalue2+behaviourvalue2,Q$83)</f>
        <v>5.8</v>
      </c>
      <c r="I59" s="20">
        <f>INDEX(rangea, 12+sexvalue2+behaviourvalue2,R$83)</f>
        <v>6</v>
      </c>
      <c r="J59" s="20">
        <f>INDEX(rangea, 12+sexvalue2+behaviourvalue2,S$83)</f>
        <v>7.5</v>
      </c>
      <c r="K59" s="20">
        <f>INDEX(rangea, 12+sexvalue2+behaviourvalue2,T$83)</f>
        <v>3.9</v>
      </c>
      <c r="L59" s="20"/>
      <c r="O59" s="46" t="s">
        <v>44</v>
      </c>
      <c r="Q59" s="13" t="s">
        <v>137</v>
      </c>
      <c r="R59" s="145">
        <f>INDEX(rangea, 12+sexvalue2+behaviourvalue2,P$83)</f>
        <v>8.6999999999999993</v>
      </c>
      <c r="S59" s="145">
        <f>INDEX(rangea, sexvalue2+behaviourvalue2+1,Q$83)</f>
        <v>5.8</v>
      </c>
      <c r="T59" s="145">
        <f>INDEX(rangea, sexvalue2+behaviourvalue2+1,R$83)</f>
        <v>4.7</v>
      </c>
      <c r="U59" s="145">
        <f>INDEX(rangea, sexvalue2+behaviourvalue2+1,S$83)</f>
        <v>5.7</v>
      </c>
      <c r="V59" s="145">
        <f>INDEX(rangea, sexvalue2+behaviourvalue2+1,T$83)</f>
        <v>3.1</v>
      </c>
      <c r="W59" s="44">
        <f t="shared" si="19"/>
        <v>0</v>
      </c>
      <c r="X59" s="44"/>
    </row>
    <row r="60" spans="2:38" x14ac:dyDescent="0.25">
      <c r="F60" s="13" t="s">
        <v>138</v>
      </c>
      <c r="G60" s="20">
        <f>INDEX(rangeb, sexvalue2+behaviourvalue2,P$83)</f>
        <v>8.6999999999999993</v>
      </c>
      <c r="H60" s="20">
        <f>INDEX(rangeb, sexvalue2+behaviourvalue2,Q$83)</f>
        <v>9.8000000000000007</v>
      </c>
      <c r="I60" s="20">
        <f>INDEX(rangeb, sexvalue2+behaviourvalue2,R$83)</f>
        <v>12.6</v>
      </c>
      <c r="J60" s="20" t="str">
        <f>INDEX(rangeb, sexvalue2+behaviourvalue2,S$83)</f>
        <v>f</v>
      </c>
      <c r="K60" s="20">
        <f>INDEX(rangeb, sexvalue2+behaviourvalue2,T$83)</f>
        <v>5.7</v>
      </c>
      <c r="Q60" s="13" t="s">
        <v>138</v>
      </c>
      <c r="R60" s="145">
        <f>INDEX(rangeb, sexvalue2+behaviourvalue2,P$83)</f>
        <v>8.6999999999999993</v>
      </c>
      <c r="S60" s="145">
        <f>INDEX(rangeb, sexvalue2+behaviourvalue2,Q$83)</f>
        <v>9.8000000000000007</v>
      </c>
      <c r="T60" s="145">
        <f>INDEX(rangeb, sexvalue2+behaviourvalue2,R$83)</f>
        <v>12.6</v>
      </c>
      <c r="U60" s="145" t="str">
        <f>INDEX(rangeb, sexvalue2+behaviourvalue2,S$83)</f>
        <v>f</v>
      </c>
      <c r="V60" s="145">
        <f>INDEX(rangeb, sexvalue2+behaviourvalue2,T$83)</f>
        <v>5.7</v>
      </c>
    </row>
    <row r="61" spans="2:38" x14ac:dyDescent="0.25">
      <c r="F61" s="13" t="s">
        <v>139</v>
      </c>
      <c r="G61" s="20">
        <f>INDEX(rangeb, 12+sexvalue2+behaviourvalue2,P$83)</f>
        <v>6.6</v>
      </c>
      <c r="H61" s="20">
        <f>INDEX(rangeb, 12+sexvalue2+behaviourvalue2,Q$83)</f>
        <v>4.5999999999999996</v>
      </c>
      <c r="I61" s="20">
        <f>INDEX(rangeb, 12+sexvalue2+behaviourvalue2,R$83)</f>
        <v>4.7</v>
      </c>
      <c r="J61" s="20">
        <f>INDEX(rangeb, 12+sexvalue2+behaviourvalue2,S$83)</f>
        <v>6.5</v>
      </c>
      <c r="K61" s="20">
        <f>INDEX(rangeb, 12+sexvalue2+behaviourvalue2,T$83)</f>
        <v>2.7</v>
      </c>
      <c r="Q61" s="13" t="s">
        <v>139</v>
      </c>
      <c r="R61" s="145">
        <f>INDEX(rangeb, 12+sexvalue2+behaviourvalue2,P$83)</f>
        <v>6.6</v>
      </c>
      <c r="S61" s="145">
        <f>INDEX(rangeb, 12+sexvalue2+behaviourvalue2,Q$83)</f>
        <v>4.5999999999999996</v>
      </c>
      <c r="T61" s="145">
        <f>INDEX(rangeb, 12+sexvalue2+behaviourvalue2,R$83)</f>
        <v>4.7</v>
      </c>
      <c r="U61" s="145">
        <f>INDEX(rangeb, 12+sexvalue2+behaviourvalue2,S$83)</f>
        <v>6.5</v>
      </c>
      <c r="V61" s="145">
        <f>INDEX(rangeb, 12+sexvalue2+behaviourvalue2,T$83)</f>
        <v>2.7</v>
      </c>
    </row>
    <row r="62" spans="2:38" s="25" customFormat="1" ht="11.25" x14ac:dyDescent="0.25">
      <c r="B62" s="11"/>
      <c r="H62" s="20"/>
    </row>
    <row r="63" spans="2:38" s="25" customFormat="1" x14ac:dyDescent="0.25">
      <c r="B63" s="11"/>
      <c r="C63" s="49"/>
      <c r="D63" s="49"/>
      <c r="F63" s="174" t="s">
        <v>134</v>
      </c>
      <c r="G63" s="93" t="s">
        <v>72</v>
      </c>
      <c r="H63" s="93" t="s">
        <v>71</v>
      </c>
      <c r="I63" s="93" t="s">
        <v>4</v>
      </c>
      <c r="J63" s="93" t="s">
        <v>12</v>
      </c>
      <c r="K63" s="93" t="s">
        <v>0</v>
      </c>
      <c r="O63" s="25" t="s">
        <v>134</v>
      </c>
      <c r="Q63" s="49" t="s">
        <v>25</v>
      </c>
      <c r="R63" s="93" t="s">
        <v>72</v>
      </c>
      <c r="S63" s="93" t="s">
        <v>71</v>
      </c>
      <c r="T63" s="93" t="s">
        <v>4</v>
      </c>
      <c r="U63" s="93" t="s">
        <v>12</v>
      </c>
      <c r="V63" s="93" t="s">
        <v>0</v>
      </c>
    </row>
    <row r="64" spans="2:38" s="25" customFormat="1" ht="11.25" x14ac:dyDescent="0.25">
      <c r="B64" s="11"/>
      <c r="F64" s="13" t="s">
        <v>136</v>
      </c>
      <c r="G64" s="4">
        <f>INDEX(rangea, sexvalue2+behaviourvalue2,Z$83)</f>
        <v>69497.076000000001</v>
      </c>
      <c r="H64" s="4">
        <f>INDEX(rangea, sexvalue2+behaviourvalue2,AA$83)</f>
        <v>133241.31200000001</v>
      </c>
      <c r="I64" s="4">
        <f>INDEX(rangea, sexvalue2+behaviourvalue2,AB$83)</f>
        <v>133134</v>
      </c>
      <c r="J64" s="4">
        <f>INDEX(rangea, sexvalue2+behaviourvalue2,AC$83)</f>
        <v>34609.300000000003</v>
      </c>
      <c r="K64" s="4">
        <f>INDEX(rangea, sexvalue2+behaviourvalue2,AD$83)</f>
        <v>229467.42</v>
      </c>
      <c r="L64" s="4"/>
      <c r="Q64" s="13" t="s">
        <v>136</v>
      </c>
      <c r="R64" s="139">
        <f>INDEX(rangea, sexvalue2+behaviourvalue2,AR$83)</f>
        <v>5.1725952560467948E-2</v>
      </c>
      <c r="S64" s="139">
        <f>INDEX(rangea, sexvalue2+behaviourvalue2,AS$83)</f>
        <v>4.2134557934604799E-2</v>
      </c>
      <c r="T64" s="139">
        <f>INDEX(rangea, sexvalue2+behaviourvalue2,AT$83)</f>
        <v>3.7736801019965641E-2</v>
      </c>
      <c r="U64" s="139">
        <f>INDEX(rangea, sexvalue2+behaviourvalue2,AU$83)</f>
        <v>3.194027481558525E-2</v>
      </c>
      <c r="V64" s="139">
        <f>INDEX(rangea, sexvalue2+behaviourvalue2,AV$83)</f>
        <v>2.5168161999366265E-2</v>
      </c>
      <c r="W64" s="5"/>
      <c r="X64" s="5"/>
    </row>
    <row r="65" spans="2:24" s="25" customFormat="1" ht="11.25" x14ac:dyDescent="0.25">
      <c r="B65" s="11"/>
      <c r="F65" s="13" t="s">
        <v>137</v>
      </c>
      <c r="G65" s="4">
        <f>INDEX(rangea, sexvalue2+behaviourvalue2+1,Z$83)</f>
        <v>59631.017999999996</v>
      </c>
      <c r="H65" s="4">
        <f>INDEX(rangea, sexvalue2+behaviourvalue2+1,AA$83)</f>
        <v>137545.492</v>
      </c>
      <c r="I65" s="4">
        <f>INDEX(rangea, sexvalue2+behaviourvalue2+1,AB$83)</f>
        <v>164468.698</v>
      </c>
      <c r="J65" s="4">
        <f>INDEX(rangea, sexvalue2+behaviourvalue2+1,AC$83)</f>
        <v>81794.771999999997</v>
      </c>
      <c r="K65" s="4">
        <f>INDEX(rangea, sexvalue2+behaviourvalue2+1,AD$83)</f>
        <v>247727.758</v>
      </c>
      <c r="L65" s="4"/>
      <c r="Q65" s="13" t="s">
        <v>137</v>
      </c>
      <c r="R65" s="139">
        <f>INDEX(rangea, 12+sexvalue2+behaviourvalue2,AR$83)</f>
        <v>1.8531856322452384E-2</v>
      </c>
      <c r="S65" s="139">
        <f>INDEX(rangea, 12+sexvalue2+behaviourvalue2,AS$83)</f>
        <v>2.2634929952257962E-2</v>
      </c>
      <c r="T65" s="139">
        <f>INDEX(rangea, 12+sexvalue2+behaviourvalue2,AT$83)</f>
        <v>2.1849646234006665E-2</v>
      </c>
      <c r="U65" s="139">
        <f>INDEX(rangea, 12+sexvalue2+behaviourvalue2,AU$83)</f>
        <v>1.2586641712402664E-2</v>
      </c>
      <c r="V65" s="139">
        <f>INDEX(rangea, 12+sexvalue2+behaviourvalue2,AV$83)</f>
        <v>1.2071914456798274E-2</v>
      </c>
      <c r="W65" s="5"/>
      <c r="X65" s="5"/>
    </row>
    <row r="66" spans="2:24" s="25" customFormat="1" ht="11.25" x14ac:dyDescent="0.25">
      <c r="B66" s="11"/>
      <c r="F66" s="13" t="s">
        <v>138</v>
      </c>
      <c r="G66" s="4">
        <f>INDEX(rangeb, sexvalue2+behaviourvalue2,Z$83)</f>
        <v>56281.517999999996</v>
      </c>
      <c r="H66" s="4">
        <f>INDEX(rangeb, sexvalue2+behaviourvalue2,AA$83)</f>
        <v>80804.528000000006</v>
      </c>
      <c r="I66" s="4">
        <f>INDEX(rangeb, sexvalue2+behaviourvalue2,AB$83)</f>
        <v>69618.78</v>
      </c>
      <c r="J66" s="4" t="str">
        <f>INDEX(rangeb, sexvalue2+behaviourvalue2,AC$83)</f>
        <v>f</v>
      </c>
      <c r="K66" s="4">
        <f>INDEX(rangeb, sexvalue2+behaviourvalue2,AD$83)</f>
        <v>118239.31800000001</v>
      </c>
      <c r="L66" s="4"/>
      <c r="Q66" s="13" t="s">
        <v>138</v>
      </c>
      <c r="R66" s="139">
        <f>INDEX(rangeb, sexvalue2+behaviourvalue2,AR$83)</f>
        <v>6.9791298891652781E-2</v>
      </c>
      <c r="S66" s="139">
        <f>INDEX(rangeb, sexvalue2+behaviourvalue2,AS$83)</f>
        <v>7.8299188854231178E-2</v>
      </c>
      <c r="T66" s="139">
        <f>INDEX(rangeb, sexvalue2+behaviourvalue2,AT$83)</f>
        <v>8.9842740187070266E-2</v>
      </c>
      <c r="U66" s="139" t="s">
        <v>73</v>
      </c>
      <c r="V66" s="139">
        <f>INDEX(rangeb, sexvalue2+behaviourvalue2,AV$83)</f>
        <v>4.278520789880863E-2</v>
      </c>
      <c r="W66" s="5"/>
      <c r="X66" s="5"/>
    </row>
    <row r="67" spans="2:24" s="25" customFormat="1" ht="11.25" x14ac:dyDescent="0.25">
      <c r="B67" s="11"/>
      <c r="F67" s="13" t="s">
        <v>139</v>
      </c>
      <c r="G67" s="4">
        <f>INDEX(rangeb, sexvalue2+behaviourvalue2+1,Z$83)</f>
        <v>49951.385999999999</v>
      </c>
      <c r="H67" s="4">
        <f>INDEX(rangeb, sexvalue2+behaviourvalue2+1,AA$83)</f>
        <v>75164.436000000002</v>
      </c>
      <c r="I67" s="4">
        <f>INDEX(rangeb, sexvalue2+behaviourvalue2+1,AB$83)</f>
        <v>74058.850000000006</v>
      </c>
      <c r="J67" s="4">
        <f>INDEX(rangeb, sexvalue2+behaviourvalue2+1,AC$83)</f>
        <v>24662.816000000003</v>
      </c>
      <c r="K67" s="4">
        <f>INDEX(rangeb, sexvalue2+behaviourvalue2+1,AD$83)</f>
        <v>122731.48799999998</v>
      </c>
      <c r="L67" s="4"/>
      <c r="Q67" s="13" t="s">
        <v>139</v>
      </c>
      <c r="R67" s="139">
        <f>INDEX(rangeb, 12+sexvalue2+behaviourvalue2,AR$83)</f>
        <v>1.9181041452259077E-2</v>
      </c>
      <c r="S67" s="139">
        <f>INDEX(rangeb, 12+sexvalue2+behaviourvalue2,AS$83)</f>
        <v>2.1380015794742711E-2</v>
      </c>
      <c r="T67" s="139">
        <f>INDEX(rangeb, 12+sexvalue2+behaviourvalue2,AT$83)</f>
        <v>2.0682337183908862E-2</v>
      </c>
      <c r="U67" s="139">
        <f>INDEX(rangeb, 12+sexvalue2+behaviourvalue2,AU$83)</f>
        <v>1.2504980088586566E-2</v>
      </c>
      <c r="V67" s="139">
        <f>INDEX(rangeb, 12+sexvalue2+behaviourvalue2,AV$83)</f>
        <v>1.0301959811243599E-2</v>
      </c>
      <c r="W67" s="5"/>
      <c r="X67" s="5"/>
    </row>
    <row r="68" spans="2:24" s="25" customFormat="1" ht="11.25" x14ac:dyDescent="0.25">
      <c r="B68" s="11"/>
      <c r="G68" s="4"/>
      <c r="H68" s="4"/>
      <c r="I68" s="4"/>
      <c r="J68" s="4"/>
      <c r="K68" s="4"/>
      <c r="L68" s="4"/>
      <c r="R68" s="5"/>
      <c r="S68" s="5"/>
      <c r="T68" s="5"/>
      <c r="U68" s="5"/>
      <c r="V68" s="5"/>
      <c r="W68" s="5"/>
      <c r="X68" s="5"/>
    </row>
    <row r="69" spans="2:24" s="25" customFormat="1" ht="12" thickBot="1" x14ac:dyDescent="0.3">
      <c r="B69" s="11"/>
      <c r="G69" s="4"/>
      <c r="H69" s="4"/>
      <c r="I69" s="4"/>
      <c r="R69" s="5"/>
      <c r="S69" s="5"/>
      <c r="T69" s="5"/>
      <c r="U69" s="5"/>
      <c r="V69" s="5"/>
      <c r="W69" s="5"/>
      <c r="X69" s="5"/>
    </row>
    <row r="70" spans="2:24" s="25" customFormat="1" ht="11.25" x14ac:dyDescent="0.25">
      <c r="B70" s="11"/>
      <c r="C70" s="156"/>
      <c r="D70" s="157"/>
      <c r="E70" s="157"/>
      <c r="F70" s="157"/>
      <c r="G70" s="157"/>
      <c r="H70" s="157"/>
      <c r="I70" s="158"/>
      <c r="N70" s="156"/>
      <c r="O70" s="157"/>
      <c r="P70" s="157"/>
      <c r="Q70" s="157"/>
      <c r="R70" s="157"/>
      <c r="S70" s="157"/>
      <c r="T70" s="157"/>
      <c r="U70" s="157"/>
      <c r="V70" s="157"/>
      <c r="W70" s="158"/>
    </row>
    <row r="71" spans="2:24" s="25" customFormat="1" ht="12.75" x14ac:dyDescent="0.25">
      <c r="B71" s="11"/>
      <c r="C71" s="159"/>
      <c r="E71" s="12"/>
      <c r="I71" s="160"/>
      <c r="N71" s="159"/>
      <c r="O71" s="170" t="s">
        <v>144</v>
      </c>
      <c r="P71" s="151" t="s">
        <v>145</v>
      </c>
      <c r="W71" s="160"/>
    </row>
    <row r="72" spans="2:24" s="25" customFormat="1" ht="15.75" x14ac:dyDescent="0.25">
      <c r="B72" s="11"/>
      <c r="C72" s="159"/>
      <c r="E72" s="62" t="s">
        <v>47</v>
      </c>
      <c r="F72" s="63" t="s">
        <v>48</v>
      </c>
      <c r="I72" s="160"/>
      <c r="N72" s="159"/>
      <c r="W72" s="160"/>
    </row>
    <row r="73" spans="2:24" s="25" customFormat="1" ht="12" x14ac:dyDescent="0.25">
      <c r="B73" s="11"/>
      <c r="C73" s="159"/>
      <c r="G73" s="135" t="s">
        <v>78</v>
      </c>
      <c r="H73" s="135" t="s">
        <v>111</v>
      </c>
      <c r="I73" s="160"/>
      <c r="N73" s="159"/>
      <c r="O73" s="127" t="s">
        <v>26</v>
      </c>
      <c r="P73" s="25" t="str">
        <f>G47</f>
        <v>Both men and women</v>
      </c>
      <c r="U73" s="152"/>
      <c r="V73" s="152"/>
      <c r="W73" s="160"/>
    </row>
    <row r="74" spans="2:24" s="25" customFormat="1" ht="11.25" x14ac:dyDescent="0.2">
      <c r="B74" s="11"/>
      <c r="C74" s="159"/>
      <c r="F74" s="25" t="s">
        <v>109</v>
      </c>
      <c r="G74" s="61">
        <v>732766</v>
      </c>
      <c r="H74" s="61">
        <v>912439</v>
      </c>
      <c r="I74" s="160"/>
      <c r="N74" s="159"/>
      <c r="O74" s="25" t="str">
        <f>G47</f>
        <v>Both men and women</v>
      </c>
      <c r="P74" s="171" t="s">
        <v>72</v>
      </c>
      <c r="Q74" s="171" t="s">
        <v>71</v>
      </c>
      <c r="R74" s="171" t="s">
        <v>4</v>
      </c>
      <c r="S74" s="171" t="s">
        <v>12</v>
      </c>
      <c r="T74" s="171" t="s">
        <v>66</v>
      </c>
      <c r="V74" s="25" t="s">
        <v>32</v>
      </c>
      <c r="W74" s="160"/>
    </row>
    <row r="75" spans="2:24" s="25" customFormat="1" ht="11.25" x14ac:dyDescent="0.25">
      <c r="B75" s="11"/>
      <c r="C75" s="159"/>
      <c r="F75" s="25" t="s">
        <v>110</v>
      </c>
      <c r="G75" s="61">
        <v>40998</v>
      </c>
      <c r="H75" s="61">
        <v>40998</v>
      </c>
      <c r="I75" s="160"/>
      <c r="N75" s="159"/>
      <c r="O75" s="172" t="s">
        <v>146</v>
      </c>
      <c r="P75" s="4">
        <f>INDEX(rangea,sexvalue2+1,G$83)</f>
        <v>1343563</v>
      </c>
      <c r="Q75" s="4">
        <f>INDEX(rangea,sexvalue2+1,H$83)</f>
        <v>3162281</v>
      </c>
      <c r="R75" s="4">
        <f>INDEX(rangea,sexvalue2+1,I$83)</f>
        <v>3527962</v>
      </c>
      <c r="S75" s="4">
        <f>INDEX(rangea,sexvalue2+1,J$83)</f>
        <v>1083563</v>
      </c>
      <c r="T75" s="4">
        <f>INDEX(rangea,sexvalue2+1,K$83)</f>
        <v>9117369</v>
      </c>
      <c r="W75" s="160"/>
    </row>
    <row r="76" spans="2:24" s="25" customFormat="1" ht="11.25" x14ac:dyDescent="0.25">
      <c r="B76" s="11"/>
      <c r="C76" s="159"/>
      <c r="F76" s="66" t="s">
        <v>49</v>
      </c>
      <c r="G76" s="65">
        <f>SUM(G74:G75)</f>
        <v>773764</v>
      </c>
      <c r="H76" s="65">
        <f>SUM(H74:H75)</f>
        <v>953437</v>
      </c>
      <c r="I76" s="160"/>
      <c r="N76" s="159"/>
      <c r="O76" s="172" t="s">
        <v>149</v>
      </c>
      <c r="P76" s="153">
        <f>INDEX(rangea, 12+sexvalue2+2, AI$83)</f>
        <v>0.10650492139340451</v>
      </c>
      <c r="Q76" s="153">
        <f>INDEX(rangea, 12+sexvalue2+2, AJ$83)</f>
        <v>0.19512870648498246</v>
      </c>
      <c r="R76" s="153">
        <f>INDEX(rangea, 12+sexvalue2+2, AK$83)</f>
        <v>0.18208038528338888</v>
      </c>
      <c r="S76" s="153">
        <f>INDEX(rangea, 12+sexvalue2+2, AL$83)</f>
        <v>8.3910944749351096E-2</v>
      </c>
      <c r="T76" s="153">
        <f>INDEX(rangea, 12+sexvalue2+2, AM$83)</f>
        <v>0.15476813406151632</v>
      </c>
      <c r="V76" s="139">
        <f>V65</f>
        <v>1.2071914456798274E-2</v>
      </c>
      <c r="W76" s="161"/>
    </row>
    <row r="77" spans="2:24" s="25" customFormat="1" ht="11.25" x14ac:dyDescent="0.25">
      <c r="B77" s="11"/>
      <c r="C77" s="159"/>
      <c r="I77" s="160"/>
      <c r="N77" s="159"/>
      <c r="O77" s="172" t="s">
        <v>150</v>
      </c>
      <c r="P77" s="4">
        <f>P75*P76</f>
        <v>143096.07170208675</v>
      </c>
      <c r="Q77" s="4">
        <f t="shared" ref="Q77:T77" si="20">Q75*Q76</f>
        <v>617051.80107203685</v>
      </c>
      <c r="R77" s="4">
        <f t="shared" si="20"/>
        <v>642372.6802251552</v>
      </c>
      <c r="S77" s="4">
        <f t="shared" si="20"/>
        <v>90922.795025441126</v>
      </c>
      <c r="T77" s="4">
        <f t="shared" si="20"/>
        <v>1411078.1876803129</v>
      </c>
      <c r="V77" s="4">
        <f>T75*V76</f>
        <v>110064.09863906442</v>
      </c>
      <c r="W77" s="160"/>
    </row>
    <row r="78" spans="2:24" ht="15.75" thickBot="1" x14ac:dyDescent="0.3">
      <c r="C78" s="159"/>
      <c r="E78" s="64"/>
      <c r="F78" s="67" t="s">
        <v>112</v>
      </c>
      <c r="G78" s="68"/>
      <c r="H78" s="68"/>
      <c r="I78" s="160"/>
      <c r="J78" s="25"/>
      <c r="K78" s="25"/>
      <c r="L78" s="25"/>
      <c r="M78" s="51"/>
      <c r="N78" s="162"/>
      <c r="O78" s="172" t="s">
        <v>147</v>
      </c>
      <c r="P78" s="4">
        <f>INDEX(rangea,sexvalue2+2,G$83)</f>
        <v>526493</v>
      </c>
      <c r="Q78" s="4">
        <f>INDEX(rangea,sexvalue2+2,H$83)</f>
        <v>1148632</v>
      </c>
      <c r="R78" s="4">
        <f>INDEX(rangea,sexvalue2+2,I$83)</f>
        <v>1109450</v>
      </c>
      <c r="S78" s="4">
        <f>INDEX(rangea,sexvalue2+2,J$83)</f>
        <v>157315</v>
      </c>
      <c r="T78" s="4">
        <f>INDEX(rangea,sexvalue2+2,K$83)</f>
        <v>2941890</v>
      </c>
      <c r="U78" s="12"/>
      <c r="V78" s="12"/>
      <c r="W78" s="163"/>
      <c r="X78" s="51"/>
    </row>
    <row r="79" spans="2:24" x14ac:dyDescent="0.25">
      <c r="C79" s="159"/>
      <c r="E79" s="51"/>
      <c r="F79" s="25"/>
      <c r="G79" s="51"/>
      <c r="H79" s="51"/>
      <c r="I79" s="160"/>
      <c r="J79" s="25"/>
      <c r="K79" s="25"/>
      <c r="L79" s="25"/>
      <c r="M79" s="51"/>
      <c r="N79" s="162"/>
      <c r="O79" s="172" t="s">
        <v>148</v>
      </c>
      <c r="P79" s="154">
        <f>P78-P77</f>
        <v>383396.92829791328</v>
      </c>
      <c r="Q79" s="154">
        <f t="shared" ref="Q79:T79" si="21">Q78-Q77</f>
        <v>531580.19892796315</v>
      </c>
      <c r="R79" s="154">
        <f t="shared" si="21"/>
        <v>467077.3197748448</v>
      </c>
      <c r="S79" s="154">
        <f t="shared" si="21"/>
        <v>66392.204974558874</v>
      </c>
      <c r="T79" s="154">
        <f t="shared" si="21"/>
        <v>1530811.8123196871</v>
      </c>
      <c r="U79" s="12"/>
      <c r="V79" s="12"/>
      <c r="W79" s="163"/>
      <c r="X79" s="51"/>
    </row>
    <row r="80" spans="2:24" ht="15.75" thickBot="1" x14ac:dyDescent="0.3">
      <c r="C80" s="167"/>
      <c r="D80" s="168"/>
      <c r="E80" s="165"/>
      <c r="F80" s="169"/>
      <c r="G80" s="165"/>
      <c r="H80" s="165"/>
      <c r="I80" s="166"/>
      <c r="J80" s="25"/>
      <c r="K80" s="25"/>
      <c r="L80" s="25"/>
      <c r="M80" s="51"/>
      <c r="N80" s="164"/>
      <c r="O80" s="165"/>
      <c r="P80" s="165"/>
      <c r="Q80" s="165"/>
      <c r="R80" s="165"/>
      <c r="S80" s="165"/>
      <c r="T80" s="165"/>
      <c r="U80" s="165"/>
      <c r="V80" s="165"/>
      <c r="W80" s="166"/>
      <c r="X80" s="51"/>
    </row>
    <row r="81" spans="1:52" x14ac:dyDescent="0.25">
      <c r="E81" s="51"/>
      <c r="F81" s="25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</row>
    <row r="82" spans="1:52" s="36" customFormat="1" ht="26.25" x14ac:dyDescent="0.25">
      <c r="B82" s="40"/>
      <c r="C82" s="37"/>
      <c r="D82" s="39" t="s">
        <v>38</v>
      </c>
      <c r="F82" s="38"/>
    </row>
    <row r="83" spans="1:52" x14ac:dyDescent="0.25">
      <c r="G83" s="8">
        <v>1</v>
      </c>
      <c r="H83" s="8">
        <v>2</v>
      </c>
      <c r="I83" s="8">
        <v>3</v>
      </c>
      <c r="J83" s="8">
        <v>4</v>
      </c>
      <c r="K83" s="8">
        <v>5</v>
      </c>
      <c r="L83" s="8">
        <v>6</v>
      </c>
      <c r="M83" s="8">
        <v>7</v>
      </c>
      <c r="N83" s="8">
        <v>8</v>
      </c>
      <c r="O83" s="8">
        <v>9</v>
      </c>
      <c r="P83" s="8">
        <v>10</v>
      </c>
      <c r="Q83" s="8">
        <v>11</v>
      </c>
      <c r="R83" s="8">
        <v>12</v>
      </c>
      <c r="S83" s="8">
        <v>13</v>
      </c>
      <c r="T83" s="8">
        <v>14</v>
      </c>
      <c r="U83" s="8">
        <v>15</v>
      </c>
      <c r="V83" s="8">
        <v>16</v>
      </c>
      <c r="W83" s="8">
        <v>17</v>
      </c>
      <c r="X83" s="8">
        <v>18</v>
      </c>
      <c r="Y83" s="8">
        <v>19</v>
      </c>
      <c r="Z83" s="8">
        <v>20</v>
      </c>
      <c r="AA83" s="8">
        <v>21</v>
      </c>
      <c r="AB83" s="8">
        <v>22</v>
      </c>
      <c r="AC83" s="8">
        <v>23</v>
      </c>
      <c r="AD83" s="8">
        <v>24</v>
      </c>
      <c r="AE83" s="8">
        <v>25</v>
      </c>
      <c r="AF83" s="8">
        <v>26</v>
      </c>
      <c r="AG83" s="8">
        <v>27</v>
      </c>
      <c r="AH83" s="8">
        <v>28</v>
      </c>
      <c r="AI83" s="8">
        <v>29</v>
      </c>
      <c r="AJ83" s="8">
        <v>30</v>
      </c>
      <c r="AK83" s="8">
        <v>31</v>
      </c>
      <c r="AL83" s="8">
        <v>32</v>
      </c>
      <c r="AM83" s="8">
        <v>33</v>
      </c>
      <c r="AN83" s="8">
        <v>34</v>
      </c>
      <c r="AO83" s="8">
        <v>35</v>
      </c>
      <c r="AP83" s="8">
        <v>36</v>
      </c>
      <c r="AQ83" s="8">
        <v>37</v>
      </c>
      <c r="AR83" s="8">
        <v>38</v>
      </c>
      <c r="AS83" s="8">
        <v>39</v>
      </c>
      <c r="AT83" s="8">
        <v>40</v>
      </c>
      <c r="AU83" s="8">
        <v>41</v>
      </c>
      <c r="AV83" s="8">
        <v>42</v>
      </c>
      <c r="AW83" s="8">
        <v>43</v>
      </c>
      <c r="AX83" s="8">
        <v>44</v>
      </c>
      <c r="AY83" s="8">
        <v>45</v>
      </c>
      <c r="AZ83" s="8">
        <v>46</v>
      </c>
    </row>
    <row r="85" spans="1:52" ht="23.25" x14ac:dyDescent="0.25">
      <c r="F85" s="119" t="s">
        <v>78</v>
      </c>
      <c r="G85" s="16" t="s">
        <v>132</v>
      </c>
    </row>
    <row r="86" spans="1:52" s="6" customFormat="1" x14ac:dyDescent="0.25">
      <c r="G86" s="6" t="s">
        <v>25</v>
      </c>
      <c r="O86" s="17" t="s">
        <v>34</v>
      </c>
      <c r="Y86" s="17" t="s">
        <v>35</v>
      </c>
      <c r="AH86" s="17" t="s">
        <v>36</v>
      </c>
      <c r="AQ86" s="17" t="s">
        <v>37</v>
      </c>
    </row>
    <row r="87" spans="1:52" s="6" customFormat="1" x14ac:dyDescent="0.25">
      <c r="A87" s="108"/>
      <c r="G87" s="120" t="s">
        <v>92</v>
      </c>
      <c r="H87" s="120"/>
      <c r="I87" s="120"/>
      <c r="P87" s="120" t="s">
        <v>92</v>
      </c>
      <c r="Q87" s="120"/>
      <c r="R87" s="120"/>
      <c r="Z87" s="120" t="s">
        <v>92</v>
      </c>
      <c r="AA87" s="120"/>
      <c r="AB87" s="120"/>
      <c r="AI87" s="120" t="s">
        <v>92</v>
      </c>
      <c r="AJ87" s="120"/>
      <c r="AK87" s="120"/>
      <c r="AR87" s="120" t="s">
        <v>92</v>
      </c>
      <c r="AS87" s="120"/>
      <c r="AT87" s="120"/>
    </row>
    <row r="88" spans="1:52" s="17" customFormat="1" x14ac:dyDescent="0.25">
      <c r="A88" s="108"/>
      <c r="B88" s="41"/>
      <c r="C88" s="35"/>
      <c r="D88" s="14"/>
      <c r="H88" s="121"/>
      <c r="I88" s="121"/>
      <c r="J88" s="119"/>
      <c r="P88" s="119"/>
      <c r="Q88" s="121"/>
      <c r="R88" s="121"/>
      <c r="S88" s="119"/>
      <c r="Z88" s="119"/>
      <c r="AA88" s="121"/>
      <c r="AB88" s="121"/>
      <c r="AI88" s="119"/>
      <c r="AJ88" s="121"/>
      <c r="AK88" s="121"/>
      <c r="AL88" s="119"/>
      <c r="AR88" s="119"/>
      <c r="AS88" s="121"/>
      <c r="AT88" s="121"/>
      <c r="AU88" s="119"/>
    </row>
    <row r="89" spans="1:52" s="6" customFormat="1" x14ac:dyDescent="0.25">
      <c r="F89" s="175"/>
      <c r="G89" s="175" t="s">
        <v>72</v>
      </c>
      <c r="H89" s="175" t="s">
        <v>71</v>
      </c>
      <c r="I89" s="175" t="s">
        <v>4</v>
      </c>
      <c r="J89" s="175" t="s">
        <v>12</v>
      </c>
      <c r="K89" s="175" t="s">
        <v>0</v>
      </c>
      <c r="L89" s="175"/>
      <c r="M89" s="176"/>
      <c r="O89" s="175"/>
      <c r="P89" s="175" t="s">
        <v>72</v>
      </c>
      <c r="Q89" s="175" t="s">
        <v>71</v>
      </c>
      <c r="R89" s="175" t="s">
        <v>4</v>
      </c>
      <c r="S89" s="175" t="s">
        <v>12</v>
      </c>
      <c r="T89" s="175" t="s">
        <v>0</v>
      </c>
      <c r="U89" s="175"/>
      <c r="V89" s="176"/>
      <c r="Y89" s="175"/>
      <c r="Z89" s="175" t="s">
        <v>72</v>
      </c>
      <c r="AA89" s="175" t="s">
        <v>71</v>
      </c>
      <c r="AB89" s="175" t="s">
        <v>4</v>
      </c>
      <c r="AC89" s="175" t="s">
        <v>12</v>
      </c>
      <c r="AD89" s="175" t="s">
        <v>0</v>
      </c>
      <c r="AE89" s="175"/>
      <c r="AF89" s="176"/>
      <c r="AH89" s="175"/>
      <c r="AI89" s="175" t="s">
        <v>72</v>
      </c>
      <c r="AJ89" s="175" t="s">
        <v>71</v>
      </c>
      <c r="AK89" s="175" t="s">
        <v>4</v>
      </c>
      <c r="AL89" s="175" t="s">
        <v>12</v>
      </c>
      <c r="AM89" s="175" t="s">
        <v>0</v>
      </c>
      <c r="AN89" s="175"/>
      <c r="AO89" s="176"/>
      <c r="AQ89" s="175" t="s">
        <v>19</v>
      </c>
      <c r="AR89" s="175" t="s">
        <v>72</v>
      </c>
      <c r="AS89" s="175" t="s">
        <v>71</v>
      </c>
      <c r="AT89" s="175" t="s">
        <v>4</v>
      </c>
      <c r="AU89" s="175" t="s">
        <v>12</v>
      </c>
      <c r="AV89" s="175" t="s">
        <v>0</v>
      </c>
      <c r="AW89" s="176" t="s">
        <v>96</v>
      </c>
      <c r="AX89" s="176"/>
    </row>
    <row r="90" spans="1:52" s="177" customFormat="1" x14ac:dyDescent="0.25">
      <c r="C90" s="35" t="s">
        <v>31</v>
      </c>
      <c r="D90" s="14" t="s">
        <v>97</v>
      </c>
      <c r="E90" s="178"/>
      <c r="F90" s="35" t="s">
        <v>9</v>
      </c>
      <c r="G90" s="3">
        <v>1343563</v>
      </c>
      <c r="H90" s="3">
        <v>3162281</v>
      </c>
      <c r="I90" s="3">
        <v>3527962</v>
      </c>
      <c r="J90" s="3">
        <v>1083563</v>
      </c>
      <c r="K90" s="3">
        <v>9117369</v>
      </c>
      <c r="L90" s="179"/>
      <c r="M90" s="3"/>
      <c r="O90" s="35" t="s">
        <v>9</v>
      </c>
      <c r="P90" s="179">
        <v>4.4000000000000004</v>
      </c>
      <c r="Q90" s="179">
        <v>2.9</v>
      </c>
      <c r="R90" s="179">
        <v>3</v>
      </c>
      <c r="S90" s="179">
        <v>3.8</v>
      </c>
      <c r="T90" s="179">
        <v>1.6</v>
      </c>
      <c r="U90" s="179"/>
      <c r="V90" s="19"/>
      <c r="Y90" s="35" t="s">
        <v>9</v>
      </c>
      <c r="Z90" s="3">
        <v>118233.54400000001</v>
      </c>
      <c r="AA90" s="3">
        <v>183412.29800000001</v>
      </c>
      <c r="AB90" s="3">
        <v>211677.72</v>
      </c>
      <c r="AC90" s="3">
        <v>82350.788</v>
      </c>
      <c r="AD90" s="3">
        <v>291755.80800000002</v>
      </c>
      <c r="AE90" s="3"/>
      <c r="AF90" s="3"/>
      <c r="AH90" s="35" t="s">
        <v>9</v>
      </c>
      <c r="AI90" s="21">
        <v>1</v>
      </c>
      <c r="AJ90" s="21">
        <v>1</v>
      </c>
      <c r="AK90" s="21">
        <v>1</v>
      </c>
      <c r="AL90" s="21">
        <v>1</v>
      </c>
      <c r="AM90" s="21">
        <v>1</v>
      </c>
      <c r="AN90" s="21"/>
      <c r="AO90" s="180"/>
      <c r="AQ90" s="35" t="s">
        <v>9</v>
      </c>
      <c r="AR90" s="21">
        <v>8.8000000000000009E-2</v>
      </c>
      <c r="AS90" s="21">
        <v>5.7999999999999996E-2</v>
      </c>
      <c r="AT90" s="21">
        <v>0.06</v>
      </c>
      <c r="AU90" s="21">
        <v>7.5999999999999998E-2</v>
      </c>
      <c r="AV90" s="21">
        <v>3.2000000000000001E-2</v>
      </c>
      <c r="AW90" s="21"/>
      <c r="AX90" s="21"/>
    </row>
    <row r="91" spans="1:52" s="177" customFormat="1" x14ac:dyDescent="0.25">
      <c r="C91" s="25" t="s">
        <v>31</v>
      </c>
      <c r="D91" s="14" t="s">
        <v>97</v>
      </c>
      <c r="E91" s="51"/>
      <c r="F91" s="25" t="s">
        <v>21</v>
      </c>
      <c r="G91" s="4">
        <v>526493</v>
      </c>
      <c r="H91" s="4">
        <v>1148632</v>
      </c>
      <c r="I91" s="4">
        <v>1109450</v>
      </c>
      <c r="J91" s="4">
        <v>157315</v>
      </c>
      <c r="K91" s="4">
        <v>2941890</v>
      </c>
      <c r="L91" s="179"/>
      <c r="M91" s="4"/>
      <c r="O91" s="25" t="s">
        <v>21</v>
      </c>
      <c r="P91" s="179">
        <v>6.6</v>
      </c>
      <c r="Q91" s="179">
        <v>5.8</v>
      </c>
      <c r="R91" s="179">
        <v>6</v>
      </c>
      <c r="S91" s="179">
        <v>11</v>
      </c>
      <c r="T91" s="179">
        <v>3.9</v>
      </c>
      <c r="U91" s="179"/>
      <c r="V91" s="20"/>
      <c r="Y91" s="25" t="s">
        <v>21</v>
      </c>
      <c r="Z91" s="4">
        <v>69497.076000000001</v>
      </c>
      <c r="AA91" s="4">
        <v>133241.31200000001</v>
      </c>
      <c r="AB91" s="4">
        <v>133134</v>
      </c>
      <c r="AC91" s="4">
        <v>34609.300000000003</v>
      </c>
      <c r="AD91" s="4">
        <v>229467.42</v>
      </c>
      <c r="AE91" s="4"/>
      <c r="AF91" s="4"/>
      <c r="AH91" s="25" t="s">
        <v>21</v>
      </c>
      <c r="AI91" s="5">
        <v>0.39186327697324203</v>
      </c>
      <c r="AJ91" s="5">
        <v>0.36322894771211034</v>
      </c>
      <c r="AK91" s="5">
        <v>0.31447334183304698</v>
      </c>
      <c r="AL91" s="5">
        <v>0.14518306734356931</v>
      </c>
      <c r="AM91" s="5">
        <v>0.32266874358161879</v>
      </c>
      <c r="AN91" s="5"/>
      <c r="AO91" s="180"/>
      <c r="AQ91" s="25" t="s">
        <v>21</v>
      </c>
      <c r="AR91" s="5">
        <v>5.1725952560467948E-2</v>
      </c>
      <c r="AS91" s="5">
        <v>4.2134557934604799E-2</v>
      </c>
      <c r="AT91" s="5">
        <v>3.7736801019965641E-2</v>
      </c>
      <c r="AU91" s="5">
        <v>3.194027481558525E-2</v>
      </c>
      <c r="AV91" s="5">
        <v>2.5168161999366265E-2</v>
      </c>
      <c r="AW91" s="5"/>
      <c r="AX91" s="5"/>
    </row>
    <row r="92" spans="1:52" s="177" customFormat="1" x14ac:dyDescent="0.25">
      <c r="C92" s="25" t="s">
        <v>31</v>
      </c>
      <c r="D92" s="14" t="s">
        <v>97</v>
      </c>
      <c r="E92" s="51"/>
      <c r="F92" s="25" t="s">
        <v>23</v>
      </c>
      <c r="G92" s="4">
        <v>342707</v>
      </c>
      <c r="H92" s="4">
        <v>1185737</v>
      </c>
      <c r="I92" s="4">
        <v>1749667</v>
      </c>
      <c r="J92" s="4">
        <v>717498</v>
      </c>
      <c r="K92" s="4">
        <v>3995609</v>
      </c>
      <c r="L92" s="179"/>
      <c r="M92" s="4"/>
      <c r="O92" s="25" t="s">
        <v>23</v>
      </c>
      <c r="P92" s="179">
        <v>8.6999999999999993</v>
      </c>
      <c r="Q92" s="179">
        <v>5.8</v>
      </c>
      <c r="R92" s="179">
        <v>4.7</v>
      </c>
      <c r="S92" s="179">
        <v>5.7</v>
      </c>
      <c r="T92" s="179">
        <v>3.1</v>
      </c>
      <c r="U92" s="179"/>
      <c r="V92" s="20"/>
      <c r="Y92" s="25" t="s">
        <v>23</v>
      </c>
      <c r="Z92" s="4">
        <v>59631.017999999996</v>
      </c>
      <c r="AA92" s="4">
        <v>137545.492</v>
      </c>
      <c r="AB92" s="4">
        <v>164468.698</v>
      </c>
      <c r="AC92" s="4">
        <v>81794.771999999997</v>
      </c>
      <c r="AD92" s="4">
        <v>247727.758</v>
      </c>
      <c r="AE92" s="4"/>
      <c r="AF92" s="4"/>
      <c r="AH92" s="25" t="s">
        <v>23</v>
      </c>
      <c r="AI92" s="5">
        <v>0.25507326414913184</v>
      </c>
      <c r="AJ92" s="5">
        <v>0.37496256657773297</v>
      </c>
      <c r="AK92" s="5">
        <v>0.49594270006309593</v>
      </c>
      <c r="AL92" s="5">
        <v>0.66216546707482626</v>
      </c>
      <c r="AM92" s="5">
        <v>0.4382414488214747</v>
      </c>
      <c r="AN92" s="5"/>
      <c r="AO92" s="180"/>
      <c r="AQ92" s="25" t="s">
        <v>23</v>
      </c>
      <c r="AR92" s="5">
        <v>4.4382747961948937E-2</v>
      </c>
      <c r="AS92" s="5">
        <v>4.3495657723017028E-2</v>
      </c>
      <c r="AT92" s="5">
        <v>4.661861380593102E-2</v>
      </c>
      <c r="AU92" s="5">
        <v>7.54868632465302E-2</v>
      </c>
      <c r="AV92" s="5">
        <v>2.7170969826931429E-2</v>
      </c>
      <c r="AW92" s="5"/>
      <c r="AX92" s="5"/>
    </row>
    <row r="93" spans="1:52" s="177" customFormat="1" x14ac:dyDescent="0.25">
      <c r="C93" s="25" t="s">
        <v>31</v>
      </c>
      <c r="D93" s="14" t="s">
        <v>97</v>
      </c>
      <c r="E93" s="51"/>
      <c r="F93" s="25" t="s">
        <v>8</v>
      </c>
      <c r="G93" s="4">
        <v>474363</v>
      </c>
      <c r="H93" s="4">
        <v>827912</v>
      </c>
      <c r="I93" s="4">
        <v>668845</v>
      </c>
      <c r="J93" s="4">
        <v>208750</v>
      </c>
      <c r="K93" s="4">
        <v>2179870</v>
      </c>
      <c r="L93" s="179"/>
      <c r="M93" s="4"/>
      <c r="O93" s="25" t="s">
        <v>8</v>
      </c>
      <c r="P93" s="179">
        <v>6.9</v>
      </c>
      <c r="Q93" s="179">
        <v>6.9</v>
      </c>
      <c r="R93" s="179">
        <v>8.6999999999999993</v>
      </c>
      <c r="S93" s="179">
        <v>9.5</v>
      </c>
      <c r="T93" s="179">
        <v>3.9</v>
      </c>
      <c r="U93" s="179"/>
      <c r="V93" s="20"/>
      <c r="Y93" s="25" t="s">
        <v>8</v>
      </c>
      <c r="Z93" s="4">
        <v>65462.094000000005</v>
      </c>
      <c r="AA93" s="4">
        <v>114251.85600000001</v>
      </c>
      <c r="AB93" s="4">
        <v>116379.02999999998</v>
      </c>
      <c r="AC93" s="4">
        <v>39662.5</v>
      </c>
      <c r="AD93" s="4">
        <v>170029.86</v>
      </c>
      <c r="AE93" s="4"/>
      <c r="AF93" s="4"/>
      <c r="AH93" s="25" t="s">
        <v>8</v>
      </c>
      <c r="AI93" s="5">
        <v>0.35306345887762614</v>
      </c>
      <c r="AJ93" s="5">
        <v>0.26180848571015669</v>
      </c>
      <c r="AK93" s="5">
        <v>0.18958395810385711</v>
      </c>
      <c r="AL93" s="5">
        <v>0.1926514655816044</v>
      </c>
      <c r="AM93" s="5">
        <v>0.23908980759690651</v>
      </c>
      <c r="AN93" s="5"/>
      <c r="AO93" s="180"/>
      <c r="AQ93" s="25" t="s">
        <v>8</v>
      </c>
      <c r="AR93" s="5">
        <v>4.8722757325112415E-2</v>
      </c>
      <c r="AS93" s="5">
        <v>3.6129571028001621E-2</v>
      </c>
      <c r="AT93" s="5">
        <v>3.2987608710071135E-2</v>
      </c>
      <c r="AU93" s="5">
        <v>3.6603778460504832E-2</v>
      </c>
      <c r="AV93" s="5">
        <v>1.8649004992558706E-2</v>
      </c>
      <c r="AW93" s="5"/>
      <c r="AX93" s="5"/>
    </row>
    <row r="94" spans="1:52" s="177" customFormat="1" x14ac:dyDescent="0.25">
      <c r="C94" s="35" t="s">
        <v>6</v>
      </c>
      <c r="D94" s="14" t="s">
        <v>97</v>
      </c>
      <c r="E94" s="51"/>
      <c r="F94" s="35" t="s">
        <v>9</v>
      </c>
      <c r="G94" s="3">
        <v>755344</v>
      </c>
      <c r="H94" s="3">
        <v>1764944</v>
      </c>
      <c r="I94" s="3">
        <v>1986864</v>
      </c>
      <c r="J94" s="3">
        <v>669696</v>
      </c>
      <c r="K94" s="3">
        <v>5176848</v>
      </c>
      <c r="L94" s="179"/>
      <c r="M94" s="3"/>
      <c r="O94" s="35" t="s">
        <v>9</v>
      </c>
      <c r="P94" s="179">
        <v>5.2</v>
      </c>
      <c r="Q94" s="179">
        <v>4.5999999999999996</v>
      </c>
      <c r="R94" s="179">
        <v>4.7</v>
      </c>
      <c r="S94" s="179">
        <v>5.7</v>
      </c>
      <c r="T94" s="179">
        <v>2.2999999999999998</v>
      </c>
      <c r="U94" s="179"/>
      <c r="V94" s="19"/>
      <c r="Y94" s="35" t="s">
        <v>9</v>
      </c>
      <c r="Z94" s="3">
        <v>78555.776000000013</v>
      </c>
      <c r="AA94" s="3">
        <v>162374.848</v>
      </c>
      <c r="AB94" s="3">
        <v>186765.21600000001</v>
      </c>
      <c r="AC94" s="3">
        <v>76345.343999999997</v>
      </c>
      <c r="AD94" s="3">
        <v>238135.00799999997</v>
      </c>
      <c r="AE94" s="3"/>
      <c r="AF94" s="3"/>
      <c r="AH94" s="35" t="s">
        <v>9</v>
      </c>
      <c r="AI94" s="21">
        <v>1</v>
      </c>
      <c r="AJ94" s="21">
        <v>1</v>
      </c>
      <c r="AK94" s="21">
        <v>1</v>
      </c>
      <c r="AL94" s="21">
        <v>1</v>
      </c>
      <c r="AM94" s="21">
        <v>1</v>
      </c>
      <c r="AN94" s="21"/>
      <c r="AO94" s="180"/>
      <c r="AQ94" s="35" t="s">
        <v>9</v>
      </c>
      <c r="AR94" s="21">
        <v>0.10400000000000001</v>
      </c>
      <c r="AS94" s="21">
        <v>9.1999999999999998E-2</v>
      </c>
      <c r="AT94" s="21">
        <v>9.4E-2</v>
      </c>
      <c r="AU94" s="21">
        <v>0.114</v>
      </c>
      <c r="AV94" s="21">
        <v>4.5999999999999999E-2</v>
      </c>
      <c r="AW94" s="21"/>
      <c r="AX94" s="21"/>
    </row>
    <row r="95" spans="1:52" s="177" customFormat="1" x14ac:dyDescent="0.25">
      <c r="C95" s="25" t="s">
        <v>6</v>
      </c>
      <c r="D95" s="14" t="s">
        <v>97</v>
      </c>
      <c r="E95" s="178"/>
      <c r="F95" s="25" t="s">
        <v>21</v>
      </c>
      <c r="G95" s="4">
        <v>313317</v>
      </c>
      <c r="H95" s="4">
        <v>688610</v>
      </c>
      <c r="I95" s="4">
        <v>678186</v>
      </c>
      <c r="J95" s="4">
        <v>90825</v>
      </c>
      <c r="K95" s="4">
        <v>1770938</v>
      </c>
      <c r="L95" s="179"/>
      <c r="M95" s="4"/>
      <c r="O95" s="25" t="s">
        <v>21</v>
      </c>
      <c r="P95" s="179">
        <v>8.6999999999999993</v>
      </c>
      <c r="Q95" s="179">
        <v>8.5</v>
      </c>
      <c r="R95" s="179">
        <v>8.6999999999999993</v>
      </c>
      <c r="S95" s="179">
        <v>14.4</v>
      </c>
      <c r="T95" s="179">
        <v>4.5</v>
      </c>
      <c r="U95" s="179"/>
      <c r="V95" s="20"/>
      <c r="Y95" s="25" t="s">
        <v>21</v>
      </c>
      <c r="Z95" s="4">
        <v>54517.157999999996</v>
      </c>
      <c r="AA95" s="4">
        <v>117063.7</v>
      </c>
      <c r="AB95" s="4">
        <v>118004.36399999999</v>
      </c>
      <c r="AC95" s="4">
        <v>26157.599999999999</v>
      </c>
      <c r="AD95" s="4">
        <v>159384.42000000001</v>
      </c>
      <c r="AE95" s="4"/>
      <c r="AF95" s="4"/>
      <c r="AH95" s="25" t="s">
        <v>21</v>
      </c>
      <c r="AI95" s="5">
        <v>0.41480040882035207</v>
      </c>
      <c r="AJ95" s="5">
        <v>0.39015968778612808</v>
      </c>
      <c r="AK95" s="5">
        <v>0.34133488754137176</v>
      </c>
      <c r="AL95" s="5">
        <v>0.13562123709862386</v>
      </c>
      <c r="AM95" s="5">
        <v>0.3420880813962473</v>
      </c>
      <c r="AN95" s="5"/>
      <c r="AO95" s="180"/>
      <c r="AQ95" s="25" t="s">
        <v>21</v>
      </c>
      <c r="AR95" s="5">
        <v>7.2175271134741259E-2</v>
      </c>
      <c r="AS95" s="5">
        <v>6.6327146923641778E-2</v>
      </c>
      <c r="AT95" s="5">
        <v>5.9392270432198684E-2</v>
      </c>
      <c r="AU95" s="5">
        <v>3.9058916284403673E-2</v>
      </c>
      <c r="AV95" s="5">
        <v>3.0787927325662257E-2</v>
      </c>
      <c r="AW95" s="5"/>
      <c r="AX95" s="5"/>
    </row>
    <row r="96" spans="1:52" s="177" customFormat="1" x14ac:dyDescent="0.25">
      <c r="C96" s="25" t="s">
        <v>6</v>
      </c>
      <c r="D96" s="14" t="s">
        <v>97</v>
      </c>
      <c r="E96" s="51"/>
      <c r="F96" s="25" t="s">
        <v>23</v>
      </c>
      <c r="G96" s="4">
        <v>220114</v>
      </c>
      <c r="H96" s="4">
        <v>672950</v>
      </c>
      <c r="I96" s="4">
        <v>1020930</v>
      </c>
      <c r="J96" s="4">
        <v>493584</v>
      </c>
      <c r="K96" s="4">
        <v>2407578</v>
      </c>
      <c r="L96" s="179"/>
      <c r="M96" s="4"/>
      <c r="O96" s="25" t="s">
        <v>23</v>
      </c>
      <c r="P96" s="179">
        <v>11</v>
      </c>
      <c r="Q96" s="179">
        <v>8.5</v>
      </c>
      <c r="R96" s="179">
        <v>6</v>
      </c>
      <c r="S96" s="179">
        <v>6.2</v>
      </c>
      <c r="T96" s="179">
        <v>3.9</v>
      </c>
      <c r="U96" s="179"/>
      <c r="V96" s="20"/>
      <c r="Y96" s="25" t="s">
        <v>23</v>
      </c>
      <c r="Z96" s="4">
        <v>48425.08</v>
      </c>
      <c r="AA96" s="4">
        <v>114401.5</v>
      </c>
      <c r="AB96" s="4">
        <v>122511.6</v>
      </c>
      <c r="AC96" s="4">
        <v>61204.416000000005</v>
      </c>
      <c r="AD96" s="4">
        <v>187791.08399999997</v>
      </c>
      <c r="AE96" s="4"/>
      <c r="AF96" s="4"/>
      <c r="AH96" s="25" t="s">
        <v>23</v>
      </c>
      <c r="AI96" s="5">
        <v>0.29140894744646145</v>
      </c>
      <c r="AJ96" s="5">
        <v>0.38128688502298091</v>
      </c>
      <c r="AK96" s="5">
        <v>0.51383990046626238</v>
      </c>
      <c r="AL96" s="5">
        <v>0.73702694954128445</v>
      </c>
      <c r="AM96" s="5">
        <v>0.46506638788699223</v>
      </c>
      <c r="AN96" s="5"/>
      <c r="AO96" s="180"/>
      <c r="AQ96" s="25" t="s">
        <v>23</v>
      </c>
      <c r="AR96" s="5">
        <v>6.4109968438221518E-2</v>
      </c>
      <c r="AS96" s="5">
        <v>6.4818770453906757E-2</v>
      </c>
      <c r="AT96" s="5">
        <v>6.1660788055951488E-2</v>
      </c>
      <c r="AU96" s="5">
        <v>9.1391341743119275E-2</v>
      </c>
      <c r="AV96" s="5">
        <v>3.6275178255185392E-2</v>
      </c>
      <c r="AW96" s="5"/>
      <c r="AX96" s="5"/>
    </row>
    <row r="97" spans="3:50" s="177" customFormat="1" x14ac:dyDescent="0.25">
      <c r="C97" s="25" t="s">
        <v>6</v>
      </c>
      <c r="D97" s="14" t="s">
        <v>97</v>
      </c>
      <c r="E97" s="51"/>
      <c r="F97" s="25" t="s">
        <v>8</v>
      </c>
      <c r="G97" s="4">
        <v>221913</v>
      </c>
      <c r="H97" s="4">
        <v>403384</v>
      </c>
      <c r="I97" s="4">
        <v>287748</v>
      </c>
      <c r="J97" s="4">
        <v>85287</v>
      </c>
      <c r="K97" s="4">
        <v>998332</v>
      </c>
      <c r="L97" s="179"/>
      <c r="M97" s="4"/>
      <c r="O97" s="25" t="s">
        <v>8</v>
      </c>
      <c r="P97" s="179">
        <v>11</v>
      </c>
      <c r="Q97" s="179">
        <v>9.8000000000000007</v>
      </c>
      <c r="R97" s="179">
        <v>12.6</v>
      </c>
      <c r="S97" s="179">
        <v>14.8</v>
      </c>
      <c r="T97" s="179">
        <v>6.6</v>
      </c>
      <c r="U97" s="179"/>
      <c r="V97" s="20"/>
      <c r="Y97" s="25" t="s">
        <v>8</v>
      </c>
      <c r="Z97" s="4">
        <v>48820.86</v>
      </c>
      <c r="AA97" s="4">
        <v>79063.26400000001</v>
      </c>
      <c r="AB97" s="4">
        <v>72512.495999999999</v>
      </c>
      <c r="AC97" s="4">
        <v>25244.952000000001</v>
      </c>
      <c r="AD97" s="4">
        <v>131779.82399999999</v>
      </c>
      <c r="AE97" s="4"/>
      <c r="AF97" s="4"/>
      <c r="AH97" s="25" t="s">
        <v>8</v>
      </c>
      <c r="AI97" s="5">
        <v>0.29379064373318647</v>
      </c>
      <c r="AJ97" s="5">
        <v>0.22855342719089103</v>
      </c>
      <c r="AK97" s="5">
        <v>0.14482521199236587</v>
      </c>
      <c r="AL97" s="5">
        <v>0.12735181336009174</v>
      </c>
      <c r="AM97" s="5">
        <v>0.19284553071676047</v>
      </c>
      <c r="AN97" s="5"/>
      <c r="AO97" s="180"/>
      <c r="AQ97" s="25" t="s">
        <v>8</v>
      </c>
      <c r="AR97" s="5">
        <v>6.4633941621301025E-2</v>
      </c>
      <c r="AS97" s="5">
        <v>4.4796471729414644E-2</v>
      </c>
      <c r="AT97" s="5">
        <v>3.6495953422076198E-2</v>
      </c>
      <c r="AU97" s="5">
        <v>3.7696136754587155E-2</v>
      </c>
      <c r="AV97" s="5">
        <v>2.5455610054612377E-2</v>
      </c>
      <c r="AW97" s="5"/>
      <c r="AX97" s="5"/>
    </row>
    <row r="98" spans="3:50" s="177" customFormat="1" x14ac:dyDescent="0.25">
      <c r="C98" s="35" t="s">
        <v>24</v>
      </c>
      <c r="D98" s="14" t="s">
        <v>97</v>
      </c>
      <c r="E98" s="51"/>
      <c r="F98" s="35" t="s">
        <v>9</v>
      </c>
      <c r="G98" s="3">
        <v>588219</v>
      </c>
      <c r="H98" s="3">
        <v>1397337</v>
      </c>
      <c r="I98" s="3">
        <v>1541098</v>
      </c>
      <c r="J98" s="3">
        <v>413867</v>
      </c>
      <c r="K98" s="3">
        <v>3940521</v>
      </c>
      <c r="L98" s="179"/>
      <c r="M98" s="3"/>
      <c r="O98" s="35" t="s">
        <v>9</v>
      </c>
      <c r="P98" s="179">
        <v>6.6</v>
      </c>
      <c r="Q98" s="179">
        <v>5.8</v>
      </c>
      <c r="R98" s="179">
        <v>4.7</v>
      </c>
      <c r="S98" s="179">
        <v>6.5</v>
      </c>
      <c r="T98" s="179">
        <v>3.1</v>
      </c>
      <c r="U98" s="179"/>
      <c r="V98" s="19"/>
      <c r="Y98" s="35" t="s">
        <v>9</v>
      </c>
      <c r="Z98" s="3">
        <v>77644.907999999996</v>
      </c>
      <c r="AA98" s="3">
        <v>162091.092</v>
      </c>
      <c r="AB98" s="3">
        <v>144863.212</v>
      </c>
      <c r="AC98" s="3">
        <v>53802.71</v>
      </c>
      <c r="AD98" s="3">
        <v>244312.302</v>
      </c>
      <c r="AE98" s="3"/>
      <c r="AF98" s="3"/>
      <c r="AH98" s="35" t="s">
        <v>9</v>
      </c>
      <c r="AI98" s="21">
        <v>1</v>
      </c>
      <c r="AJ98" s="21">
        <v>1</v>
      </c>
      <c r="AK98" s="21">
        <v>1</v>
      </c>
      <c r="AL98" s="21">
        <v>1</v>
      </c>
      <c r="AM98" s="21">
        <v>1</v>
      </c>
      <c r="AN98" s="21"/>
      <c r="AO98" s="180"/>
      <c r="AQ98" s="35" t="s">
        <v>9</v>
      </c>
      <c r="AR98" s="21">
        <v>0.13200000000000001</v>
      </c>
      <c r="AS98" s="21">
        <v>0.11599999999999999</v>
      </c>
      <c r="AT98" s="21">
        <v>9.4E-2</v>
      </c>
      <c r="AU98" s="21">
        <v>0.13</v>
      </c>
      <c r="AV98" s="21">
        <v>6.2E-2</v>
      </c>
      <c r="AW98" s="21"/>
      <c r="AX98" s="21"/>
    </row>
    <row r="99" spans="3:50" s="177" customFormat="1" x14ac:dyDescent="0.25">
      <c r="C99" s="25" t="s">
        <v>24</v>
      </c>
      <c r="D99" s="14" t="s">
        <v>97</v>
      </c>
      <c r="E99" s="51"/>
      <c r="F99" s="25" t="s">
        <v>21</v>
      </c>
      <c r="G99" s="4">
        <v>213176</v>
      </c>
      <c r="H99" s="4">
        <v>460022</v>
      </c>
      <c r="I99" s="4">
        <v>431264</v>
      </c>
      <c r="J99" s="4">
        <v>66490</v>
      </c>
      <c r="K99" s="4">
        <v>1170952</v>
      </c>
      <c r="L99" s="179"/>
      <c r="M99" s="4"/>
      <c r="O99" s="25" t="s">
        <v>21</v>
      </c>
      <c r="P99" s="179">
        <v>11</v>
      </c>
      <c r="Q99" s="179">
        <v>9.1999999999999993</v>
      </c>
      <c r="R99" s="179">
        <v>10</v>
      </c>
      <c r="S99" s="179">
        <v>16.899999999999999</v>
      </c>
      <c r="T99" s="179">
        <v>5.7</v>
      </c>
      <c r="U99" s="179"/>
      <c r="V99" s="20"/>
      <c r="Y99" s="25" t="s">
        <v>21</v>
      </c>
      <c r="Z99" s="4">
        <v>46898.720000000001</v>
      </c>
      <c r="AA99" s="4">
        <v>84644.047999999995</v>
      </c>
      <c r="AB99" s="4">
        <v>86252.800000000003</v>
      </c>
      <c r="AC99" s="4">
        <v>22473.62</v>
      </c>
      <c r="AD99" s="4">
        <v>133488.52800000002</v>
      </c>
      <c r="AE99" s="4"/>
      <c r="AF99" s="4"/>
      <c r="AH99" s="25" t="s">
        <v>21</v>
      </c>
      <c r="AI99" s="5">
        <v>0.36240923873591296</v>
      </c>
      <c r="AJ99" s="5">
        <v>0.32921335368633337</v>
      </c>
      <c r="AK99" s="5">
        <v>0.27984203470512581</v>
      </c>
      <c r="AL99" s="5">
        <v>0.160655476276195</v>
      </c>
      <c r="AM99" s="5">
        <v>0.29715664502232064</v>
      </c>
      <c r="AN99" s="5"/>
      <c r="AO99" s="180"/>
      <c r="AQ99" s="25" t="s">
        <v>21</v>
      </c>
      <c r="AR99" s="5">
        <v>7.9730032521900848E-2</v>
      </c>
      <c r="AS99" s="5">
        <v>6.0575257078285337E-2</v>
      </c>
      <c r="AT99" s="5">
        <v>5.5968406941025159E-2</v>
      </c>
      <c r="AU99" s="5">
        <v>5.4301550981353905E-2</v>
      </c>
      <c r="AV99" s="5">
        <v>3.3875857532544552E-2</v>
      </c>
      <c r="AW99" s="5"/>
      <c r="AX99" s="5"/>
    </row>
    <row r="100" spans="3:50" s="177" customFormat="1" x14ac:dyDescent="0.25">
      <c r="C100" s="25" t="s">
        <v>24</v>
      </c>
      <c r="D100" s="14" t="s">
        <v>97</v>
      </c>
      <c r="E100" s="178"/>
      <c r="F100" s="25" t="s">
        <v>23</v>
      </c>
      <c r="G100" s="4">
        <v>122593</v>
      </c>
      <c r="H100" s="4">
        <v>512787</v>
      </c>
      <c r="I100" s="4">
        <v>728737</v>
      </c>
      <c r="J100" s="4">
        <v>223914</v>
      </c>
      <c r="K100" s="4">
        <v>1588031</v>
      </c>
      <c r="L100" s="179"/>
      <c r="M100" s="4"/>
      <c r="O100" s="25" t="s">
        <v>23</v>
      </c>
      <c r="P100" s="179">
        <v>15.5</v>
      </c>
      <c r="Q100" s="179">
        <v>8.5</v>
      </c>
      <c r="R100" s="179">
        <v>8.6999999999999993</v>
      </c>
      <c r="S100" s="179">
        <v>9.5</v>
      </c>
      <c r="T100" s="179">
        <v>4.5</v>
      </c>
      <c r="U100" s="179"/>
      <c r="V100" s="20"/>
      <c r="Y100" s="25" t="s">
        <v>23</v>
      </c>
      <c r="Z100" s="4">
        <v>38003.83</v>
      </c>
      <c r="AA100" s="4">
        <v>87173.79</v>
      </c>
      <c r="AB100" s="4">
        <v>126800.23799999998</v>
      </c>
      <c r="AC100" s="4">
        <v>42543.66</v>
      </c>
      <c r="AD100" s="4">
        <v>142922.79</v>
      </c>
      <c r="AE100" s="4"/>
      <c r="AF100" s="4"/>
      <c r="AH100" s="25" t="s">
        <v>23</v>
      </c>
      <c r="AI100" s="5">
        <v>0.20841387306428388</v>
      </c>
      <c r="AJ100" s="5">
        <v>0.36697446643150505</v>
      </c>
      <c r="AK100" s="5">
        <v>0.47286869491751987</v>
      </c>
      <c r="AL100" s="5">
        <v>0.54102888125895521</v>
      </c>
      <c r="AM100" s="5">
        <v>0.40300026316317056</v>
      </c>
      <c r="AN100" s="5"/>
      <c r="AO100" s="180"/>
      <c r="AQ100" s="25" t="s">
        <v>23</v>
      </c>
      <c r="AR100" s="5">
        <v>6.4608300649928008E-2</v>
      </c>
      <c r="AS100" s="5">
        <v>6.2385659293355857E-2</v>
      </c>
      <c r="AT100" s="5">
        <v>8.227915291564844E-2</v>
      </c>
      <c r="AU100" s="5">
        <v>0.10279548743920149</v>
      </c>
      <c r="AV100" s="5">
        <v>3.6270023684685349E-2</v>
      </c>
      <c r="AW100" s="5"/>
      <c r="AX100" s="5"/>
    </row>
    <row r="101" spans="3:50" s="177" customFormat="1" x14ac:dyDescent="0.25">
      <c r="C101" s="25" t="s">
        <v>24</v>
      </c>
      <c r="D101" s="14" t="s">
        <v>97</v>
      </c>
      <c r="E101" s="51"/>
      <c r="F101" s="25" t="s">
        <v>8</v>
      </c>
      <c r="G101" s="4">
        <v>252450</v>
      </c>
      <c r="H101" s="4">
        <v>424528</v>
      </c>
      <c r="I101" s="4">
        <v>381097</v>
      </c>
      <c r="J101" s="4">
        <v>123463</v>
      </c>
      <c r="K101" s="4">
        <v>1181538</v>
      </c>
      <c r="L101" s="179"/>
      <c r="M101" s="4"/>
      <c r="O101" s="25" t="s">
        <v>8</v>
      </c>
      <c r="P101" s="179">
        <v>9.5</v>
      </c>
      <c r="Q101" s="179">
        <v>9.8000000000000007</v>
      </c>
      <c r="R101" s="179">
        <v>10.6</v>
      </c>
      <c r="S101" s="179">
        <v>13.4</v>
      </c>
      <c r="T101" s="179">
        <v>5.7</v>
      </c>
      <c r="U101" s="179"/>
      <c r="V101" s="20"/>
      <c r="Y101" s="25" t="s">
        <v>8</v>
      </c>
      <c r="Z101" s="4">
        <v>47965.5</v>
      </c>
      <c r="AA101" s="4">
        <v>83207.488000000012</v>
      </c>
      <c r="AB101" s="4">
        <v>80792.563999999998</v>
      </c>
      <c r="AC101" s="4">
        <v>33088.084000000003</v>
      </c>
      <c r="AD101" s="4">
        <v>134695.33200000002</v>
      </c>
      <c r="AE101" s="4"/>
      <c r="AF101" s="4"/>
      <c r="AH101" s="25" t="s">
        <v>8</v>
      </c>
      <c r="AI101" s="5">
        <v>0.42917688819980315</v>
      </c>
      <c r="AJ101" s="5">
        <v>0.30381217988216158</v>
      </c>
      <c r="AK101" s="5">
        <v>0.24728927037735432</v>
      </c>
      <c r="AL101" s="5">
        <v>0.29831564246484982</v>
      </c>
      <c r="AM101" s="5">
        <v>0.2998430918145088</v>
      </c>
      <c r="AN101" s="5"/>
      <c r="AO101" s="180"/>
      <c r="AQ101" s="25" t="s">
        <v>8</v>
      </c>
      <c r="AR101" s="5">
        <v>8.1543608757962585E-2</v>
      </c>
      <c r="AS101" s="5">
        <v>5.9547187256903673E-2</v>
      </c>
      <c r="AT101" s="5">
        <v>5.2425325319999112E-2</v>
      </c>
      <c r="AU101" s="5">
        <v>7.9948592180579758E-2</v>
      </c>
      <c r="AV101" s="5">
        <v>3.4182112466854007E-2</v>
      </c>
      <c r="AW101" s="5"/>
      <c r="AX101" s="5"/>
    </row>
    <row r="102" spans="3:50" s="177" customFormat="1" x14ac:dyDescent="0.25">
      <c r="C102" s="35" t="s">
        <v>31</v>
      </c>
      <c r="D102" s="14" t="s">
        <v>131</v>
      </c>
      <c r="E102" s="51"/>
      <c r="F102" s="35" t="s">
        <v>9</v>
      </c>
      <c r="G102" s="3">
        <v>3036132</v>
      </c>
      <c r="H102" s="3">
        <v>5928528</v>
      </c>
      <c r="I102" s="3">
        <v>5902772</v>
      </c>
      <c r="J102" s="3">
        <v>3584157</v>
      </c>
      <c r="K102" s="3">
        <v>18451589</v>
      </c>
      <c r="L102" s="179"/>
      <c r="M102" s="3"/>
      <c r="O102" s="35" t="s">
        <v>9</v>
      </c>
      <c r="P102" s="179">
        <v>1.6</v>
      </c>
      <c r="Q102" s="179">
        <v>1.6</v>
      </c>
      <c r="R102" s="179">
        <v>1.6</v>
      </c>
      <c r="S102" s="179">
        <v>1.4</v>
      </c>
      <c r="T102" s="179">
        <v>0.8</v>
      </c>
      <c r="U102" s="19"/>
      <c r="V102" s="19"/>
      <c r="Y102" s="35" t="s">
        <v>9</v>
      </c>
      <c r="Z102" s="3">
        <v>97156.224000000002</v>
      </c>
      <c r="AA102" s="3">
        <v>189712.89600000001</v>
      </c>
      <c r="AB102" s="3">
        <v>188888.70400000003</v>
      </c>
      <c r="AC102" s="3">
        <v>100356.39599999999</v>
      </c>
      <c r="AD102" s="3">
        <v>295225.424</v>
      </c>
      <c r="AE102" s="3"/>
      <c r="AF102" s="3"/>
      <c r="AH102" s="35" t="s">
        <v>9</v>
      </c>
      <c r="AI102" s="21">
        <v>1</v>
      </c>
      <c r="AJ102" s="21">
        <v>1</v>
      </c>
      <c r="AK102" s="21">
        <v>1</v>
      </c>
      <c r="AL102" s="21">
        <v>1</v>
      </c>
      <c r="AM102" s="21">
        <v>1</v>
      </c>
      <c r="AN102" s="21"/>
      <c r="AO102" s="180"/>
      <c r="AQ102" s="35" t="s">
        <v>9</v>
      </c>
      <c r="AR102" s="21">
        <v>3.2000000000000001E-2</v>
      </c>
      <c r="AS102" s="21">
        <v>3.2000000000000001E-2</v>
      </c>
      <c r="AT102" s="21">
        <v>3.2000000000000001E-2</v>
      </c>
      <c r="AU102" s="21">
        <v>2.7999999999999997E-2</v>
      </c>
      <c r="AV102" s="21">
        <v>1.6E-2</v>
      </c>
      <c r="AW102" s="21"/>
      <c r="AX102" s="21"/>
    </row>
    <row r="103" spans="3:50" s="177" customFormat="1" x14ac:dyDescent="0.25">
      <c r="C103" s="25" t="s">
        <v>31</v>
      </c>
      <c r="D103" s="14" t="s">
        <v>131</v>
      </c>
      <c r="E103" s="51"/>
      <c r="F103" s="25" t="s">
        <v>21</v>
      </c>
      <c r="G103" s="4">
        <v>323363</v>
      </c>
      <c r="H103" s="4">
        <v>1156826</v>
      </c>
      <c r="I103" s="4">
        <v>1074779</v>
      </c>
      <c r="J103" s="4">
        <v>300750</v>
      </c>
      <c r="K103" s="4">
        <v>2855718</v>
      </c>
      <c r="L103" s="179"/>
      <c r="M103" s="4"/>
      <c r="O103" s="25" t="s">
        <v>21</v>
      </c>
      <c r="P103" s="179">
        <v>8.6999999999999993</v>
      </c>
      <c r="Q103" s="179">
        <v>5.8</v>
      </c>
      <c r="R103" s="179">
        <v>6</v>
      </c>
      <c r="S103" s="179">
        <v>7.5</v>
      </c>
      <c r="T103" s="179">
        <v>3.9</v>
      </c>
      <c r="U103" s="20"/>
      <c r="V103" s="20"/>
      <c r="Y103" s="25" t="s">
        <v>21</v>
      </c>
      <c r="Z103" s="4">
        <v>56265.161999999989</v>
      </c>
      <c r="AA103" s="4">
        <v>134191.81599999999</v>
      </c>
      <c r="AB103" s="4">
        <v>128973.48</v>
      </c>
      <c r="AC103" s="4">
        <v>45112.5</v>
      </c>
      <c r="AD103" s="4">
        <v>222746.00399999999</v>
      </c>
      <c r="AE103" s="4"/>
      <c r="AF103" s="4"/>
      <c r="AH103" s="25" t="s">
        <v>21</v>
      </c>
      <c r="AI103" s="5">
        <v>0.10650492139340451</v>
      </c>
      <c r="AJ103" s="5">
        <v>0.19512870648498246</v>
      </c>
      <c r="AK103" s="5">
        <v>0.18208038528338888</v>
      </c>
      <c r="AL103" s="5">
        <v>8.3910944749351096E-2</v>
      </c>
      <c r="AM103" s="5">
        <v>0.15476813406151632</v>
      </c>
      <c r="AN103" s="5"/>
      <c r="AO103" s="180"/>
      <c r="AQ103" s="25" t="s">
        <v>21</v>
      </c>
      <c r="AR103" s="5">
        <v>1.8531856322452384E-2</v>
      </c>
      <c r="AS103" s="5">
        <v>2.2634929952257962E-2</v>
      </c>
      <c r="AT103" s="5">
        <v>2.1849646234006665E-2</v>
      </c>
      <c r="AU103" s="5">
        <v>1.2586641712402664E-2</v>
      </c>
      <c r="AV103" s="5">
        <v>1.2071914456798274E-2</v>
      </c>
      <c r="AW103" s="5"/>
      <c r="AX103" s="5"/>
    </row>
    <row r="104" spans="3:50" s="177" customFormat="1" x14ac:dyDescent="0.25">
      <c r="C104" s="25" t="s">
        <v>31</v>
      </c>
      <c r="D104" s="14" t="s">
        <v>131</v>
      </c>
      <c r="E104" s="51"/>
      <c r="F104" s="25" t="s">
        <v>23</v>
      </c>
      <c r="G104" s="4">
        <v>418185</v>
      </c>
      <c r="H104" s="4">
        <v>1888090</v>
      </c>
      <c r="I104" s="4">
        <v>2487205</v>
      </c>
      <c r="J104" s="4">
        <v>1905300</v>
      </c>
      <c r="K104" s="4">
        <v>6698780</v>
      </c>
      <c r="L104" s="179"/>
      <c r="M104" s="4"/>
      <c r="O104" s="25" t="s">
        <v>23</v>
      </c>
      <c r="P104" s="179">
        <v>7.5</v>
      </c>
      <c r="Q104" s="179">
        <v>4.5999999999999996</v>
      </c>
      <c r="R104" s="179">
        <v>4</v>
      </c>
      <c r="S104" s="179">
        <v>2.9</v>
      </c>
      <c r="T104" s="179">
        <v>2.1</v>
      </c>
      <c r="U104" s="20"/>
      <c r="V104" s="20"/>
      <c r="Y104" s="25" t="s">
        <v>23</v>
      </c>
      <c r="Z104" s="4">
        <v>62727.75</v>
      </c>
      <c r="AA104" s="4">
        <v>173704.28</v>
      </c>
      <c r="AB104" s="4">
        <v>198976.4</v>
      </c>
      <c r="AC104" s="4">
        <v>110507.4</v>
      </c>
      <c r="AD104" s="4">
        <v>281348.76</v>
      </c>
      <c r="AE104" s="4"/>
      <c r="AF104" s="4"/>
      <c r="AH104" s="25" t="s">
        <v>23</v>
      </c>
      <c r="AI104" s="5">
        <v>0.13773610633529768</v>
      </c>
      <c r="AJ104" s="5">
        <v>0.31847534497602104</v>
      </c>
      <c r="AK104" s="5">
        <v>0.42136220067453056</v>
      </c>
      <c r="AL104" s="5">
        <v>0.5315894365118492</v>
      </c>
      <c r="AM104" s="5">
        <v>0.36304623954067045</v>
      </c>
      <c r="AN104" s="5"/>
      <c r="AO104" s="180"/>
      <c r="AQ104" s="25" t="s">
        <v>23</v>
      </c>
      <c r="AR104" s="5">
        <v>2.066041595029465E-2</v>
      </c>
      <c r="AS104" s="5">
        <v>2.9299731737793936E-2</v>
      </c>
      <c r="AT104" s="5">
        <v>3.3708976053962447E-2</v>
      </c>
      <c r="AU104" s="5">
        <v>3.0832187317687252E-2</v>
      </c>
      <c r="AV104" s="5">
        <v>1.5247942060708159E-2</v>
      </c>
      <c r="AW104" s="5"/>
      <c r="AX104" s="5"/>
    </row>
    <row r="105" spans="3:50" s="177" customFormat="1" x14ac:dyDescent="0.25">
      <c r="C105" s="25" t="s">
        <v>31</v>
      </c>
      <c r="D105" s="14" t="s">
        <v>131</v>
      </c>
      <c r="E105" s="51"/>
      <c r="F105" s="25" t="s">
        <v>8</v>
      </c>
      <c r="G105" s="4">
        <v>2294584</v>
      </c>
      <c r="H105" s="4">
        <v>2883612</v>
      </c>
      <c r="I105" s="4">
        <v>2340788</v>
      </c>
      <c r="J105" s="4">
        <v>1378107</v>
      </c>
      <c r="K105" s="4">
        <v>8897091</v>
      </c>
      <c r="L105" s="179"/>
      <c r="M105" s="4"/>
      <c r="O105" s="25" t="s">
        <v>8</v>
      </c>
      <c r="P105" s="179">
        <v>2.5</v>
      </c>
      <c r="Q105" s="179">
        <v>3.9</v>
      </c>
      <c r="R105" s="179">
        <v>4</v>
      </c>
      <c r="S105" s="179">
        <v>3.8</v>
      </c>
      <c r="T105" s="179">
        <v>1.7</v>
      </c>
      <c r="U105" s="20"/>
      <c r="V105" s="20"/>
      <c r="Y105" s="25" t="s">
        <v>8</v>
      </c>
      <c r="Z105" s="4">
        <v>114729.2</v>
      </c>
      <c r="AA105" s="4">
        <v>224921.73599999998</v>
      </c>
      <c r="AB105" s="4">
        <v>187263.04</v>
      </c>
      <c r="AC105" s="4">
        <v>104736.132</v>
      </c>
      <c r="AD105" s="4">
        <v>302501.09399999998</v>
      </c>
      <c r="AE105" s="4"/>
      <c r="AF105" s="4"/>
      <c r="AH105" s="25" t="s">
        <v>8</v>
      </c>
      <c r="AI105" s="5">
        <v>0.75575897227129785</v>
      </c>
      <c r="AJ105" s="5">
        <v>0.48639594853899654</v>
      </c>
      <c r="AK105" s="5">
        <v>0.39655741404208056</v>
      </c>
      <c r="AL105" s="5">
        <v>0.38449961873879968</v>
      </c>
      <c r="AM105" s="5">
        <v>0.48218562639781321</v>
      </c>
      <c r="AN105" s="5"/>
      <c r="AO105" s="180"/>
      <c r="AQ105" s="25" t="s">
        <v>8</v>
      </c>
      <c r="AR105" s="5">
        <v>3.7787948613564895E-2</v>
      </c>
      <c r="AS105" s="5">
        <v>3.7938883986041727E-2</v>
      </c>
      <c r="AT105" s="5">
        <v>3.1724593123366444E-2</v>
      </c>
      <c r="AU105" s="5">
        <v>2.9221971024148773E-2</v>
      </c>
      <c r="AV105" s="5">
        <v>1.6394311297525648E-2</v>
      </c>
      <c r="AW105" s="5"/>
      <c r="AX105" s="5"/>
    </row>
    <row r="106" spans="3:50" s="177" customFormat="1" x14ac:dyDescent="0.25">
      <c r="C106" s="35" t="s">
        <v>6</v>
      </c>
      <c r="D106" s="14" t="s">
        <v>131</v>
      </c>
      <c r="E106" s="178"/>
      <c r="F106" s="35" t="s">
        <v>9</v>
      </c>
      <c r="G106" s="3">
        <v>1480235</v>
      </c>
      <c r="H106" s="3">
        <v>2795879</v>
      </c>
      <c r="I106" s="3">
        <v>2675740</v>
      </c>
      <c r="J106" s="3">
        <v>1457084</v>
      </c>
      <c r="K106" s="3">
        <v>8408938</v>
      </c>
      <c r="L106" s="179"/>
      <c r="M106" s="3"/>
      <c r="O106" s="35" t="s">
        <v>9</v>
      </c>
      <c r="P106" s="179">
        <v>4.4000000000000004</v>
      </c>
      <c r="Q106" s="179">
        <v>3.9</v>
      </c>
      <c r="R106" s="179">
        <v>4</v>
      </c>
      <c r="S106" s="179">
        <v>3.8</v>
      </c>
      <c r="T106" s="179">
        <v>1.7</v>
      </c>
      <c r="U106" s="19"/>
      <c r="V106" s="19"/>
      <c r="Y106" s="35" t="s">
        <v>9</v>
      </c>
      <c r="Z106" s="3">
        <v>130260.68000000002</v>
      </c>
      <c r="AA106" s="3">
        <v>218078.56200000001</v>
      </c>
      <c r="AB106" s="3">
        <v>214059.2</v>
      </c>
      <c r="AC106" s="3">
        <v>110738.38400000001</v>
      </c>
      <c r="AD106" s="3">
        <v>285903.89199999999</v>
      </c>
      <c r="AE106" s="3"/>
      <c r="AF106" s="3"/>
      <c r="AH106" s="35" t="s">
        <v>9</v>
      </c>
      <c r="AI106" s="21">
        <v>1</v>
      </c>
      <c r="AJ106" s="21">
        <v>1</v>
      </c>
      <c r="AK106" s="21">
        <v>1</v>
      </c>
      <c r="AL106" s="21">
        <v>1</v>
      </c>
      <c r="AM106" s="21">
        <v>1</v>
      </c>
      <c r="AN106" s="21"/>
      <c r="AO106" s="180"/>
      <c r="AQ106" s="35" t="s">
        <v>9</v>
      </c>
      <c r="AR106" s="21">
        <v>8.8000000000000009E-2</v>
      </c>
      <c r="AS106" s="21">
        <v>7.8E-2</v>
      </c>
      <c r="AT106" s="21">
        <v>0.08</v>
      </c>
      <c r="AU106" s="21">
        <v>7.5999999999999998E-2</v>
      </c>
      <c r="AV106" s="21">
        <v>3.4000000000000002E-2</v>
      </c>
      <c r="AW106" s="21"/>
      <c r="AX106" s="21"/>
    </row>
    <row r="107" spans="3:50" s="177" customFormat="1" x14ac:dyDescent="0.25">
      <c r="C107" s="25" t="s">
        <v>6</v>
      </c>
      <c r="D107" s="14" t="s">
        <v>131</v>
      </c>
      <c r="E107" s="51"/>
      <c r="F107" s="25" t="s">
        <v>21</v>
      </c>
      <c r="G107" s="4">
        <v>185380</v>
      </c>
      <c r="H107" s="4">
        <v>624681</v>
      </c>
      <c r="I107" s="4">
        <v>593048</v>
      </c>
      <c r="J107" s="4">
        <v>126098</v>
      </c>
      <c r="K107" s="4">
        <v>1529207</v>
      </c>
      <c r="L107" s="179"/>
      <c r="M107" s="4"/>
      <c r="O107" s="25" t="s">
        <v>21</v>
      </c>
      <c r="P107" s="179">
        <v>12.7</v>
      </c>
      <c r="Q107" s="179">
        <v>8.5</v>
      </c>
      <c r="R107" s="179">
        <v>8.6999999999999993</v>
      </c>
      <c r="S107" s="179">
        <v>12</v>
      </c>
      <c r="T107" s="179">
        <v>4.5</v>
      </c>
      <c r="U107" s="20"/>
      <c r="V107" s="20"/>
      <c r="Y107" s="25" t="s">
        <v>21</v>
      </c>
      <c r="Z107" s="4">
        <v>47086.52</v>
      </c>
      <c r="AA107" s="4">
        <v>106195.77</v>
      </c>
      <c r="AB107" s="4">
        <v>103190.352</v>
      </c>
      <c r="AC107" s="4">
        <v>30263.52</v>
      </c>
      <c r="AD107" s="4">
        <v>137628.63</v>
      </c>
      <c r="AE107" s="4"/>
      <c r="AF107" s="4"/>
      <c r="AH107" s="25" t="s">
        <v>21</v>
      </c>
      <c r="AI107" s="5">
        <v>0.12523687117248275</v>
      </c>
      <c r="AJ107" s="5">
        <v>0.22342919704321967</v>
      </c>
      <c r="AK107" s="5">
        <v>0.22163887373212643</v>
      </c>
      <c r="AL107" s="5">
        <v>8.6541338728583939E-2</v>
      </c>
      <c r="AM107" s="5">
        <v>0.18185495005433505</v>
      </c>
      <c r="AN107" s="5"/>
      <c r="AO107" s="180"/>
      <c r="AQ107" s="25" t="s">
        <v>21</v>
      </c>
      <c r="AR107" s="5">
        <v>3.1810165277810616E-2</v>
      </c>
      <c r="AS107" s="5">
        <v>3.7982963497347345E-2</v>
      </c>
      <c r="AT107" s="5">
        <v>3.8565164029389996E-2</v>
      </c>
      <c r="AU107" s="5">
        <v>2.0769921294860147E-2</v>
      </c>
      <c r="AV107" s="5">
        <v>1.6366945504890155E-2</v>
      </c>
      <c r="AW107" s="5"/>
      <c r="AX107" s="5"/>
    </row>
    <row r="108" spans="3:50" s="177" customFormat="1" x14ac:dyDescent="0.25">
      <c r="C108" s="25" t="s">
        <v>6</v>
      </c>
      <c r="D108" s="14" t="s">
        <v>131</v>
      </c>
      <c r="E108" s="51"/>
      <c r="F108" s="25" t="s">
        <v>23</v>
      </c>
      <c r="G108" s="4">
        <v>245929</v>
      </c>
      <c r="H108" s="4">
        <v>980745</v>
      </c>
      <c r="I108" s="4">
        <v>1218112</v>
      </c>
      <c r="J108" s="4">
        <v>988345</v>
      </c>
      <c r="K108" s="4">
        <v>3433131</v>
      </c>
      <c r="L108" s="179"/>
      <c r="M108" s="4"/>
      <c r="O108" s="25" t="s">
        <v>23</v>
      </c>
      <c r="P108" s="179">
        <v>11</v>
      </c>
      <c r="Q108" s="179">
        <v>6.9</v>
      </c>
      <c r="R108" s="179">
        <v>6</v>
      </c>
      <c r="S108" s="179">
        <v>4.5</v>
      </c>
      <c r="T108" s="179">
        <v>3.1</v>
      </c>
      <c r="U108" s="20"/>
      <c r="V108" s="20"/>
      <c r="Y108" s="25" t="s">
        <v>23</v>
      </c>
      <c r="Z108" s="4">
        <v>54104.38</v>
      </c>
      <c r="AA108" s="4">
        <v>135342.81</v>
      </c>
      <c r="AB108" s="4">
        <v>146173.44</v>
      </c>
      <c r="AC108" s="4">
        <v>88951.05</v>
      </c>
      <c r="AD108" s="4">
        <v>212854.122</v>
      </c>
      <c r="AE108" s="4"/>
      <c r="AF108" s="4"/>
      <c r="AH108" s="25" t="s">
        <v>23</v>
      </c>
      <c r="AI108" s="5">
        <v>0.16614186260965319</v>
      </c>
      <c r="AJ108" s="5">
        <v>0.35078234787700041</v>
      </c>
      <c r="AK108" s="5">
        <v>0.45524303557146806</v>
      </c>
      <c r="AL108" s="5">
        <v>0.67830337852862288</v>
      </c>
      <c r="AM108" s="5">
        <v>0.40827165095045298</v>
      </c>
      <c r="AN108" s="5"/>
      <c r="AO108" s="180"/>
      <c r="AQ108" s="25" t="s">
        <v>23</v>
      </c>
      <c r="AR108" s="5">
        <v>3.6551209774123704E-2</v>
      </c>
      <c r="AS108" s="5">
        <v>4.8407964007026065E-2</v>
      </c>
      <c r="AT108" s="5">
        <v>5.4629164268576169E-2</v>
      </c>
      <c r="AU108" s="5">
        <v>6.1047304067576059E-2</v>
      </c>
      <c r="AV108" s="5">
        <v>2.5312842358928087E-2</v>
      </c>
      <c r="AW108" s="5"/>
      <c r="AX108" s="5"/>
    </row>
    <row r="109" spans="3:50" s="177" customFormat="1" x14ac:dyDescent="0.25">
      <c r="C109" s="25" t="s">
        <v>6</v>
      </c>
      <c r="D109" s="14" t="s">
        <v>131</v>
      </c>
      <c r="E109" s="51"/>
      <c r="F109" s="25" t="s">
        <v>8</v>
      </c>
      <c r="G109" s="4">
        <v>1048926</v>
      </c>
      <c r="H109" s="4">
        <v>1190453</v>
      </c>
      <c r="I109" s="4">
        <v>864580</v>
      </c>
      <c r="J109" s="4">
        <v>342641</v>
      </c>
      <c r="K109" s="4">
        <v>3446600</v>
      </c>
      <c r="L109" s="179"/>
      <c r="M109" s="4"/>
      <c r="O109" s="25" t="s">
        <v>8</v>
      </c>
      <c r="P109" s="179">
        <v>4.4000000000000004</v>
      </c>
      <c r="Q109" s="179">
        <v>5.8</v>
      </c>
      <c r="R109" s="179">
        <v>7.1</v>
      </c>
      <c r="S109" s="179">
        <v>7.5</v>
      </c>
      <c r="T109" s="179">
        <v>3.1</v>
      </c>
      <c r="U109" s="20"/>
      <c r="V109" s="20"/>
      <c r="Y109" s="25" t="s">
        <v>8</v>
      </c>
      <c r="Z109" s="4">
        <v>92305.488000000012</v>
      </c>
      <c r="AA109" s="4">
        <v>138092.54799999998</v>
      </c>
      <c r="AB109" s="4">
        <v>122770.36</v>
      </c>
      <c r="AC109" s="4">
        <v>51396.15</v>
      </c>
      <c r="AD109" s="4">
        <v>213689.2</v>
      </c>
      <c r="AE109" s="4"/>
      <c r="AF109" s="4"/>
      <c r="AH109" s="25" t="s">
        <v>8</v>
      </c>
      <c r="AI109" s="5">
        <v>0.70862126621786403</v>
      </c>
      <c r="AJ109" s="5">
        <v>0.42578845507977992</v>
      </c>
      <c r="AK109" s="5">
        <v>0.32311809069640546</v>
      </c>
      <c r="AL109" s="5">
        <v>0.23515528274279315</v>
      </c>
      <c r="AM109" s="5">
        <v>0.40987339899521202</v>
      </c>
      <c r="AN109" s="5"/>
      <c r="AO109" s="180"/>
      <c r="AQ109" s="25" t="s">
        <v>8</v>
      </c>
      <c r="AR109" s="5">
        <v>6.2358671427172038E-2</v>
      </c>
      <c r="AS109" s="5">
        <v>4.9391460789254465E-2</v>
      </c>
      <c r="AT109" s="5">
        <v>4.5882768878889577E-2</v>
      </c>
      <c r="AU109" s="5">
        <v>3.5273292411418973E-2</v>
      </c>
      <c r="AV109" s="5">
        <v>2.5412150737703147E-2</v>
      </c>
      <c r="AW109" s="5"/>
      <c r="AX109" s="5"/>
    </row>
    <row r="110" spans="3:50" s="177" customFormat="1" x14ac:dyDescent="0.25">
      <c r="C110" s="35" t="s">
        <v>24</v>
      </c>
      <c r="D110" s="14" t="s">
        <v>131</v>
      </c>
      <c r="E110" s="51"/>
      <c r="F110" s="35" t="s">
        <v>9</v>
      </c>
      <c r="G110" s="3">
        <v>1555897</v>
      </c>
      <c r="H110" s="3">
        <v>3132649</v>
      </c>
      <c r="I110" s="3">
        <v>3227032</v>
      </c>
      <c r="J110" s="3">
        <v>2127073</v>
      </c>
      <c r="K110" s="3">
        <v>10042651</v>
      </c>
      <c r="L110" s="179"/>
      <c r="M110" s="3"/>
      <c r="O110" s="35" t="s">
        <v>9</v>
      </c>
      <c r="P110" s="179">
        <v>3.3</v>
      </c>
      <c r="Q110" s="179">
        <v>2.9</v>
      </c>
      <c r="R110" s="179">
        <v>3</v>
      </c>
      <c r="S110" s="179">
        <v>2.2000000000000002</v>
      </c>
      <c r="T110" s="179">
        <v>1.4</v>
      </c>
      <c r="U110" s="19"/>
      <c r="V110" s="19"/>
      <c r="Y110" s="35" t="s">
        <v>9</v>
      </c>
      <c r="Z110" s="3">
        <v>102689.20199999999</v>
      </c>
      <c r="AA110" s="3">
        <v>181693.64199999999</v>
      </c>
      <c r="AB110" s="3">
        <v>193621.92</v>
      </c>
      <c r="AC110" s="3">
        <v>93591.212000000014</v>
      </c>
      <c r="AD110" s="3">
        <v>281194.22799999994</v>
      </c>
      <c r="AE110" s="3"/>
      <c r="AF110" s="3"/>
      <c r="AH110" s="35" t="s">
        <v>9</v>
      </c>
      <c r="AI110" s="21">
        <v>1</v>
      </c>
      <c r="AJ110" s="21">
        <v>1</v>
      </c>
      <c r="AK110" s="21">
        <v>1</v>
      </c>
      <c r="AL110" s="21">
        <v>1</v>
      </c>
      <c r="AM110" s="21">
        <v>1</v>
      </c>
      <c r="AN110" s="21"/>
      <c r="AO110" s="180"/>
      <c r="AQ110" s="35" t="s">
        <v>9</v>
      </c>
      <c r="AR110" s="21">
        <v>6.6000000000000003E-2</v>
      </c>
      <c r="AS110" s="21">
        <v>5.7999999999999996E-2</v>
      </c>
      <c r="AT110" s="21">
        <v>0.06</v>
      </c>
      <c r="AU110" s="21">
        <v>4.4000000000000004E-2</v>
      </c>
      <c r="AV110" s="21">
        <v>2.7999999999999997E-2</v>
      </c>
      <c r="AW110" s="21"/>
      <c r="AX110" s="21"/>
    </row>
    <row r="111" spans="3:50" s="177" customFormat="1" x14ac:dyDescent="0.25">
      <c r="C111" s="25" t="s">
        <v>24</v>
      </c>
      <c r="D111" s="14" t="s">
        <v>131</v>
      </c>
      <c r="E111" s="178"/>
      <c r="F111" s="25" t="s">
        <v>21</v>
      </c>
      <c r="G111" s="4">
        <v>137983</v>
      </c>
      <c r="H111" s="4">
        <v>532145</v>
      </c>
      <c r="I111" s="4">
        <v>481731</v>
      </c>
      <c r="J111" s="4">
        <v>174652</v>
      </c>
      <c r="K111" s="4">
        <v>1326511</v>
      </c>
      <c r="L111" s="179"/>
      <c r="M111" s="4"/>
      <c r="O111" s="25" t="s">
        <v>21</v>
      </c>
      <c r="P111" s="179">
        <v>13.9</v>
      </c>
      <c r="Q111" s="179">
        <v>8.5</v>
      </c>
      <c r="R111" s="179">
        <v>9.4</v>
      </c>
      <c r="S111" s="179">
        <v>11</v>
      </c>
      <c r="T111" s="179">
        <v>5.7</v>
      </c>
      <c r="U111" s="20"/>
      <c r="V111" s="20"/>
      <c r="Y111" s="25" t="s">
        <v>21</v>
      </c>
      <c r="Z111" s="4">
        <v>38359.273999999998</v>
      </c>
      <c r="AA111" s="4">
        <v>90464.65</v>
      </c>
      <c r="AB111" s="4">
        <v>90565.428000000014</v>
      </c>
      <c r="AC111" s="4">
        <v>38423.440000000002</v>
      </c>
      <c r="AD111" s="4">
        <v>151222.25400000002</v>
      </c>
      <c r="AE111" s="4"/>
      <c r="AF111" s="4"/>
      <c r="AH111" s="25" t="s">
        <v>21</v>
      </c>
      <c r="AI111" s="5">
        <v>8.8683891028776329E-2</v>
      </c>
      <c r="AJ111" s="5">
        <v>0.16987061110261634</v>
      </c>
      <c r="AK111" s="5">
        <v>0.14927989558207047</v>
      </c>
      <c r="AL111" s="5">
        <v>8.2109076651342011E-2</v>
      </c>
      <c r="AM111" s="5">
        <v>0.13208773261163811</v>
      </c>
      <c r="AN111" s="5"/>
      <c r="AO111" s="180"/>
      <c r="AQ111" s="25" t="s">
        <v>21</v>
      </c>
      <c r="AR111" s="5">
        <v>2.4654121705999819E-2</v>
      </c>
      <c r="AS111" s="5">
        <v>2.887800388744478E-2</v>
      </c>
      <c r="AT111" s="5">
        <v>2.806462036942925E-2</v>
      </c>
      <c r="AU111" s="5">
        <v>1.8063996863295243E-2</v>
      </c>
      <c r="AV111" s="5">
        <v>1.5058001517726745E-2</v>
      </c>
      <c r="AW111" s="5"/>
      <c r="AX111" s="5"/>
    </row>
    <row r="112" spans="3:50" s="177" customFormat="1" x14ac:dyDescent="0.25">
      <c r="C112" s="25" t="s">
        <v>24</v>
      </c>
      <c r="D112" s="14" t="s">
        <v>131</v>
      </c>
      <c r="E112" s="51"/>
      <c r="F112" s="25" t="s">
        <v>23</v>
      </c>
      <c r="G112" s="4">
        <v>172256</v>
      </c>
      <c r="H112" s="4">
        <v>907345</v>
      </c>
      <c r="I112" s="4">
        <v>1269093</v>
      </c>
      <c r="J112" s="4">
        <v>916955</v>
      </c>
      <c r="K112" s="4">
        <v>3265649</v>
      </c>
      <c r="L112" s="179"/>
      <c r="M112" s="4"/>
      <c r="O112" s="25" t="s">
        <v>23</v>
      </c>
      <c r="P112" s="179">
        <v>12.7</v>
      </c>
      <c r="Q112" s="179">
        <v>6.9</v>
      </c>
      <c r="R112" s="179">
        <v>6</v>
      </c>
      <c r="S112" s="179">
        <v>4.5</v>
      </c>
      <c r="T112" s="179">
        <v>3.1</v>
      </c>
      <c r="U112" s="20"/>
      <c r="V112" s="20"/>
      <c r="Y112" s="25" t="s">
        <v>23</v>
      </c>
      <c r="Z112" s="4">
        <v>43753.023999999998</v>
      </c>
      <c r="AA112" s="4">
        <v>125213.61</v>
      </c>
      <c r="AB112" s="4">
        <v>152291.16</v>
      </c>
      <c r="AC112" s="4">
        <v>82525.95</v>
      </c>
      <c r="AD112" s="4">
        <v>202470.23800000001</v>
      </c>
      <c r="AE112" s="4"/>
      <c r="AF112" s="4"/>
      <c r="AH112" s="25" t="s">
        <v>23</v>
      </c>
      <c r="AI112" s="5">
        <v>0.11071169878211733</v>
      </c>
      <c r="AJ112" s="5">
        <v>0.28964145041464906</v>
      </c>
      <c r="AK112" s="5">
        <v>0.39326941908230223</v>
      </c>
      <c r="AL112" s="5">
        <v>0.43108769656706658</v>
      </c>
      <c r="AM112" s="5">
        <v>0.32517798338307285</v>
      </c>
      <c r="AN112" s="5"/>
      <c r="AO112" s="180"/>
      <c r="AQ112" s="25" t="s">
        <v>23</v>
      </c>
      <c r="AR112" s="5">
        <v>2.8120771490657802E-2</v>
      </c>
      <c r="AS112" s="5">
        <v>3.9970520157221572E-2</v>
      </c>
      <c r="AT112" s="5">
        <v>4.7192330289876266E-2</v>
      </c>
      <c r="AU112" s="5">
        <v>3.8797892691035993E-2</v>
      </c>
      <c r="AV112" s="5">
        <v>2.0161034969750521E-2</v>
      </c>
      <c r="AW112" s="5"/>
      <c r="AX112" s="5"/>
    </row>
    <row r="113" spans="2:50" s="177" customFormat="1" x14ac:dyDescent="0.25">
      <c r="C113" s="25" t="s">
        <v>24</v>
      </c>
      <c r="D113" s="14" t="s">
        <v>131</v>
      </c>
      <c r="E113" s="51"/>
      <c r="F113" s="25" t="s">
        <v>8</v>
      </c>
      <c r="G113" s="4">
        <v>1245658</v>
      </c>
      <c r="H113" s="4">
        <v>1693159</v>
      </c>
      <c r="I113" s="4">
        <v>1476208</v>
      </c>
      <c r="J113" s="4">
        <v>1035466</v>
      </c>
      <c r="K113" s="4">
        <v>5450491</v>
      </c>
      <c r="L113" s="179"/>
      <c r="M113" s="4"/>
      <c r="O113" s="25" t="s">
        <v>8</v>
      </c>
      <c r="P113" s="179">
        <v>4.4000000000000004</v>
      </c>
      <c r="Q113" s="179">
        <v>4.5999999999999996</v>
      </c>
      <c r="R113" s="179">
        <v>6</v>
      </c>
      <c r="S113" s="179">
        <v>3.8</v>
      </c>
      <c r="T113" s="179">
        <v>2.2999999999999998</v>
      </c>
      <c r="U113" s="20"/>
      <c r="V113" s="20"/>
      <c r="Y113" s="25" t="s">
        <v>8</v>
      </c>
      <c r="Z113" s="4">
        <v>109617.90400000001</v>
      </c>
      <c r="AA113" s="4">
        <v>155770.628</v>
      </c>
      <c r="AB113" s="4">
        <v>177144.95999999999</v>
      </c>
      <c r="AC113" s="4">
        <v>78695.415999999997</v>
      </c>
      <c r="AD113" s="4">
        <v>250722.58599999998</v>
      </c>
      <c r="AE113" s="4"/>
      <c r="AF113" s="4"/>
      <c r="AH113" s="25" t="s">
        <v>8</v>
      </c>
      <c r="AI113" s="5">
        <v>0.80060441018910633</v>
      </c>
      <c r="AJ113" s="5">
        <v>0.54048793848273458</v>
      </c>
      <c r="AK113" s="5">
        <v>0.45745068533562727</v>
      </c>
      <c r="AL113" s="5">
        <v>0.48680322678159144</v>
      </c>
      <c r="AM113" s="5">
        <v>0.542734284005289</v>
      </c>
      <c r="AN113" s="5"/>
      <c r="AO113" s="180"/>
      <c r="AQ113" s="25" t="s">
        <v>8</v>
      </c>
      <c r="AR113" s="5">
        <v>7.0453188096641362E-2</v>
      </c>
      <c r="AS113" s="5">
        <v>4.9724890340411582E-2</v>
      </c>
      <c r="AT113" s="5">
        <v>5.4894082240275276E-2</v>
      </c>
      <c r="AU113" s="5">
        <v>3.6997045235400948E-2</v>
      </c>
      <c r="AV113" s="5">
        <v>2.4965777064243289E-2</v>
      </c>
      <c r="AW113" s="5"/>
      <c r="AX113" s="5"/>
    </row>
    <row r="114" spans="2:50" s="51" customFormat="1" x14ac:dyDescent="0.25">
      <c r="B114" s="181"/>
      <c r="C114" s="25"/>
      <c r="D114" s="15"/>
      <c r="G114" s="4"/>
      <c r="H114" s="4"/>
    </row>
    <row r="115" spans="2:50" s="51" customFormat="1" x14ac:dyDescent="0.25">
      <c r="B115" s="181"/>
      <c r="C115" s="25"/>
      <c r="D115" s="15"/>
      <c r="G115" s="4"/>
      <c r="H115" s="4"/>
    </row>
    <row r="116" spans="2:50" ht="23.25" x14ac:dyDescent="0.25">
      <c r="F116" s="119" t="s">
        <v>77</v>
      </c>
      <c r="G116" s="16" t="s">
        <v>133</v>
      </c>
      <c r="H116" s="4"/>
    </row>
    <row r="117" spans="2:50" x14ac:dyDescent="0.2">
      <c r="F117" s="120" t="s">
        <v>93</v>
      </c>
      <c r="G117" s="4"/>
      <c r="H117" s="4"/>
      <c r="O117" s="120" t="s">
        <v>93</v>
      </c>
      <c r="Y117" s="120" t="s">
        <v>93</v>
      </c>
      <c r="AH117" s="120" t="s">
        <v>93</v>
      </c>
      <c r="AQ117" s="120" t="s">
        <v>93</v>
      </c>
    </row>
    <row r="118" spans="2:50" x14ac:dyDescent="0.25">
      <c r="F118" s="8"/>
      <c r="G118" s="4"/>
      <c r="H118" s="4"/>
    </row>
    <row r="119" spans="2:50" s="144" customFormat="1" x14ac:dyDescent="0.25">
      <c r="F119" s="93" t="s">
        <v>19</v>
      </c>
      <c r="G119" s="93" t="s">
        <v>72</v>
      </c>
      <c r="H119" s="93" t="s">
        <v>71</v>
      </c>
      <c r="I119" s="93" t="s">
        <v>4</v>
      </c>
      <c r="J119" s="93" t="s">
        <v>12</v>
      </c>
      <c r="K119" s="93" t="s">
        <v>0</v>
      </c>
      <c r="L119" s="93"/>
      <c r="M119" s="117"/>
      <c r="O119" s="93" t="s">
        <v>19</v>
      </c>
      <c r="P119" s="93" t="s">
        <v>72</v>
      </c>
      <c r="Q119" s="93" t="s">
        <v>71</v>
      </c>
      <c r="R119" s="93" t="s">
        <v>4</v>
      </c>
      <c r="S119" s="93" t="s">
        <v>12</v>
      </c>
      <c r="T119" s="93" t="s">
        <v>0</v>
      </c>
      <c r="U119" s="117" t="s">
        <v>96</v>
      </c>
      <c r="V119" s="117"/>
      <c r="Y119" s="93" t="s">
        <v>19</v>
      </c>
      <c r="Z119" s="93" t="s">
        <v>72</v>
      </c>
      <c r="AA119" s="93" t="s">
        <v>71</v>
      </c>
      <c r="AB119" s="93" t="s">
        <v>4</v>
      </c>
      <c r="AC119" s="93" t="s">
        <v>12</v>
      </c>
      <c r="AD119" s="93" t="s">
        <v>0</v>
      </c>
      <c r="AE119" s="117" t="s">
        <v>96</v>
      </c>
      <c r="AF119" s="117"/>
      <c r="AH119" s="93" t="s">
        <v>19</v>
      </c>
      <c r="AI119" s="93" t="s">
        <v>72</v>
      </c>
      <c r="AJ119" s="93" t="s">
        <v>71</v>
      </c>
      <c r="AK119" s="93" t="s">
        <v>4</v>
      </c>
      <c r="AL119" s="93" t="s">
        <v>12</v>
      </c>
      <c r="AM119" s="93" t="s">
        <v>0</v>
      </c>
      <c r="AN119" s="117" t="s">
        <v>96</v>
      </c>
      <c r="AO119" s="117"/>
      <c r="AQ119" s="93" t="s">
        <v>19</v>
      </c>
      <c r="AR119" s="93" t="s">
        <v>72</v>
      </c>
      <c r="AS119" s="93" t="s">
        <v>71</v>
      </c>
      <c r="AT119" s="93" t="s">
        <v>4</v>
      </c>
      <c r="AU119" s="93" t="s">
        <v>12</v>
      </c>
      <c r="AV119" s="93" t="s">
        <v>0</v>
      </c>
      <c r="AW119" s="117" t="s">
        <v>96</v>
      </c>
      <c r="AX119" s="117"/>
    </row>
    <row r="120" spans="2:50" s="140" customFormat="1" x14ac:dyDescent="0.25">
      <c r="C120" s="35" t="s">
        <v>31</v>
      </c>
      <c r="D120" s="14" t="s">
        <v>97</v>
      </c>
      <c r="E120" s="17"/>
      <c r="F120" s="18" t="s">
        <v>9</v>
      </c>
      <c r="G120" s="3">
        <v>806426</v>
      </c>
      <c r="H120" s="3">
        <v>1031997</v>
      </c>
      <c r="I120" s="3">
        <v>774896</v>
      </c>
      <c r="J120" s="3">
        <v>150237</v>
      </c>
      <c r="K120" s="3">
        <v>2763556</v>
      </c>
      <c r="L120" s="141"/>
      <c r="M120" s="3"/>
      <c r="O120" s="18" t="s">
        <v>9</v>
      </c>
      <c r="P120" s="142">
        <v>5.2</v>
      </c>
      <c r="Q120" s="142">
        <v>5.8</v>
      </c>
      <c r="R120" s="142">
        <v>7.1</v>
      </c>
      <c r="S120" s="142">
        <v>11</v>
      </c>
      <c r="T120" s="142">
        <v>3.9</v>
      </c>
      <c r="U120" s="141"/>
      <c r="V120" s="19"/>
      <c r="Y120" s="18" t="s">
        <v>9</v>
      </c>
      <c r="Z120" s="3">
        <v>83868.304000000004</v>
      </c>
      <c r="AA120" s="3">
        <v>119711.65199999999</v>
      </c>
      <c r="AB120" s="3">
        <v>110035.23199999999</v>
      </c>
      <c r="AC120" s="3">
        <v>33052.14</v>
      </c>
      <c r="AD120" s="3">
        <v>215557.36800000002</v>
      </c>
      <c r="AE120" s="3"/>
      <c r="AF120" s="3"/>
      <c r="AH120" s="18" t="s">
        <v>9</v>
      </c>
      <c r="AI120" s="21">
        <v>1</v>
      </c>
      <c r="AJ120" s="21">
        <v>1</v>
      </c>
      <c r="AK120" s="21">
        <v>1</v>
      </c>
      <c r="AL120" s="21">
        <v>1</v>
      </c>
      <c r="AM120" s="21">
        <v>1</v>
      </c>
      <c r="AN120" s="148"/>
      <c r="AO120" s="94"/>
      <c r="AQ120" s="18" t="s">
        <v>9</v>
      </c>
      <c r="AR120" s="138">
        <v>0.10400000000000001</v>
      </c>
      <c r="AS120" s="138">
        <v>0.11599999999999999</v>
      </c>
      <c r="AT120" s="138">
        <v>0.14199999999999999</v>
      </c>
      <c r="AU120" s="138">
        <v>0.22</v>
      </c>
      <c r="AV120" s="138">
        <v>7.8E-2</v>
      </c>
      <c r="AW120" s="21"/>
      <c r="AX120" s="21"/>
    </row>
    <row r="121" spans="2:50" s="140" customFormat="1" x14ac:dyDescent="0.25">
      <c r="C121" s="25" t="s">
        <v>31</v>
      </c>
      <c r="D121" s="14" t="s">
        <v>97</v>
      </c>
      <c r="E121" s="8"/>
      <c r="F121" s="13" t="s">
        <v>21</v>
      </c>
      <c r="G121" s="4">
        <v>323457</v>
      </c>
      <c r="H121" s="4">
        <v>412268</v>
      </c>
      <c r="I121" s="4">
        <v>276265</v>
      </c>
      <c r="J121" s="4" t="s">
        <v>73</v>
      </c>
      <c r="K121" s="4">
        <v>1037187</v>
      </c>
      <c r="L121" s="141"/>
      <c r="M121" s="4"/>
      <c r="O121" s="13" t="s">
        <v>21</v>
      </c>
      <c r="P121" s="142">
        <v>8.6999999999999993</v>
      </c>
      <c r="Q121" s="142">
        <v>9.8000000000000007</v>
      </c>
      <c r="R121" s="142">
        <v>12.6</v>
      </c>
      <c r="S121" s="142" t="s">
        <v>73</v>
      </c>
      <c r="T121" s="142">
        <v>5.7</v>
      </c>
      <c r="U121" s="141"/>
      <c r="V121" s="20"/>
      <c r="Y121" s="13" t="s">
        <v>21</v>
      </c>
      <c r="Z121" s="4">
        <v>56281.517999999996</v>
      </c>
      <c r="AA121" s="4">
        <v>80804.528000000006</v>
      </c>
      <c r="AB121" s="4">
        <v>69618.78</v>
      </c>
      <c r="AC121" s="4" t="s">
        <v>73</v>
      </c>
      <c r="AD121" s="4">
        <v>118239.31800000001</v>
      </c>
      <c r="AE121" s="4"/>
      <c r="AF121" s="4"/>
      <c r="AH121" s="13" t="s">
        <v>21</v>
      </c>
      <c r="AI121" s="5">
        <v>0.4010994189175448</v>
      </c>
      <c r="AJ121" s="5">
        <v>0.39948565741954678</v>
      </c>
      <c r="AK121" s="5">
        <v>0.35651881026615184</v>
      </c>
      <c r="AL121" s="5"/>
      <c r="AM121" s="5">
        <v>0.37530884121761959</v>
      </c>
      <c r="AN121" s="148"/>
      <c r="AO121" s="94"/>
      <c r="AQ121" s="13" t="s">
        <v>21</v>
      </c>
      <c r="AR121" s="5">
        <v>6.9791298891652781E-2</v>
      </c>
      <c r="AS121" s="5">
        <v>7.8299188854231178E-2</v>
      </c>
      <c r="AT121" s="5">
        <v>8.9842740187070266E-2</v>
      </c>
      <c r="AU121" s="5"/>
      <c r="AV121" s="5">
        <v>4.278520789880863E-2</v>
      </c>
      <c r="AW121" s="5"/>
      <c r="AX121" s="5"/>
    </row>
    <row r="122" spans="2:50" s="140" customFormat="1" x14ac:dyDescent="0.25">
      <c r="C122" s="25" t="s">
        <v>31</v>
      </c>
      <c r="D122" s="14" t="s">
        <v>97</v>
      </c>
      <c r="E122" s="8"/>
      <c r="F122" s="13" t="s">
        <v>23</v>
      </c>
      <c r="G122" s="4">
        <v>196659</v>
      </c>
      <c r="H122" s="4">
        <v>332586</v>
      </c>
      <c r="I122" s="4">
        <v>321995</v>
      </c>
      <c r="J122" s="4">
        <v>78544</v>
      </c>
      <c r="K122" s="4">
        <v>929784</v>
      </c>
      <c r="L122" s="141"/>
      <c r="M122" s="4"/>
      <c r="O122" s="13" t="s">
        <v>23</v>
      </c>
      <c r="P122" s="142">
        <v>12.7</v>
      </c>
      <c r="Q122" s="142">
        <v>11.3</v>
      </c>
      <c r="R122" s="142">
        <v>11.5</v>
      </c>
      <c r="S122" s="142">
        <v>15.7</v>
      </c>
      <c r="T122" s="142">
        <v>6.6</v>
      </c>
      <c r="U122" s="141"/>
      <c r="V122" s="20"/>
      <c r="Y122" s="13" t="s">
        <v>23</v>
      </c>
      <c r="Z122" s="4">
        <v>49951.385999999999</v>
      </c>
      <c r="AA122" s="4">
        <v>75164.436000000002</v>
      </c>
      <c r="AB122" s="4">
        <v>74058.850000000006</v>
      </c>
      <c r="AC122" s="4">
        <v>24662.816000000003</v>
      </c>
      <c r="AD122" s="4">
        <v>122731.48799999998</v>
      </c>
      <c r="AE122" s="4"/>
      <c r="AF122" s="4"/>
      <c r="AH122" s="13" t="s">
        <v>23</v>
      </c>
      <c r="AI122" s="5">
        <v>0.24386490514938755</v>
      </c>
      <c r="AJ122" s="5">
        <v>0.32227419265753682</v>
      </c>
      <c r="AK122" s="5">
        <v>0.41553318122690014</v>
      </c>
      <c r="AL122" s="5">
        <v>0.52280064165285511</v>
      </c>
      <c r="AM122" s="5">
        <v>0.33644478346015061</v>
      </c>
      <c r="AN122" s="148"/>
      <c r="AO122" s="94"/>
      <c r="AQ122" s="13" t="s">
        <v>23</v>
      </c>
      <c r="AR122" s="5">
        <v>6.1941685907944431E-2</v>
      </c>
      <c r="AS122" s="5">
        <v>7.2833967540603325E-2</v>
      </c>
      <c r="AT122" s="5">
        <v>9.5572631682187034E-2</v>
      </c>
      <c r="AU122" s="5">
        <v>0.16415940147899652</v>
      </c>
      <c r="AV122" s="5">
        <v>4.4410711416739884E-2</v>
      </c>
      <c r="AW122" s="5"/>
      <c r="AX122" s="5"/>
    </row>
    <row r="123" spans="2:50" s="140" customFormat="1" x14ac:dyDescent="0.25">
      <c r="C123" s="25" t="s">
        <v>31</v>
      </c>
      <c r="D123" s="14" t="s">
        <v>97</v>
      </c>
      <c r="E123" s="8"/>
      <c r="F123" s="13" t="s">
        <v>8</v>
      </c>
      <c r="G123" s="4">
        <v>286310</v>
      </c>
      <c r="H123" s="4">
        <v>287143</v>
      </c>
      <c r="I123" s="4">
        <v>176636</v>
      </c>
      <c r="J123" s="4">
        <v>46496</v>
      </c>
      <c r="K123" s="4">
        <v>796585</v>
      </c>
      <c r="L123" s="141"/>
      <c r="M123" s="4"/>
      <c r="O123" s="13" t="s">
        <v>8</v>
      </c>
      <c r="P123" s="142">
        <v>9.5</v>
      </c>
      <c r="Q123" s="142">
        <v>12.3</v>
      </c>
      <c r="R123" s="142">
        <v>16.5</v>
      </c>
      <c r="S123" s="142">
        <v>21.7</v>
      </c>
      <c r="T123" s="142">
        <v>6.6</v>
      </c>
      <c r="U123" s="141"/>
      <c r="V123" s="20"/>
      <c r="Y123" s="13" t="s">
        <v>8</v>
      </c>
      <c r="Z123" s="4">
        <v>54398.9</v>
      </c>
      <c r="AA123" s="4">
        <v>70637.178000000014</v>
      </c>
      <c r="AB123" s="4">
        <v>58289.88</v>
      </c>
      <c r="AC123" s="4">
        <v>20179.263999999999</v>
      </c>
      <c r="AD123" s="4">
        <v>105149.22</v>
      </c>
      <c r="AE123" s="4"/>
      <c r="AF123" s="4"/>
      <c r="AH123" s="13" t="s">
        <v>8</v>
      </c>
      <c r="AI123" s="5">
        <v>0.35503567593306762</v>
      </c>
      <c r="AJ123" s="5">
        <v>0.27824014992291646</v>
      </c>
      <c r="AK123" s="5">
        <v>0.22794800850694802</v>
      </c>
      <c r="AL123" s="5">
        <v>0.3094843480633932</v>
      </c>
      <c r="AM123" s="5">
        <v>0.28824637532222974</v>
      </c>
      <c r="AN123" s="148"/>
      <c r="AO123" s="94"/>
      <c r="AQ123" s="13" t="s">
        <v>8</v>
      </c>
      <c r="AR123" s="5">
        <v>6.7456778427282857E-2</v>
      </c>
      <c r="AS123" s="5">
        <v>6.8447076881037447E-2</v>
      </c>
      <c r="AT123" s="5">
        <v>7.5222842807292842E-2</v>
      </c>
      <c r="AU123" s="5">
        <v>0.13431620705951264</v>
      </c>
      <c r="AV123" s="5">
        <v>3.8048521542534325E-2</v>
      </c>
      <c r="AW123" s="5"/>
      <c r="AX123" s="5"/>
    </row>
    <row r="124" spans="2:50" s="140" customFormat="1" x14ac:dyDescent="0.25">
      <c r="C124" s="35" t="s">
        <v>6</v>
      </c>
      <c r="D124" s="14" t="s">
        <v>97</v>
      </c>
      <c r="E124" s="8"/>
      <c r="F124" s="18" t="s">
        <v>9</v>
      </c>
      <c r="G124" s="3">
        <v>450860</v>
      </c>
      <c r="H124" s="3">
        <v>536212</v>
      </c>
      <c r="I124" s="3">
        <v>372373</v>
      </c>
      <c r="J124" s="3">
        <v>75421</v>
      </c>
      <c r="K124" s="3">
        <v>1434866</v>
      </c>
      <c r="L124" s="141"/>
      <c r="M124" s="3"/>
      <c r="O124" s="18" t="s">
        <v>9</v>
      </c>
      <c r="P124" s="142">
        <v>6.9</v>
      </c>
      <c r="Q124" s="142">
        <v>8.5</v>
      </c>
      <c r="R124" s="142">
        <v>10.6</v>
      </c>
      <c r="S124" s="142">
        <v>15.7</v>
      </c>
      <c r="T124" s="142">
        <v>5.7</v>
      </c>
      <c r="U124" s="141"/>
      <c r="V124" s="19"/>
      <c r="Y124" s="18" t="s">
        <v>9</v>
      </c>
      <c r="Z124" s="3">
        <v>62218.68</v>
      </c>
      <c r="AA124" s="3">
        <v>91156.04</v>
      </c>
      <c r="AB124" s="3">
        <v>78943.076000000001</v>
      </c>
      <c r="AC124" s="3">
        <v>23682.194</v>
      </c>
      <c r="AD124" s="3">
        <v>163574.72400000002</v>
      </c>
      <c r="AE124" s="3"/>
      <c r="AF124" s="3"/>
      <c r="AH124" s="18" t="s">
        <v>9</v>
      </c>
      <c r="AI124" s="21">
        <v>1</v>
      </c>
      <c r="AJ124" s="21">
        <v>1</v>
      </c>
      <c r="AK124" s="21">
        <v>1</v>
      </c>
      <c r="AL124" s="21">
        <v>1</v>
      </c>
      <c r="AM124" s="21">
        <v>1</v>
      </c>
      <c r="AN124" s="148"/>
      <c r="AO124" s="94"/>
      <c r="AQ124" s="18" t="s">
        <v>9</v>
      </c>
      <c r="AR124" s="21">
        <v>0.13800000000000001</v>
      </c>
      <c r="AS124" s="21">
        <v>0.17</v>
      </c>
      <c r="AT124" s="21">
        <v>0.21199999999999999</v>
      </c>
      <c r="AU124" s="21">
        <v>0.314</v>
      </c>
      <c r="AV124" s="21">
        <v>0.114</v>
      </c>
      <c r="AW124" s="21"/>
      <c r="AX124" s="21"/>
    </row>
    <row r="125" spans="2:50" s="140" customFormat="1" x14ac:dyDescent="0.25">
      <c r="C125" s="25" t="s">
        <v>6</v>
      </c>
      <c r="D125" s="14" t="s">
        <v>97</v>
      </c>
      <c r="E125" s="17"/>
      <c r="F125" s="13" t="s">
        <v>21</v>
      </c>
      <c r="G125" s="4">
        <v>186857</v>
      </c>
      <c r="H125" s="4">
        <v>208524</v>
      </c>
      <c r="I125" s="4">
        <v>152612</v>
      </c>
      <c r="J125" s="4" t="s">
        <v>73</v>
      </c>
      <c r="K125" s="4">
        <v>562033</v>
      </c>
      <c r="L125" s="141"/>
      <c r="M125" s="4"/>
      <c r="O125" s="13" t="s">
        <v>21</v>
      </c>
      <c r="P125" s="142">
        <v>12.7</v>
      </c>
      <c r="Q125" s="142">
        <v>13.8</v>
      </c>
      <c r="R125" s="142">
        <v>16.5</v>
      </c>
      <c r="S125" s="142" t="s">
        <v>73</v>
      </c>
      <c r="T125" s="142">
        <v>8.1999999999999993</v>
      </c>
      <c r="U125" s="141"/>
      <c r="V125" s="20"/>
      <c r="Y125" s="13" t="s">
        <v>21</v>
      </c>
      <c r="Z125" s="4">
        <v>47461.678</v>
      </c>
      <c r="AA125" s="4">
        <v>57552.624000000003</v>
      </c>
      <c r="AB125" s="4">
        <v>50361.96</v>
      </c>
      <c r="AC125" s="4" t="s">
        <v>73</v>
      </c>
      <c r="AD125" s="4">
        <v>92173.411999999997</v>
      </c>
      <c r="AE125" s="4"/>
      <c r="AF125" s="4"/>
      <c r="AH125" s="13" t="s">
        <v>21</v>
      </c>
      <c r="AI125" s="5">
        <v>0.4144457259459699</v>
      </c>
      <c r="AJ125" s="5">
        <v>0.38888350130172394</v>
      </c>
      <c r="AK125" s="5">
        <v>0.40983637374353138</v>
      </c>
      <c r="AL125" s="5"/>
      <c r="AM125" s="5">
        <v>0.3916972037807015</v>
      </c>
      <c r="AN125" s="148"/>
      <c r="AO125" s="94"/>
      <c r="AQ125" s="13" t="s">
        <v>21</v>
      </c>
      <c r="AR125" s="5">
        <v>0.10526921439027635</v>
      </c>
      <c r="AS125" s="5">
        <v>0.10733184635927583</v>
      </c>
      <c r="AT125" s="5">
        <v>0.13524600333536535</v>
      </c>
      <c r="AU125" s="5"/>
      <c r="AV125" s="5">
        <v>6.4238341420035039E-2</v>
      </c>
      <c r="AW125" s="5"/>
      <c r="AX125" s="5"/>
    </row>
    <row r="126" spans="2:50" s="140" customFormat="1" x14ac:dyDescent="0.25">
      <c r="C126" s="25" t="s">
        <v>6</v>
      </c>
      <c r="D126" s="14" t="s">
        <v>97</v>
      </c>
      <c r="E126" s="8"/>
      <c r="F126" s="13" t="s">
        <v>23</v>
      </c>
      <c r="G126" s="4">
        <v>136943</v>
      </c>
      <c r="H126" s="4">
        <v>190225</v>
      </c>
      <c r="I126" s="4">
        <v>156336</v>
      </c>
      <c r="J126" s="4">
        <v>44700</v>
      </c>
      <c r="K126" s="4">
        <v>528204</v>
      </c>
      <c r="L126" s="141"/>
      <c r="M126" s="4"/>
      <c r="O126" s="13" t="s">
        <v>23</v>
      </c>
      <c r="P126" s="142">
        <v>13.9</v>
      </c>
      <c r="Q126" s="142">
        <v>16.2</v>
      </c>
      <c r="R126" s="142">
        <v>161.5</v>
      </c>
      <c r="S126" s="142">
        <v>21.7</v>
      </c>
      <c r="T126" s="142">
        <v>8.1999999999999993</v>
      </c>
      <c r="U126" s="141"/>
      <c r="V126" s="20"/>
      <c r="Y126" s="13" t="s">
        <v>23</v>
      </c>
      <c r="Z126" s="4">
        <v>38070.154000000002</v>
      </c>
      <c r="AA126" s="4">
        <v>61632.9</v>
      </c>
      <c r="AB126" s="4">
        <v>504965.28</v>
      </c>
      <c r="AC126" s="4">
        <v>19399.8</v>
      </c>
      <c r="AD126" s="4">
        <v>86625.455999999991</v>
      </c>
      <c r="AE126" s="4"/>
      <c r="AF126" s="4"/>
      <c r="AH126" s="13" t="s">
        <v>23</v>
      </c>
      <c r="AI126" s="5">
        <v>0.30373730204498073</v>
      </c>
      <c r="AJ126" s="5">
        <v>0.35475707369473269</v>
      </c>
      <c r="AK126" s="5">
        <v>0.41983709882295439</v>
      </c>
      <c r="AL126" s="5">
        <v>0.59267312817385076</v>
      </c>
      <c r="AM126" s="5">
        <v>0.36812078619188132</v>
      </c>
      <c r="AN126" s="148"/>
      <c r="AO126" s="94"/>
      <c r="AQ126" s="13" t="s">
        <v>23</v>
      </c>
      <c r="AR126" s="5">
        <v>8.443896996850464E-2</v>
      </c>
      <c r="AS126" s="5">
        <v>0.11494129187709339</v>
      </c>
      <c r="AT126" s="5">
        <v>1.3560738291981425</v>
      </c>
      <c r="AU126" s="5">
        <v>0.25722013762745122</v>
      </c>
      <c r="AV126" s="5">
        <v>6.0371808935468528E-2</v>
      </c>
      <c r="AW126" s="5"/>
      <c r="AX126" s="5"/>
    </row>
    <row r="127" spans="2:50" s="140" customFormat="1" x14ac:dyDescent="0.25">
      <c r="C127" s="25" t="s">
        <v>6</v>
      </c>
      <c r="D127" s="14" t="s">
        <v>97</v>
      </c>
      <c r="E127" s="8"/>
      <c r="F127" s="13" t="s">
        <v>8</v>
      </c>
      <c r="G127" s="4">
        <v>127060</v>
      </c>
      <c r="H127" s="4">
        <v>137463</v>
      </c>
      <c r="I127" s="4">
        <v>63425</v>
      </c>
      <c r="J127" s="4" t="s">
        <v>73</v>
      </c>
      <c r="K127" s="4">
        <v>344629</v>
      </c>
      <c r="L127" s="141"/>
      <c r="M127" s="4"/>
      <c r="O127" s="13" t="s">
        <v>8</v>
      </c>
      <c r="P127" s="142">
        <v>13.9</v>
      </c>
      <c r="Q127" s="142">
        <v>17.7</v>
      </c>
      <c r="R127" s="142">
        <v>26.3</v>
      </c>
      <c r="S127" s="142" t="s">
        <v>73</v>
      </c>
      <c r="T127" s="142">
        <v>10.6</v>
      </c>
      <c r="U127" s="141"/>
      <c r="V127" s="20"/>
      <c r="Y127" s="13" t="s">
        <v>8</v>
      </c>
      <c r="Z127" s="4">
        <v>35322.68</v>
      </c>
      <c r="AA127" s="4">
        <v>48661.902000000002</v>
      </c>
      <c r="AB127" s="4">
        <v>33361.550000000003</v>
      </c>
      <c r="AC127" s="4" t="s">
        <v>73</v>
      </c>
      <c r="AD127" s="4">
        <v>73061.347999999998</v>
      </c>
      <c r="AE127" s="4"/>
      <c r="AF127" s="4"/>
      <c r="AH127" s="13" t="s">
        <v>8</v>
      </c>
      <c r="AI127" s="5">
        <v>0.28181697200904937</v>
      </c>
      <c r="AJ127" s="5">
        <v>0.25635942500354336</v>
      </c>
      <c r="AK127" s="5">
        <v>0.17032652743351426</v>
      </c>
      <c r="AL127" s="5"/>
      <c r="AM127" s="5">
        <v>0.24018201002741718</v>
      </c>
      <c r="AN127" s="148"/>
      <c r="AO127" s="94"/>
      <c r="AQ127" s="13" t="s">
        <v>8</v>
      </c>
      <c r="AR127" s="5">
        <v>7.8345118218515725E-2</v>
      </c>
      <c r="AS127" s="5">
        <v>9.0751236451254352E-2</v>
      </c>
      <c r="AT127" s="5">
        <v>8.9591753430028495E-2</v>
      </c>
      <c r="AU127" s="5"/>
      <c r="AV127" s="5">
        <v>5.0918586125812439E-2</v>
      </c>
      <c r="AW127" s="5"/>
      <c r="AX127" s="5"/>
    </row>
    <row r="128" spans="2:50" s="140" customFormat="1" x14ac:dyDescent="0.25">
      <c r="C128" s="35" t="s">
        <v>24</v>
      </c>
      <c r="D128" s="14" t="s">
        <v>97</v>
      </c>
      <c r="E128" s="8"/>
      <c r="F128" s="18" t="s">
        <v>9</v>
      </c>
      <c r="G128" s="3">
        <v>355566</v>
      </c>
      <c r="H128" s="3">
        <v>495785</v>
      </c>
      <c r="I128" s="3">
        <v>402523</v>
      </c>
      <c r="J128" s="3">
        <v>74816</v>
      </c>
      <c r="K128" s="3">
        <v>1328690</v>
      </c>
      <c r="L128" s="141"/>
      <c r="M128" s="3"/>
      <c r="O128" s="18" t="s">
        <v>9</v>
      </c>
      <c r="P128" s="142">
        <v>8.1</v>
      </c>
      <c r="Q128" s="142">
        <v>9.1999999999999993</v>
      </c>
      <c r="R128" s="142">
        <v>10</v>
      </c>
      <c r="S128" s="142">
        <v>16.3</v>
      </c>
      <c r="T128" s="142">
        <v>5.7</v>
      </c>
      <c r="U128" s="141"/>
      <c r="V128" s="19"/>
      <c r="Y128" s="18" t="s">
        <v>9</v>
      </c>
      <c r="Z128" s="3">
        <v>57601.692000000003</v>
      </c>
      <c r="AA128" s="3">
        <v>91224.44</v>
      </c>
      <c r="AB128" s="3">
        <v>80504.600000000006</v>
      </c>
      <c r="AC128" s="3">
        <v>24390.016</v>
      </c>
      <c r="AD128" s="3">
        <v>151470.66</v>
      </c>
      <c r="AE128" s="3"/>
      <c r="AF128" s="3"/>
      <c r="AH128" s="18" t="s">
        <v>9</v>
      </c>
      <c r="AI128" s="21">
        <v>1</v>
      </c>
      <c r="AJ128" s="21">
        <v>1</v>
      </c>
      <c r="AK128" s="21">
        <v>1</v>
      </c>
      <c r="AL128" s="21">
        <v>1</v>
      </c>
      <c r="AM128" s="21">
        <v>1</v>
      </c>
      <c r="AN128" s="148"/>
      <c r="AO128" s="94"/>
      <c r="AQ128" s="18" t="s">
        <v>9</v>
      </c>
      <c r="AR128" s="21">
        <v>0.16200000000000001</v>
      </c>
      <c r="AS128" s="21">
        <v>0.184</v>
      </c>
      <c r="AT128" s="21">
        <v>0.2</v>
      </c>
      <c r="AU128" s="21">
        <v>0.32600000000000001</v>
      </c>
      <c r="AV128" s="21">
        <v>0.114</v>
      </c>
      <c r="AW128" s="21"/>
      <c r="AX128" s="21"/>
    </row>
    <row r="129" spans="3:50" s="140" customFormat="1" x14ac:dyDescent="0.25">
      <c r="C129" s="25" t="s">
        <v>24</v>
      </c>
      <c r="D129" s="14" t="s">
        <v>97</v>
      </c>
      <c r="E129" s="8"/>
      <c r="F129" s="13" t="s">
        <v>21</v>
      </c>
      <c r="G129" s="4">
        <v>136600</v>
      </c>
      <c r="H129" s="4">
        <v>203744</v>
      </c>
      <c r="I129" s="4">
        <v>123653</v>
      </c>
      <c r="J129" s="4" t="s">
        <v>73</v>
      </c>
      <c r="K129" s="4">
        <v>475154</v>
      </c>
      <c r="L129" s="141"/>
      <c r="M129" s="4"/>
      <c r="O129" s="13" t="s">
        <v>21</v>
      </c>
      <c r="P129" s="142">
        <v>13.9</v>
      </c>
      <c r="Q129" s="142">
        <v>13.8</v>
      </c>
      <c r="R129" s="142">
        <v>20.2</v>
      </c>
      <c r="S129" s="142" t="s">
        <v>73</v>
      </c>
      <c r="T129" s="142">
        <v>8.6999999999999993</v>
      </c>
      <c r="U129" s="141"/>
      <c r="V129" s="20"/>
      <c r="Y129" s="13" t="s">
        <v>21</v>
      </c>
      <c r="Z129" s="4">
        <v>37974.800000000003</v>
      </c>
      <c r="AA129" s="4">
        <v>56233.344000000005</v>
      </c>
      <c r="AB129" s="4">
        <v>49955.812000000005</v>
      </c>
      <c r="AC129" s="4" t="s">
        <v>73</v>
      </c>
      <c r="AD129" s="4">
        <v>82676.796000000002</v>
      </c>
      <c r="AE129" s="4"/>
      <c r="AF129" s="4"/>
      <c r="AH129" s="13" t="s">
        <v>21</v>
      </c>
      <c r="AI129" s="5">
        <v>0.38417621482368958</v>
      </c>
      <c r="AJ129" s="5">
        <v>0.41095232812610305</v>
      </c>
      <c r="AK129" s="5">
        <v>0.30719486836777027</v>
      </c>
      <c r="AL129" s="5"/>
      <c r="AM129" s="5">
        <v>0.35761087988921419</v>
      </c>
      <c r="AN129" s="148"/>
      <c r="AO129" s="94"/>
      <c r="AQ129" s="13" t="s">
        <v>21</v>
      </c>
      <c r="AR129" s="5">
        <v>0.10680098772098572</v>
      </c>
      <c r="AS129" s="5">
        <v>0.11342284256280445</v>
      </c>
      <c r="AT129" s="5">
        <v>0.12410672682057917</v>
      </c>
      <c r="AU129" s="5"/>
      <c r="AV129" s="5">
        <v>6.222429310072327E-2</v>
      </c>
      <c r="AW129" s="5"/>
      <c r="AX129" s="5"/>
    </row>
    <row r="130" spans="3:50" s="140" customFormat="1" x14ac:dyDescent="0.25">
      <c r="C130" s="25" t="s">
        <v>24</v>
      </c>
      <c r="D130" s="14" t="s">
        <v>97</v>
      </c>
      <c r="E130" s="17"/>
      <c r="F130" s="13" t="s">
        <v>23</v>
      </c>
      <c r="G130" s="4">
        <v>59716</v>
      </c>
      <c r="H130" s="4">
        <v>142361</v>
      </c>
      <c r="I130" s="4">
        <v>165659</v>
      </c>
      <c r="J130" s="4">
        <v>33844</v>
      </c>
      <c r="K130" s="4">
        <v>401580</v>
      </c>
      <c r="L130" s="141"/>
      <c r="M130" s="4"/>
      <c r="O130" s="13" t="s">
        <v>23</v>
      </c>
      <c r="P130" s="142">
        <v>21.2</v>
      </c>
      <c r="Q130" s="142">
        <v>17.7</v>
      </c>
      <c r="R130" s="142">
        <v>16.5</v>
      </c>
      <c r="S130" s="142">
        <v>25</v>
      </c>
      <c r="T130" s="142">
        <v>9.1999999999999993</v>
      </c>
      <c r="U130" s="141"/>
      <c r="V130" s="20"/>
      <c r="Y130" s="13" t="s">
        <v>23</v>
      </c>
      <c r="Z130" s="4">
        <v>25319.583999999999</v>
      </c>
      <c r="AA130" s="4">
        <v>50395.793999999994</v>
      </c>
      <c r="AB130" s="4">
        <v>54667.47</v>
      </c>
      <c r="AC130" s="4">
        <v>16922</v>
      </c>
      <c r="AD130" s="4">
        <v>73890.719999999987</v>
      </c>
      <c r="AE130" s="4"/>
      <c r="AF130" s="4"/>
      <c r="AH130" s="13" t="s">
        <v>23</v>
      </c>
      <c r="AI130" s="5">
        <v>0.16794631657695056</v>
      </c>
      <c r="AJ130" s="5">
        <v>0.28714261222102322</v>
      </c>
      <c r="AK130" s="5">
        <v>0.41155163804304351</v>
      </c>
      <c r="AL130" s="5">
        <v>0.45236313088109498</v>
      </c>
      <c r="AM130" s="5">
        <v>0.30223754224085375</v>
      </c>
      <c r="AN130" s="148"/>
      <c r="AO130" s="94"/>
      <c r="AQ130" s="13" t="s">
        <v>23</v>
      </c>
      <c r="AR130" s="5">
        <v>7.1209238228627042E-2</v>
      </c>
      <c r="AS130" s="5">
        <v>0.10164848472624222</v>
      </c>
      <c r="AT130" s="5">
        <v>0.13581204055420437</v>
      </c>
      <c r="AU130" s="5">
        <v>0.22618156544054749</v>
      </c>
      <c r="AV130" s="5">
        <v>5.5611707772317089E-2</v>
      </c>
      <c r="AW130" s="5"/>
      <c r="AX130" s="5"/>
    </row>
    <row r="131" spans="3:50" s="140" customFormat="1" x14ac:dyDescent="0.25">
      <c r="C131" s="25" t="s">
        <v>24</v>
      </c>
      <c r="D131" s="14" t="s">
        <v>97</v>
      </c>
      <c r="E131" s="8"/>
      <c r="F131" s="13" t="s">
        <v>8</v>
      </c>
      <c r="G131" s="4">
        <v>159250</v>
      </c>
      <c r="H131" s="4">
        <v>149680</v>
      </c>
      <c r="I131" s="4">
        <v>113211</v>
      </c>
      <c r="J131" s="4" t="s">
        <v>73</v>
      </c>
      <c r="K131" s="4">
        <v>451956</v>
      </c>
      <c r="L131" s="141"/>
      <c r="M131" s="4"/>
      <c r="O131" s="13" t="s">
        <v>8</v>
      </c>
      <c r="P131" s="142">
        <v>12.7</v>
      </c>
      <c r="Q131" s="142">
        <v>17.7</v>
      </c>
      <c r="R131" s="142">
        <v>20.2</v>
      </c>
      <c r="S131" s="142" t="s">
        <v>73</v>
      </c>
      <c r="T131" s="142">
        <v>8.6999999999999993</v>
      </c>
      <c r="U131" s="141"/>
      <c r="V131" s="20"/>
      <c r="Y131" s="13" t="s">
        <v>8</v>
      </c>
      <c r="Z131" s="4">
        <v>40449.5</v>
      </c>
      <c r="AA131" s="4">
        <v>52986.720000000001</v>
      </c>
      <c r="AB131" s="4">
        <v>45737.243999999992</v>
      </c>
      <c r="AC131" s="4" t="s">
        <v>73</v>
      </c>
      <c r="AD131" s="4">
        <v>78640.343999999997</v>
      </c>
      <c r="AE131" s="4"/>
      <c r="AF131" s="4"/>
      <c r="AH131" s="13" t="s">
        <v>8</v>
      </c>
      <c r="AI131" s="5">
        <v>0.4478774685993599</v>
      </c>
      <c r="AJ131" s="5">
        <v>0.30190505965287373</v>
      </c>
      <c r="AK131" s="5">
        <v>0.28125349358918622</v>
      </c>
      <c r="AL131" s="5"/>
      <c r="AM131" s="5">
        <v>0.34015157786993205</v>
      </c>
      <c r="AN131" s="148"/>
      <c r="AO131" s="94"/>
      <c r="AQ131" s="13" t="s">
        <v>8</v>
      </c>
      <c r="AR131" s="5">
        <v>0.1137608770242374</v>
      </c>
      <c r="AS131" s="5">
        <v>0.10687439111711729</v>
      </c>
      <c r="AT131" s="5">
        <v>0.11362641141003121</v>
      </c>
      <c r="AU131" s="5"/>
      <c r="AV131" s="5">
        <v>5.9186374549368176E-2</v>
      </c>
      <c r="AW131" s="5"/>
      <c r="AX131" s="5"/>
    </row>
    <row r="132" spans="3:50" s="140" customFormat="1" x14ac:dyDescent="0.25">
      <c r="C132" s="35" t="s">
        <v>31</v>
      </c>
      <c r="D132" s="14" t="s">
        <v>131</v>
      </c>
      <c r="E132" s="8"/>
      <c r="F132" s="18" t="s">
        <v>9</v>
      </c>
      <c r="G132" s="3">
        <v>3552424</v>
      </c>
      <c r="H132" s="3">
        <v>8014059</v>
      </c>
      <c r="I132" s="3">
        <v>8587634</v>
      </c>
      <c r="J132" s="3">
        <v>4473816</v>
      </c>
      <c r="K132" s="3">
        <v>24627933</v>
      </c>
      <c r="L132" s="141"/>
      <c r="M132" s="3"/>
      <c r="O132" s="18" t="s">
        <v>9</v>
      </c>
      <c r="P132" s="143">
        <v>1.6</v>
      </c>
      <c r="Q132" s="143">
        <v>0.7</v>
      </c>
      <c r="R132" s="143">
        <v>0.7</v>
      </c>
      <c r="S132" s="143">
        <v>0.7</v>
      </c>
      <c r="T132" s="143">
        <v>0.8</v>
      </c>
      <c r="U132" s="19"/>
      <c r="V132" s="19"/>
      <c r="Y132" s="18" t="s">
        <v>9</v>
      </c>
      <c r="Z132" s="3">
        <v>113677.56800000001</v>
      </c>
      <c r="AA132" s="3">
        <v>112196.826</v>
      </c>
      <c r="AB132" s="3">
        <v>120226.87599999999</v>
      </c>
      <c r="AC132" s="3">
        <v>62633.423999999992</v>
      </c>
      <c r="AD132" s="3">
        <v>394046.92800000007</v>
      </c>
      <c r="AE132" s="3"/>
      <c r="AF132" s="3"/>
      <c r="AH132" s="18" t="s">
        <v>9</v>
      </c>
      <c r="AI132" s="21">
        <v>1</v>
      </c>
      <c r="AJ132" s="21">
        <v>1</v>
      </c>
      <c r="AK132" s="21">
        <v>1</v>
      </c>
      <c r="AL132" s="21">
        <v>1</v>
      </c>
      <c r="AM132" s="21">
        <v>1</v>
      </c>
      <c r="AN132" s="21"/>
      <c r="AO132" s="94"/>
      <c r="AQ132" s="18" t="s">
        <v>9</v>
      </c>
      <c r="AR132" s="21">
        <v>3.2000000000000001E-2</v>
      </c>
      <c r="AS132" s="21">
        <v>1.3999999999999999E-2</v>
      </c>
      <c r="AT132" s="21">
        <v>1.3999999999999999E-2</v>
      </c>
      <c r="AU132" s="21">
        <v>1.3999999999999999E-2</v>
      </c>
      <c r="AV132" s="21">
        <v>1.6E-2</v>
      </c>
      <c r="AW132" s="21"/>
      <c r="AX132" s="21"/>
    </row>
    <row r="133" spans="3:50" s="140" customFormat="1" x14ac:dyDescent="0.25">
      <c r="C133" s="25" t="s">
        <v>31</v>
      </c>
      <c r="D133" s="14" t="s">
        <v>131</v>
      </c>
      <c r="E133" s="8"/>
      <c r="F133" s="13" t="s">
        <v>21</v>
      </c>
      <c r="G133" s="4">
        <v>516206</v>
      </c>
      <c r="H133" s="4">
        <v>1862399</v>
      </c>
      <c r="I133" s="4">
        <v>1889493</v>
      </c>
      <c r="J133" s="4">
        <v>430346</v>
      </c>
      <c r="K133" s="4">
        <v>4698444</v>
      </c>
      <c r="L133" s="141"/>
      <c r="M133" s="4"/>
      <c r="O133" s="13" t="s">
        <v>21</v>
      </c>
      <c r="P133" s="143">
        <v>6.6</v>
      </c>
      <c r="Q133" s="143">
        <v>4.5999999999999996</v>
      </c>
      <c r="R133" s="143">
        <v>4.7</v>
      </c>
      <c r="S133" s="143">
        <v>6.5</v>
      </c>
      <c r="T133" s="143">
        <v>2.7</v>
      </c>
      <c r="U133" s="20"/>
      <c r="V133" s="20"/>
      <c r="Y133" s="13" t="s">
        <v>21</v>
      </c>
      <c r="Z133" s="4">
        <v>68139.191999999995</v>
      </c>
      <c r="AA133" s="4">
        <v>171340.70799999998</v>
      </c>
      <c r="AB133" s="4">
        <v>177612.342</v>
      </c>
      <c r="AC133" s="4">
        <v>55944.98</v>
      </c>
      <c r="AD133" s="4">
        <v>253715.97600000002</v>
      </c>
      <c r="AE133" s="4"/>
      <c r="AF133" s="4"/>
      <c r="AH133" s="13" t="s">
        <v>21</v>
      </c>
      <c r="AI133" s="5">
        <v>0.1453109200928718</v>
      </c>
      <c r="AJ133" s="5">
        <v>0.23239147602981211</v>
      </c>
      <c r="AK133" s="5">
        <v>0.22002486365860491</v>
      </c>
      <c r="AL133" s="5">
        <v>9.6192154527588974E-2</v>
      </c>
      <c r="AM133" s="5">
        <v>0.19077703354154812</v>
      </c>
      <c r="AN133" s="5"/>
      <c r="AO133" s="94"/>
      <c r="AQ133" s="13" t="s">
        <v>21</v>
      </c>
      <c r="AR133" s="5">
        <v>1.9181041452259077E-2</v>
      </c>
      <c r="AS133" s="5">
        <v>2.1380015794742711E-2</v>
      </c>
      <c r="AT133" s="5">
        <v>2.0682337183908862E-2</v>
      </c>
      <c r="AU133" s="5">
        <v>1.2504980088586566E-2</v>
      </c>
      <c r="AV133" s="5">
        <v>1.0301959811243599E-2</v>
      </c>
      <c r="AW133" s="5"/>
      <c r="AX133" s="5"/>
    </row>
    <row r="134" spans="3:50" s="140" customFormat="1" x14ac:dyDescent="0.25">
      <c r="C134" s="25" t="s">
        <v>31</v>
      </c>
      <c r="D134" s="14" t="s">
        <v>131</v>
      </c>
      <c r="E134" s="8"/>
      <c r="F134" s="13" t="s">
        <v>23</v>
      </c>
      <c r="G134" s="4">
        <v>560284</v>
      </c>
      <c r="H134" s="4">
        <v>2731391</v>
      </c>
      <c r="I134" s="4">
        <v>3881247</v>
      </c>
      <c r="J134" s="4">
        <v>2503013</v>
      </c>
      <c r="K134" s="4">
        <v>9675935</v>
      </c>
      <c r="L134" s="141"/>
      <c r="M134" s="4"/>
      <c r="O134" s="13" t="s">
        <v>23</v>
      </c>
      <c r="P134" s="143">
        <v>6.6</v>
      </c>
      <c r="Q134" s="143">
        <v>3.9</v>
      </c>
      <c r="R134" s="143">
        <v>3</v>
      </c>
      <c r="S134" s="143">
        <v>2.2000000000000002</v>
      </c>
      <c r="T134" s="143">
        <v>1.6</v>
      </c>
      <c r="U134" s="20"/>
      <c r="V134" s="20"/>
      <c r="Y134" s="13" t="s">
        <v>23</v>
      </c>
      <c r="Z134" s="4">
        <v>73957.487999999998</v>
      </c>
      <c r="AA134" s="4">
        <v>213048.49800000002</v>
      </c>
      <c r="AB134" s="4">
        <v>232874.82</v>
      </c>
      <c r="AC134" s="4">
        <v>110132.57200000001</v>
      </c>
      <c r="AD134" s="4">
        <v>309629.92</v>
      </c>
      <c r="AE134" s="4"/>
      <c r="AF134" s="4"/>
      <c r="AH134" s="13" t="s">
        <v>23</v>
      </c>
      <c r="AI134" s="5">
        <v>0.1577187858206115</v>
      </c>
      <c r="AJ134" s="5">
        <v>0.34082491781006352</v>
      </c>
      <c r="AK134" s="5">
        <v>0.45195766377561036</v>
      </c>
      <c r="AL134" s="5">
        <v>0.55948054189086005</v>
      </c>
      <c r="AM134" s="5">
        <v>0.39288457541280464</v>
      </c>
      <c r="AN134" s="5"/>
      <c r="AO134" s="94"/>
      <c r="AQ134" s="13" t="s">
        <v>23</v>
      </c>
      <c r="AR134" s="5">
        <v>2.0818879728320718E-2</v>
      </c>
      <c r="AS134" s="5">
        <v>2.6584343589184954E-2</v>
      </c>
      <c r="AT134" s="5">
        <v>2.711745982653662E-2</v>
      </c>
      <c r="AU134" s="5">
        <v>2.4617143843197846E-2</v>
      </c>
      <c r="AV134" s="5">
        <v>1.2572306413209748E-2</v>
      </c>
      <c r="AW134" s="5"/>
      <c r="AX134" s="5"/>
    </row>
    <row r="135" spans="3:50" s="140" customFormat="1" x14ac:dyDescent="0.25">
      <c r="C135" s="25" t="s">
        <v>31</v>
      </c>
      <c r="D135" s="14" t="s">
        <v>131</v>
      </c>
      <c r="E135" s="8"/>
      <c r="F135" s="13" t="s">
        <v>8</v>
      </c>
      <c r="G135" s="4">
        <v>2475934</v>
      </c>
      <c r="H135" s="4">
        <v>3420269</v>
      </c>
      <c r="I135" s="4">
        <v>2816894</v>
      </c>
      <c r="J135" s="4">
        <v>1540457</v>
      </c>
      <c r="K135" s="4">
        <v>10253554</v>
      </c>
      <c r="L135" s="141"/>
      <c r="M135" s="4"/>
      <c r="O135" s="13" t="s">
        <v>8</v>
      </c>
      <c r="P135" s="143">
        <v>2.5</v>
      </c>
      <c r="Q135" s="143">
        <v>2.9</v>
      </c>
      <c r="R135" s="143">
        <v>4</v>
      </c>
      <c r="S135" s="143">
        <v>2.9</v>
      </c>
      <c r="T135" s="143">
        <v>1.4</v>
      </c>
      <c r="U135" s="20"/>
      <c r="V135" s="20"/>
      <c r="Y135" s="13" t="s">
        <v>8</v>
      </c>
      <c r="Z135" s="4">
        <v>123796.7</v>
      </c>
      <c r="AA135" s="4">
        <v>198375.60199999998</v>
      </c>
      <c r="AB135" s="4">
        <v>225351.52</v>
      </c>
      <c r="AC135" s="4">
        <v>89346.505999999994</v>
      </c>
      <c r="AD135" s="4">
        <v>287099.51199999999</v>
      </c>
      <c r="AE135" s="4"/>
      <c r="AF135" s="4"/>
      <c r="AH135" s="13" t="s">
        <v>8</v>
      </c>
      <c r="AI135" s="5">
        <v>0.69697029408651667</v>
      </c>
      <c r="AJ135" s="5">
        <v>0.42678360616012434</v>
      </c>
      <c r="AK135" s="5">
        <v>0.32801747256578473</v>
      </c>
      <c r="AL135" s="5">
        <v>0.34432730358155095</v>
      </c>
      <c r="AM135" s="5">
        <v>0.41633839104564724</v>
      </c>
      <c r="AN135" s="5"/>
      <c r="AO135" s="94"/>
      <c r="AQ135" s="13" t="s">
        <v>8</v>
      </c>
      <c r="AR135" s="5">
        <v>3.4848514704325838E-2</v>
      </c>
      <c r="AS135" s="5">
        <v>2.4753449157287211E-2</v>
      </c>
      <c r="AT135" s="5">
        <v>2.624139780526278E-2</v>
      </c>
      <c r="AU135" s="5">
        <v>1.9970983607729954E-2</v>
      </c>
      <c r="AV135" s="5">
        <v>1.1657474949278122E-2</v>
      </c>
      <c r="AW135" s="5"/>
      <c r="AX135" s="5"/>
    </row>
    <row r="136" spans="3:50" s="140" customFormat="1" x14ac:dyDescent="0.25">
      <c r="C136" s="35" t="s">
        <v>6</v>
      </c>
      <c r="D136" s="14" t="s">
        <v>131</v>
      </c>
      <c r="E136" s="17"/>
      <c r="F136" s="18" t="s">
        <v>9</v>
      </c>
      <c r="G136" s="3">
        <v>1775256</v>
      </c>
      <c r="H136" s="3">
        <v>4003707</v>
      </c>
      <c r="I136" s="3">
        <v>4258136</v>
      </c>
      <c r="J136" s="3">
        <v>2019769</v>
      </c>
      <c r="K136" s="3">
        <v>12056868</v>
      </c>
      <c r="L136" s="141"/>
      <c r="M136" s="3"/>
      <c r="O136" s="18" t="s">
        <v>9</v>
      </c>
      <c r="P136" s="143">
        <v>3.3</v>
      </c>
      <c r="Q136" s="143">
        <v>2.2000000000000002</v>
      </c>
      <c r="R136" s="143">
        <v>2.2999999999999998</v>
      </c>
      <c r="S136" s="143">
        <v>2.2000000000000002</v>
      </c>
      <c r="T136" s="143">
        <v>1.4</v>
      </c>
      <c r="U136" s="19"/>
      <c r="V136" s="19"/>
      <c r="Y136" s="18" t="s">
        <v>9</v>
      </c>
      <c r="Z136" s="3">
        <v>117166.89599999999</v>
      </c>
      <c r="AA136" s="3">
        <v>176163.10800000001</v>
      </c>
      <c r="AB136" s="3">
        <v>195874.25599999996</v>
      </c>
      <c r="AC136" s="3">
        <v>88869.83600000001</v>
      </c>
      <c r="AD136" s="3">
        <v>337592.304</v>
      </c>
      <c r="AE136" s="3"/>
      <c r="AF136" s="3"/>
      <c r="AH136" s="18" t="s">
        <v>9</v>
      </c>
      <c r="AI136" s="21">
        <v>1</v>
      </c>
      <c r="AJ136" s="21">
        <v>1</v>
      </c>
      <c r="AK136" s="21">
        <v>1</v>
      </c>
      <c r="AL136" s="21">
        <v>1</v>
      </c>
      <c r="AM136" s="21">
        <v>1</v>
      </c>
      <c r="AN136" s="21"/>
      <c r="AO136" s="94"/>
      <c r="AQ136" s="18" t="s">
        <v>9</v>
      </c>
      <c r="AR136" s="21">
        <v>6.6000000000000003E-2</v>
      </c>
      <c r="AS136" s="21">
        <v>4.4000000000000004E-2</v>
      </c>
      <c r="AT136" s="21">
        <v>4.5999999999999999E-2</v>
      </c>
      <c r="AU136" s="21">
        <v>4.4000000000000004E-2</v>
      </c>
      <c r="AV136" s="21">
        <v>2.7999999999999997E-2</v>
      </c>
      <c r="AW136" s="21"/>
      <c r="AX136" s="21"/>
    </row>
    <row r="137" spans="3:50" s="140" customFormat="1" x14ac:dyDescent="0.25">
      <c r="C137" s="25" t="s">
        <v>6</v>
      </c>
      <c r="D137" s="14" t="s">
        <v>131</v>
      </c>
      <c r="E137" s="8"/>
      <c r="F137" s="13" t="s">
        <v>21</v>
      </c>
      <c r="G137" s="4">
        <v>306159</v>
      </c>
      <c r="H137" s="4">
        <v>1090197</v>
      </c>
      <c r="I137" s="4">
        <v>1108008</v>
      </c>
      <c r="J137" s="4">
        <v>202992</v>
      </c>
      <c r="K137" s="4">
        <v>2707356</v>
      </c>
      <c r="L137" s="141"/>
      <c r="M137" s="4"/>
      <c r="O137" s="13" t="s">
        <v>21</v>
      </c>
      <c r="P137" s="143">
        <v>8.6999999999999993</v>
      </c>
      <c r="Q137" s="143">
        <v>5.8</v>
      </c>
      <c r="R137" s="143">
        <v>6</v>
      </c>
      <c r="S137" s="143">
        <v>9.5</v>
      </c>
      <c r="T137" s="143">
        <v>3.9</v>
      </c>
      <c r="U137" s="20"/>
      <c r="V137" s="20"/>
      <c r="Y137" s="13" t="s">
        <v>21</v>
      </c>
      <c r="Z137" s="4">
        <v>53271.665999999997</v>
      </c>
      <c r="AA137" s="4">
        <v>126462.852</v>
      </c>
      <c r="AB137" s="4">
        <v>132960.95999999999</v>
      </c>
      <c r="AC137" s="4">
        <v>38568.480000000003</v>
      </c>
      <c r="AD137" s="4">
        <v>211173.76800000001</v>
      </c>
      <c r="AE137" s="4"/>
      <c r="AF137" s="4"/>
      <c r="AH137" s="13" t="s">
        <v>21</v>
      </c>
      <c r="AI137" s="5">
        <v>0.1724590706917763</v>
      </c>
      <c r="AJ137" s="5">
        <v>0.27229689884899172</v>
      </c>
      <c r="AK137" s="5">
        <v>0.2602096316322447</v>
      </c>
      <c r="AL137" s="5">
        <v>0.10050258222598724</v>
      </c>
      <c r="AM137" s="5">
        <v>0.22454886293853429</v>
      </c>
      <c r="AN137" s="5"/>
      <c r="AO137" s="94"/>
      <c r="AQ137" s="13" t="s">
        <v>21</v>
      </c>
      <c r="AR137" s="5">
        <v>3.0007878300369072E-2</v>
      </c>
      <c r="AS137" s="5">
        <v>3.1586440266483037E-2</v>
      </c>
      <c r="AT137" s="5">
        <v>3.1225155795869364E-2</v>
      </c>
      <c r="AU137" s="5">
        <v>1.9095490622937573E-2</v>
      </c>
      <c r="AV137" s="5">
        <v>1.7514811309205673E-2</v>
      </c>
      <c r="AW137" s="5"/>
      <c r="AX137" s="5"/>
    </row>
    <row r="138" spans="3:50" s="140" customFormat="1" x14ac:dyDescent="0.25">
      <c r="C138" s="25" t="s">
        <v>6</v>
      </c>
      <c r="D138" s="14" t="s">
        <v>131</v>
      </c>
      <c r="E138" s="8"/>
      <c r="F138" s="13" t="s">
        <v>23</v>
      </c>
      <c r="G138" s="4">
        <v>328527</v>
      </c>
      <c r="H138" s="4">
        <v>1457750</v>
      </c>
      <c r="I138" s="4">
        <v>2063164</v>
      </c>
      <c r="J138" s="4">
        <v>1406258</v>
      </c>
      <c r="K138" s="4">
        <v>5255699</v>
      </c>
      <c r="L138" s="141"/>
      <c r="M138" s="4"/>
      <c r="O138" s="13" t="s">
        <v>23</v>
      </c>
      <c r="P138" s="143">
        <v>8.6999999999999993</v>
      </c>
      <c r="Q138" s="143">
        <v>5.8</v>
      </c>
      <c r="R138" s="143">
        <v>4</v>
      </c>
      <c r="S138" s="143">
        <v>3.8</v>
      </c>
      <c r="T138" s="143">
        <v>2.2999999999999998</v>
      </c>
      <c r="U138" s="20"/>
      <c r="V138" s="20"/>
      <c r="Y138" s="13" t="s">
        <v>23</v>
      </c>
      <c r="Z138" s="4">
        <v>57163.697999999997</v>
      </c>
      <c r="AA138" s="4">
        <v>169099</v>
      </c>
      <c r="AB138" s="4">
        <v>165053.12</v>
      </c>
      <c r="AC138" s="4">
        <v>106875.60799999999</v>
      </c>
      <c r="AD138" s="4">
        <v>241762.15399999998</v>
      </c>
      <c r="AE138" s="4"/>
      <c r="AF138" s="4"/>
      <c r="AH138" s="13" t="s">
        <v>23</v>
      </c>
      <c r="AI138" s="5">
        <v>0.18505894361151293</v>
      </c>
      <c r="AJ138" s="5">
        <v>0.36410007025988667</v>
      </c>
      <c r="AK138" s="5">
        <v>0.48452280528381431</v>
      </c>
      <c r="AL138" s="5">
        <v>0.69624694705186585</v>
      </c>
      <c r="AM138" s="5">
        <v>0.43590914323686714</v>
      </c>
      <c r="AN138" s="5"/>
      <c r="AO138" s="94"/>
      <c r="AQ138" s="13" t="s">
        <v>23</v>
      </c>
      <c r="AR138" s="5">
        <v>3.2200256188403248E-2</v>
      </c>
      <c r="AS138" s="5">
        <v>4.2235608150146847E-2</v>
      </c>
      <c r="AT138" s="5">
        <v>3.8761824422705142E-2</v>
      </c>
      <c r="AU138" s="5">
        <v>5.2914767975941801E-2</v>
      </c>
      <c r="AV138" s="5">
        <v>2.0051820588895888E-2</v>
      </c>
      <c r="AW138" s="5"/>
      <c r="AX138" s="5"/>
    </row>
    <row r="139" spans="3:50" s="140" customFormat="1" x14ac:dyDescent="0.25">
      <c r="C139" s="25" t="s">
        <v>6</v>
      </c>
      <c r="D139" s="14" t="s">
        <v>131</v>
      </c>
      <c r="E139" s="8"/>
      <c r="F139" s="13" t="s">
        <v>8</v>
      </c>
      <c r="G139" s="4">
        <v>1140570</v>
      </c>
      <c r="H139" s="4">
        <v>1455760</v>
      </c>
      <c r="I139" s="4">
        <v>1086964</v>
      </c>
      <c r="J139" s="4">
        <v>410519</v>
      </c>
      <c r="K139" s="4">
        <v>4093813</v>
      </c>
      <c r="L139" s="141"/>
      <c r="M139" s="4"/>
      <c r="O139" s="13" t="s">
        <v>8</v>
      </c>
      <c r="P139" s="143">
        <v>4.4000000000000004</v>
      </c>
      <c r="Q139" s="143">
        <v>5.8</v>
      </c>
      <c r="R139" s="143">
        <v>6</v>
      </c>
      <c r="S139" s="143">
        <v>6.5</v>
      </c>
      <c r="T139" s="143">
        <v>2.7</v>
      </c>
      <c r="U139" s="20"/>
      <c r="V139" s="20"/>
      <c r="Y139" s="13" t="s">
        <v>8</v>
      </c>
      <c r="Z139" s="4">
        <v>100370.16</v>
      </c>
      <c r="AA139" s="4">
        <v>168868.16</v>
      </c>
      <c r="AB139" s="4">
        <v>130435.68</v>
      </c>
      <c r="AC139" s="4">
        <v>53367.47</v>
      </c>
      <c r="AD139" s="4">
        <v>221065.90200000003</v>
      </c>
      <c r="AE139" s="4"/>
      <c r="AF139" s="4"/>
      <c r="AH139" s="13" t="s">
        <v>8</v>
      </c>
      <c r="AI139" s="5">
        <v>0.64248198569671078</v>
      </c>
      <c r="AJ139" s="5">
        <v>0.36360303089112167</v>
      </c>
      <c r="AK139" s="5">
        <v>0.25526756308394094</v>
      </c>
      <c r="AL139" s="5">
        <v>0.20325047072214694</v>
      </c>
      <c r="AM139" s="5">
        <v>0.33954199382459854</v>
      </c>
      <c r="AN139" s="5"/>
      <c r="AO139" s="94"/>
      <c r="AQ139" s="13" t="s">
        <v>8</v>
      </c>
      <c r="AR139" s="5">
        <v>5.653841474131055E-2</v>
      </c>
      <c r="AS139" s="5">
        <v>4.2177951583370114E-2</v>
      </c>
      <c r="AT139" s="5">
        <v>3.0632107570072911E-2</v>
      </c>
      <c r="AU139" s="5">
        <v>2.6422561193879104E-2</v>
      </c>
      <c r="AV139" s="5">
        <v>1.8335267666528324E-2</v>
      </c>
      <c r="AW139" s="5"/>
      <c r="AX139" s="5"/>
    </row>
    <row r="140" spans="3:50" s="140" customFormat="1" x14ac:dyDescent="0.25">
      <c r="C140" s="35" t="s">
        <v>24</v>
      </c>
      <c r="D140" s="14" t="s">
        <v>131</v>
      </c>
      <c r="E140" s="8"/>
      <c r="F140" s="18" t="s">
        <v>9</v>
      </c>
      <c r="G140" s="3">
        <v>1777168</v>
      </c>
      <c r="H140" s="3">
        <v>4010352</v>
      </c>
      <c r="I140" s="3">
        <v>4329498</v>
      </c>
      <c r="J140" s="3">
        <v>2454047</v>
      </c>
      <c r="K140" s="3">
        <v>12571065</v>
      </c>
      <c r="L140" s="141"/>
      <c r="M140" s="3"/>
      <c r="O140" s="18" t="s">
        <v>9</v>
      </c>
      <c r="P140" s="143">
        <v>3.3</v>
      </c>
      <c r="Q140" s="143">
        <v>2.2000000000000002</v>
      </c>
      <c r="R140" s="143">
        <v>2.2999999999999998</v>
      </c>
      <c r="S140" s="143">
        <v>2.2000000000000002</v>
      </c>
      <c r="T140" s="143">
        <v>1.2</v>
      </c>
      <c r="U140" s="19"/>
      <c r="V140" s="19"/>
      <c r="Y140" s="18" t="s">
        <v>9</v>
      </c>
      <c r="Z140" s="3">
        <v>117293.08799999999</v>
      </c>
      <c r="AA140" s="3">
        <v>176455.48800000001</v>
      </c>
      <c r="AB140" s="3">
        <v>199156.90799999997</v>
      </c>
      <c r="AC140" s="3">
        <v>107978.06800000001</v>
      </c>
      <c r="AD140" s="3">
        <v>301705.56</v>
      </c>
      <c r="AE140" s="3"/>
      <c r="AF140" s="3"/>
      <c r="AH140" s="18" t="s">
        <v>9</v>
      </c>
      <c r="AI140" s="21">
        <v>1</v>
      </c>
      <c r="AJ140" s="21">
        <v>1</v>
      </c>
      <c r="AK140" s="21">
        <v>1</v>
      </c>
      <c r="AL140" s="21">
        <v>1</v>
      </c>
      <c r="AM140" s="21">
        <v>1</v>
      </c>
      <c r="AN140" s="21"/>
      <c r="AO140" s="94"/>
      <c r="AQ140" s="18" t="s">
        <v>9</v>
      </c>
      <c r="AR140" s="21">
        <v>6.6000000000000003E-2</v>
      </c>
      <c r="AS140" s="21">
        <v>4.4000000000000004E-2</v>
      </c>
      <c r="AT140" s="21">
        <v>4.5999999999999999E-2</v>
      </c>
      <c r="AU140" s="21">
        <v>4.4000000000000004E-2</v>
      </c>
      <c r="AV140" s="21">
        <v>2.4E-2</v>
      </c>
      <c r="AW140" s="21"/>
      <c r="AX140" s="21"/>
    </row>
    <row r="141" spans="3:50" s="140" customFormat="1" x14ac:dyDescent="0.25">
      <c r="C141" s="25" t="s">
        <v>24</v>
      </c>
      <c r="D141" s="14" t="s">
        <v>131</v>
      </c>
      <c r="E141" s="17"/>
      <c r="F141" s="13" t="s">
        <v>21</v>
      </c>
      <c r="G141" s="4">
        <v>210047</v>
      </c>
      <c r="H141" s="4">
        <v>772202</v>
      </c>
      <c r="I141" s="4">
        <v>781485</v>
      </c>
      <c r="J141" s="4">
        <v>227354</v>
      </c>
      <c r="K141" s="4">
        <v>1991088</v>
      </c>
      <c r="L141" s="141"/>
      <c r="M141" s="4"/>
      <c r="O141" s="13" t="s">
        <v>21</v>
      </c>
      <c r="P141" s="143">
        <v>11</v>
      </c>
      <c r="Q141" s="143">
        <v>8.5</v>
      </c>
      <c r="R141" s="143">
        <v>7.1</v>
      </c>
      <c r="S141" s="143">
        <v>9.5</v>
      </c>
      <c r="T141" s="143">
        <v>4.5</v>
      </c>
      <c r="U141" s="20"/>
      <c r="V141" s="20"/>
      <c r="Y141" s="13" t="s">
        <v>21</v>
      </c>
      <c r="Z141" s="4">
        <v>46210.34</v>
      </c>
      <c r="AA141" s="4">
        <v>131274.34</v>
      </c>
      <c r="AB141" s="4">
        <v>110970.87</v>
      </c>
      <c r="AC141" s="4">
        <v>43197.26</v>
      </c>
      <c r="AD141" s="4">
        <v>179197.92</v>
      </c>
      <c r="AE141" s="4"/>
      <c r="AF141" s="4"/>
      <c r="AH141" s="13" t="s">
        <v>21</v>
      </c>
      <c r="AI141" s="5">
        <v>0.11819197734823045</v>
      </c>
      <c r="AJ141" s="5">
        <v>0.19255217497117461</v>
      </c>
      <c r="AK141" s="5">
        <v>0.18050245086150865</v>
      </c>
      <c r="AL141" s="5">
        <v>9.2644517403293422E-2</v>
      </c>
      <c r="AM141" s="5">
        <v>0.15838658061190519</v>
      </c>
      <c r="AN141" s="5"/>
      <c r="AO141" s="94"/>
      <c r="AQ141" s="13" t="s">
        <v>21</v>
      </c>
      <c r="AR141" s="5">
        <v>2.6002235016610697E-2</v>
      </c>
      <c r="AS141" s="5">
        <v>3.2733869745099682E-2</v>
      </c>
      <c r="AT141" s="5">
        <v>2.5631348022334226E-2</v>
      </c>
      <c r="AU141" s="5">
        <v>1.760245830662575E-2</v>
      </c>
      <c r="AV141" s="5">
        <v>1.4254792255071466E-2</v>
      </c>
      <c r="AW141" s="5"/>
      <c r="AX141" s="5"/>
    </row>
    <row r="142" spans="3:50" s="140" customFormat="1" x14ac:dyDescent="0.25">
      <c r="C142" s="25" t="s">
        <v>24</v>
      </c>
      <c r="D142" s="14" t="s">
        <v>131</v>
      </c>
      <c r="E142" s="8"/>
      <c r="F142" s="13" t="s">
        <v>23</v>
      </c>
      <c r="G142" s="4">
        <v>231757</v>
      </c>
      <c r="H142" s="4">
        <v>1273641</v>
      </c>
      <c r="I142" s="4">
        <v>1818083</v>
      </c>
      <c r="J142" s="4">
        <v>1096755</v>
      </c>
      <c r="K142" s="4">
        <v>4420236</v>
      </c>
      <c r="L142" s="141"/>
      <c r="M142" s="4"/>
      <c r="O142" s="13" t="s">
        <v>23</v>
      </c>
      <c r="P142" s="143">
        <v>11</v>
      </c>
      <c r="Q142" s="143">
        <v>5.8</v>
      </c>
      <c r="R142" s="143">
        <v>4.7</v>
      </c>
      <c r="S142" s="143">
        <v>3.8</v>
      </c>
      <c r="T142" s="143">
        <v>2.7</v>
      </c>
      <c r="U142" s="20"/>
      <c r="V142" s="20"/>
      <c r="Y142" s="13" t="s">
        <v>23</v>
      </c>
      <c r="Z142" s="4">
        <v>50986.54</v>
      </c>
      <c r="AA142" s="4">
        <v>147742.356</v>
      </c>
      <c r="AB142" s="4">
        <v>170899.802</v>
      </c>
      <c r="AC142" s="4">
        <v>83353.38</v>
      </c>
      <c r="AD142" s="4">
        <v>238692.74400000004</v>
      </c>
      <c r="AE142" s="4"/>
      <c r="AF142" s="4"/>
      <c r="AH142" s="13" t="s">
        <v>23</v>
      </c>
      <c r="AI142" s="5">
        <v>0.1304080424585633</v>
      </c>
      <c r="AJ142" s="5">
        <v>0.31758833139834108</v>
      </c>
      <c r="AK142" s="5">
        <v>0.41992928510418531</v>
      </c>
      <c r="AL142" s="5">
        <v>0.44691686834033739</v>
      </c>
      <c r="AM142" s="5">
        <v>0.35161985082409486</v>
      </c>
      <c r="AN142" s="5"/>
      <c r="AO142" s="94"/>
      <c r="AQ142" s="13" t="s">
        <v>23</v>
      </c>
      <c r="AR142" s="5">
        <v>2.8689769340883922E-2</v>
      </c>
      <c r="AS142" s="5">
        <v>3.6840246442207562E-2</v>
      </c>
      <c r="AT142" s="5">
        <v>3.9473352799793422E-2</v>
      </c>
      <c r="AU142" s="5">
        <v>3.396568199386564E-2</v>
      </c>
      <c r="AV142" s="5">
        <v>1.8987471944501125E-2</v>
      </c>
      <c r="AW142" s="5"/>
      <c r="AX142" s="5"/>
    </row>
    <row r="143" spans="3:50" s="140" customFormat="1" x14ac:dyDescent="0.25">
      <c r="C143" s="25" t="s">
        <v>24</v>
      </c>
      <c r="D143" s="14" t="s">
        <v>131</v>
      </c>
      <c r="E143" s="8"/>
      <c r="F143" s="25" t="s">
        <v>8</v>
      </c>
      <c r="G143" s="4">
        <v>1335364</v>
      </c>
      <c r="H143" s="4">
        <v>1964509</v>
      </c>
      <c r="I143" s="4">
        <v>1729930</v>
      </c>
      <c r="J143" s="4">
        <v>1129938</v>
      </c>
      <c r="K143" s="4">
        <v>6159741</v>
      </c>
      <c r="L143" s="141"/>
      <c r="M143" s="4"/>
      <c r="O143" s="25" t="s">
        <v>8</v>
      </c>
      <c r="P143" s="143">
        <v>4.4000000000000004</v>
      </c>
      <c r="Q143" s="143">
        <v>4.5999999999999996</v>
      </c>
      <c r="R143" s="143">
        <v>4.7</v>
      </c>
      <c r="S143" s="143">
        <v>3.8</v>
      </c>
      <c r="T143" s="143">
        <v>2.1</v>
      </c>
      <c r="U143" s="20"/>
      <c r="V143" s="20"/>
      <c r="Y143" s="25" t="s">
        <v>8</v>
      </c>
      <c r="Z143" s="4">
        <v>117512.03200000001</v>
      </c>
      <c r="AA143" s="4">
        <v>180734.82799999998</v>
      </c>
      <c r="AB143" s="4">
        <v>162613.42000000001</v>
      </c>
      <c r="AC143" s="4">
        <v>85875.287999999986</v>
      </c>
      <c r="AD143" s="4">
        <v>258709.122</v>
      </c>
      <c r="AE143" s="4"/>
      <c r="AF143" s="4"/>
      <c r="AH143" s="25" t="s">
        <v>8</v>
      </c>
      <c r="AI143" s="5">
        <v>0.75139998019320631</v>
      </c>
      <c r="AJ143" s="5">
        <v>0.48985949363048431</v>
      </c>
      <c r="AK143" s="5">
        <v>0.39956826403430606</v>
      </c>
      <c r="AL143" s="5">
        <v>0.46043861425636917</v>
      </c>
      <c r="AM143" s="5">
        <v>0.48999356856399995</v>
      </c>
      <c r="AN143" s="5"/>
      <c r="AO143" s="94"/>
      <c r="AQ143" s="25" t="s">
        <v>8</v>
      </c>
      <c r="AR143" s="5">
        <v>6.6123198257002164E-2</v>
      </c>
      <c r="AS143" s="5">
        <v>4.5067073414004552E-2</v>
      </c>
      <c r="AT143" s="5">
        <v>3.755941681922477E-2</v>
      </c>
      <c r="AU143" s="5">
        <v>3.4993334683484055E-2</v>
      </c>
      <c r="AV143" s="5">
        <v>2.0579729879688001E-2</v>
      </c>
      <c r="AW143" s="5"/>
      <c r="AX143" s="5"/>
    </row>
    <row r="144" spans="3:50" x14ac:dyDescent="0.25">
      <c r="F144" s="8"/>
      <c r="G144" s="4"/>
      <c r="H144" s="4"/>
    </row>
    <row r="145" spans="6:8" x14ac:dyDescent="0.25">
      <c r="F145" s="8"/>
      <c r="G145" s="4"/>
      <c r="H145" s="4"/>
    </row>
    <row r="146" spans="6:8" x14ac:dyDescent="0.25">
      <c r="F146" s="8"/>
      <c r="G146" s="4"/>
      <c r="H146" s="4"/>
    </row>
    <row r="147" spans="6:8" x14ac:dyDescent="0.25">
      <c r="F147" s="8"/>
      <c r="G147" s="4"/>
      <c r="H147" s="4"/>
    </row>
    <row r="148" spans="6:8" x14ac:dyDescent="0.25">
      <c r="F148" s="8"/>
      <c r="G148" s="4"/>
      <c r="H148" s="4"/>
    </row>
    <row r="149" spans="6:8" x14ac:dyDescent="0.25">
      <c r="F149" s="8"/>
      <c r="G149" s="4"/>
      <c r="H149" s="4"/>
    </row>
    <row r="150" spans="6:8" x14ac:dyDescent="0.25">
      <c r="F150" s="8"/>
      <c r="G150" s="4"/>
      <c r="H150" s="4"/>
    </row>
    <row r="151" spans="6:8" x14ac:dyDescent="0.25">
      <c r="F151" s="8"/>
      <c r="G151" s="4"/>
      <c r="H151" s="4"/>
    </row>
    <row r="152" spans="6:8" x14ac:dyDescent="0.25">
      <c r="F152" s="8"/>
      <c r="G152" s="4"/>
      <c r="H152" s="4"/>
    </row>
    <row r="153" spans="6:8" x14ac:dyDescent="0.25">
      <c r="F153" s="8"/>
      <c r="G153" s="4"/>
      <c r="H153" s="4"/>
    </row>
    <row r="154" spans="6:8" x14ac:dyDescent="0.25">
      <c r="F154" s="8"/>
      <c r="G154" s="4"/>
      <c r="H154" s="4"/>
    </row>
    <row r="155" spans="6:8" x14ac:dyDescent="0.25">
      <c r="F155" s="8"/>
      <c r="G155" s="4"/>
      <c r="H155" s="4"/>
    </row>
    <row r="156" spans="6:8" x14ac:dyDescent="0.25">
      <c r="F156" s="8"/>
      <c r="G156" s="4"/>
      <c r="H156" s="4"/>
    </row>
    <row r="157" spans="6:8" x14ac:dyDescent="0.25">
      <c r="F157" s="8"/>
      <c r="G157" s="4"/>
      <c r="H157" s="4"/>
    </row>
    <row r="158" spans="6:8" x14ac:dyDescent="0.25">
      <c r="F158" s="8"/>
      <c r="G158" s="4"/>
      <c r="H158" s="4"/>
    </row>
    <row r="159" spans="6:8" x14ac:dyDescent="0.25">
      <c r="F159" s="8"/>
      <c r="G159" s="4"/>
      <c r="H159" s="4"/>
    </row>
    <row r="160" spans="6:8" x14ac:dyDescent="0.25">
      <c r="F160" s="8"/>
      <c r="G160" s="4"/>
      <c r="H160" s="4"/>
    </row>
    <row r="161" spans="6:8" x14ac:dyDescent="0.25">
      <c r="F161" s="8"/>
      <c r="G161" s="4"/>
      <c r="H161" s="4"/>
    </row>
    <row r="162" spans="6:8" x14ac:dyDescent="0.25">
      <c r="F162" s="8"/>
      <c r="G162" s="4"/>
      <c r="H162" s="4"/>
    </row>
    <row r="163" spans="6:8" x14ac:dyDescent="0.25">
      <c r="F163" s="8"/>
      <c r="G163" s="4"/>
      <c r="H163" s="4"/>
    </row>
    <row r="164" spans="6:8" x14ac:dyDescent="0.25">
      <c r="F164" s="8"/>
      <c r="G164" s="4"/>
      <c r="H164" s="4"/>
    </row>
    <row r="165" spans="6:8" x14ac:dyDescent="0.25">
      <c r="F165" s="8"/>
      <c r="G165" s="4"/>
      <c r="H165" s="4"/>
    </row>
  </sheetData>
  <conditionalFormatting sqref="L58:L59">
    <cfRule type="cellIs" dxfId="12" priority="11" operator="greaterThan">
      <formula>33.4</formula>
    </cfRule>
    <cfRule type="cellIs" dxfId="11" priority="12" operator="greaterThan">
      <formula>16.5</formula>
    </cfRule>
  </conditionalFormatting>
  <conditionalFormatting sqref="D58 O58">
    <cfRule type="cellIs" dxfId="10" priority="10" operator="greaterThan">
      <formula>0</formula>
    </cfRule>
  </conditionalFormatting>
  <conditionalFormatting sqref="D59 O59">
    <cfRule type="cellIs" dxfId="9" priority="9" operator="greaterThan">
      <formula>0</formula>
    </cfRule>
  </conditionalFormatting>
  <conditionalFormatting sqref="R36:X39 H36:N39">
    <cfRule type="containsText" dxfId="8" priority="5" operator="containsText" text="f">
      <formula>NOT(ISERROR(SEARCH("f",H36)))</formula>
    </cfRule>
    <cfRule type="containsText" dxfId="7" priority="6" operator="containsText" text="e">
      <formula>NOT(ISERROR(SEARCH("e",H36)))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Drop Down 1">
              <controlPr defaultSize="0" autoLine="0" autoPict="0">
                <anchor moveWithCells="1">
                  <from>
                    <xdr:col>5</xdr:col>
                    <xdr:colOff>590550</xdr:colOff>
                    <xdr:row>2</xdr:row>
                    <xdr:rowOff>180975</xdr:rowOff>
                  </from>
                  <to>
                    <xdr:col>8</xdr:col>
                    <xdr:colOff>457200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5" name="Drop Down 3">
              <controlPr defaultSize="0" autoLine="0" autoPict="0">
                <anchor moveWithCells="1">
                  <from>
                    <xdr:col>5</xdr:col>
                    <xdr:colOff>590550</xdr:colOff>
                    <xdr:row>4</xdr:row>
                    <xdr:rowOff>19050</xdr:rowOff>
                  </from>
                  <to>
                    <xdr:col>8</xdr:col>
                    <xdr:colOff>438150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Y258"/>
  <sheetViews>
    <sheetView showZeros="0" zoomScale="80" zoomScaleNormal="80" workbookViewId="0">
      <selection activeCell="O53" sqref="O53"/>
    </sheetView>
  </sheetViews>
  <sheetFormatPr defaultRowHeight="15" x14ac:dyDescent="0.25"/>
  <cols>
    <col min="1" max="1" width="9.140625" style="8"/>
    <col min="2" max="2" width="0" style="10" hidden="1" customWidth="1"/>
    <col min="3" max="3" width="5.140625" style="15" customWidth="1"/>
    <col min="4" max="4" width="9.140625" style="8"/>
    <col min="5" max="5" width="9.140625" style="13"/>
    <col min="6" max="6" width="10.85546875" style="8" bestFit="1" customWidth="1"/>
    <col min="7" max="7" width="11.7109375" style="8" customWidth="1"/>
    <col min="8" max="9" width="9.140625" style="8"/>
    <col min="10" max="10" width="9.7109375" style="8" customWidth="1"/>
    <col min="11" max="16" width="9.140625" style="8"/>
    <col min="17" max="17" width="10.85546875" style="8" customWidth="1"/>
    <col min="18" max="18" width="11.7109375" style="8" customWidth="1"/>
    <col min="19" max="16384" width="9.140625" style="8"/>
  </cols>
  <sheetData>
    <row r="1" spans="2:24" ht="15.75" thickBot="1" x14ac:dyDescent="0.3">
      <c r="E1" s="25"/>
    </row>
    <row r="2" spans="2:24" x14ac:dyDescent="0.25">
      <c r="D2" s="33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7"/>
    </row>
    <row r="3" spans="2:24" x14ac:dyDescent="0.25">
      <c r="D3" s="34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9"/>
    </row>
    <row r="4" spans="2:24" ht="28.5" x14ac:dyDescent="0.25">
      <c r="B4" s="22" t="s">
        <v>31</v>
      </c>
      <c r="D4" s="34"/>
      <c r="E4" s="28"/>
      <c r="F4" s="28"/>
      <c r="G4" s="28"/>
      <c r="H4" s="28"/>
      <c r="I4" s="28"/>
      <c r="J4" s="28"/>
      <c r="K4" s="56" t="s">
        <v>107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9"/>
    </row>
    <row r="5" spans="2:24" x14ac:dyDescent="0.25">
      <c r="B5" s="22" t="s">
        <v>6</v>
      </c>
      <c r="D5" s="34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</row>
    <row r="6" spans="2:24" x14ac:dyDescent="0.25">
      <c r="B6" s="22" t="s">
        <v>7</v>
      </c>
      <c r="D6" s="34"/>
      <c r="E6" s="28"/>
      <c r="F6" s="28"/>
      <c r="G6" s="28"/>
      <c r="H6" s="28"/>
      <c r="I6" s="28"/>
      <c r="J6" s="28"/>
      <c r="K6" s="28" t="s">
        <v>60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</row>
    <row r="7" spans="2:24" x14ac:dyDescent="0.25">
      <c r="B7" s="22">
        <v>1</v>
      </c>
      <c r="D7" s="34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9"/>
    </row>
    <row r="8" spans="2:24" x14ac:dyDescent="0.25">
      <c r="B8" s="22" t="s">
        <v>72</v>
      </c>
      <c r="D8" s="34"/>
      <c r="E8" s="28"/>
      <c r="F8" s="28"/>
      <c r="G8" s="28"/>
      <c r="H8" s="28"/>
      <c r="I8" s="28"/>
      <c r="J8" s="28"/>
      <c r="K8" s="28" t="s">
        <v>102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9"/>
    </row>
    <row r="9" spans="2:24" x14ac:dyDescent="0.25">
      <c r="B9" s="22" t="s">
        <v>71</v>
      </c>
      <c r="D9" s="34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9"/>
    </row>
    <row r="10" spans="2:24" x14ac:dyDescent="0.25">
      <c r="B10" s="22" t="s">
        <v>4</v>
      </c>
      <c r="D10" s="34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9"/>
    </row>
    <row r="11" spans="2:24" x14ac:dyDescent="0.25">
      <c r="B11" s="22" t="s">
        <v>15</v>
      </c>
      <c r="D11" s="34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9"/>
    </row>
    <row r="12" spans="2:24" x14ac:dyDescent="0.25">
      <c r="B12" s="22" t="s">
        <v>22</v>
      </c>
      <c r="D12" s="34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9"/>
    </row>
    <row r="13" spans="2:24" x14ac:dyDescent="0.25">
      <c r="B13" s="22"/>
      <c r="D13" s="34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9"/>
    </row>
    <row r="14" spans="2:24" x14ac:dyDescent="0.25">
      <c r="B14" s="22">
        <v>5</v>
      </c>
      <c r="D14" s="34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</row>
    <row r="15" spans="2:24" x14ac:dyDescent="0.25">
      <c r="B15" s="23" t="s">
        <v>101</v>
      </c>
      <c r="D15" s="34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9"/>
    </row>
    <row r="16" spans="2:24" x14ac:dyDescent="0.25">
      <c r="B16" s="24" t="s">
        <v>21</v>
      </c>
      <c r="D16" s="34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2:24" x14ac:dyDescent="0.25">
      <c r="B17" s="24" t="s">
        <v>23</v>
      </c>
      <c r="D17" s="34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9"/>
    </row>
    <row r="18" spans="2:24" x14ac:dyDescent="0.25">
      <c r="B18" s="24" t="s">
        <v>65</v>
      </c>
      <c r="D18" s="34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9"/>
    </row>
    <row r="19" spans="2:24" x14ac:dyDescent="0.25">
      <c r="B19" s="24"/>
      <c r="D19" s="34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9"/>
    </row>
    <row r="20" spans="2:24" x14ac:dyDescent="0.25">
      <c r="B20" s="9">
        <v>1</v>
      </c>
      <c r="D20" s="34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</row>
    <row r="21" spans="2:24" x14ac:dyDescent="0.25">
      <c r="B21" s="9"/>
      <c r="D21" s="34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9"/>
    </row>
    <row r="22" spans="2:24" x14ac:dyDescent="0.2">
      <c r="B22" s="2" t="s">
        <v>26</v>
      </c>
      <c r="D22" s="34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9"/>
    </row>
    <row r="23" spans="2:24" x14ac:dyDescent="0.2">
      <c r="B23" s="7">
        <f>IF(B7=1,0,(IF(B7=2,4,8)))</f>
        <v>0</v>
      </c>
      <c r="D23" s="34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9"/>
    </row>
    <row r="24" spans="2:24" x14ac:dyDescent="0.25">
      <c r="B24" s="9"/>
      <c r="D24" s="3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9"/>
    </row>
    <row r="25" spans="2:24" x14ac:dyDescent="0.2">
      <c r="B25" s="2" t="s">
        <v>27</v>
      </c>
      <c r="D25" s="34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9"/>
    </row>
    <row r="26" spans="2:24" x14ac:dyDescent="0.2">
      <c r="B26" s="7">
        <f>IF(B14=1,1,(IF(B14=2,13,(IF(B14=3,25,(IF(B14=4,37,49)))))))</f>
        <v>49</v>
      </c>
      <c r="D26" s="34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9"/>
    </row>
    <row r="27" spans="2:24" x14ac:dyDescent="0.25">
      <c r="B27" s="9"/>
      <c r="D27" s="34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</row>
    <row r="28" spans="2:24" ht="24" x14ac:dyDescent="0.2">
      <c r="B28" s="126" t="s">
        <v>28</v>
      </c>
      <c r="D28" s="34"/>
      <c r="E28" s="130"/>
      <c r="F28" s="48" t="s">
        <v>25</v>
      </c>
      <c r="G28" s="132" t="s">
        <v>104</v>
      </c>
      <c r="H28" s="132" t="s">
        <v>103</v>
      </c>
      <c r="I28" s="132"/>
      <c r="J28" s="132" t="s">
        <v>106</v>
      </c>
      <c r="K28" s="132" t="s">
        <v>105</v>
      </c>
      <c r="L28" s="132"/>
      <c r="M28" s="132"/>
      <c r="N28" s="28"/>
      <c r="O28" s="47"/>
      <c r="P28" s="132"/>
      <c r="Q28" s="132" t="s">
        <v>104</v>
      </c>
      <c r="R28" s="132" t="s">
        <v>103</v>
      </c>
      <c r="S28" s="132"/>
      <c r="T28" s="132" t="s">
        <v>106</v>
      </c>
      <c r="U28" s="132" t="s">
        <v>105</v>
      </c>
      <c r="V28" s="57"/>
      <c r="W28" s="57"/>
      <c r="X28" s="29"/>
    </row>
    <row r="29" spans="2:24" x14ac:dyDescent="0.2">
      <c r="B29" s="7">
        <f>IF(B20=1,0,(IF(B20=2,1,(IF(B20=3,2,(IF(B20=4,3,4)))))))</f>
        <v>0</v>
      </c>
      <c r="D29" s="34"/>
      <c r="E29" s="25"/>
      <c r="F29" s="35" t="s">
        <v>118</v>
      </c>
      <c r="G29" s="58">
        <f>F51</f>
        <v>18451589</v>
      </c>
      <c r="H29" s="58">
        <f>G51</f>
        <v>9117369</v>
      </c>
      <c r="I29" s="58">
        <f>H52</f>
        <v>0</v>
      </c>
      <c r="J29" s="58">
        <f>I51</f>
        <v>24627933</v>
      </c>
      <c r="K29" s="58">
        <f>J51</f>
        <v>2763556</v>
      </c>
      <c r="L29" s="58">
        <f>K52</f>
        <v>0</v>
      </c>
      <c r="M29" s="58"/>
      <c r="N29" s="28"/>
      <c r="P29" s="35" t="s">
        <v>55</v>
      </c>
      <c r="Q29" s="77">
        <f t="shared" ref="Q29:V29" si="0">Q52</f>
        <v>2.3457428219453043</v>
      </c>
      <c r="R29" s="77">
        <f t="shared" si="0"/>
        <v>1.3581775661224587</v>
      </c>
      <c r="S29" s="77">
        <f t="shared" si="0"/>
        <v>0</v>
      </c>
      <c r="T29" s="77">
        <f t="shared" si="0"/>
        <v>2.0593913644602342</v>
      </c>
      <c r="U29" s="77">
        <f>IFERROR(U52,"F")</f>
        <v>0.89644779581695488</v>
      </c>
      <c r="V29" s="77">
        <f t="shared" si="0"/>
        <v>0</v>
      </c>
      <c r="W29" s="58"/>
      <c r="X29" s="29"/>
    </row>
    <row r="30" spans="2:24" x14ac:dyDescent="0.2">
      <c r="B30" s="7"/>
      <c r="D30" s="34"/>
      <c r="E30" s="25"/>
      <c r="F30" s="35" t="s">
        <v>119</v>
      </c>
      <c r="G30" s="58">
        <f>F52</f>
        <v>2855718</v>
      </c>
      <c r="H30" s="58">
        <f>G52</f>
        <v>2941890</v>
      </c>
      <c r="I30" s="58"/>
      <c r="J30" s="58">
        <f>I52</f>
        <v>4698444</v>
      </c>
      <c r="K30" s="58">
        <f>J52</f>
        <v>1037187</v>
      </c>
      <c r="L30" s="58"/>
      <c r="M30" s="25"/>
      <c r="N30" s="28"/>
      <c r="P30" s="35"/>
      <c r="Q30" s="77"/>
      <c r="R30" s="77"/>
      <c r="S30" s="77"/>
      <c r="T30" s="77"/>
      <c r="U30" s="77"/>
      <c r="V30" s="77"/>
      <c r="W30" s="25"/>
      <c r="X30" s="29"/>
    </row>
    <row r="31" spans="2:24" x14ac:dyDescent="0.2">
      <c r="B31" s="7"/>
      <c r="D31" s="34"/>
      <c r="E31" s="54"/>
      <c r="F31" s="54"/>
      <c r="G31" s="54"/>
      <c r="H31" s="54"/>
      <c r="I31" s="54"/>
      <c r="J31" s="54"/>
      <c r="K31" s="54"/>
      <c r="L31" s="54"/>
      <c r="M31" s="54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9"/>
    </row>
    <row r="32" spans="2:24" ht="24" x14ac:dyDescent="0.25">
      <c r="D32" s="34"/>
      <c r="E32" s="130"/>
      <c r="F32" s="48" t="s">
        <v>120</v>
      </c>
      <c r="G32" s="132" t="s">
        <v>104</v>
      </c>
      <c r="H32" s="132" t="s">
        <v>103</v>
      </c>
      <c r="I32" s="132"/>
      <c r="J32" s="132" t="s">
        <v>106</v>
      </c>
      <c r="K32" s="132" t="s">
        <v>105</v>
      </c>
      <c r="L32" s="132"/>
      <c r="M32" s="132"/>
      <c r="N32" s="28"/>
      <c r="O32" s="47"/>
      <c r="P32" s="48" t="s">
        <v>32</v>
      </c>
      <c r="Q32" s="132" t="s">
        <v>104</v>
      </c>
      <c r="R32" s="132" t="s">
        <v>103</v>
      </c>
      <c r="S32" s="132"/>
      <c r="T32" s="132" t="s">
        <v>106</v>
      </c>
      <c r="U32" s="132" t="s">
        <v>105</v>
      </c>
      <c r="V32" s="57"/>
      <c r="W32" s="57"/>
      <c r="X32" s="29"/>
    </row>
    <row r="33" spans="2:24" x14ac:dyDescent="0.25">
      <c r="D33" s="34"/>
      <c r="E33" s="25"/>
      <c r="F33" s="35" t="s">
        <v>118</v>
      </c>
      <c r="G33" s="136">
        <f>G72</f>
        <v>0.66928858899926502</v>
      </c>
      <c r="H33" s="136">
        <f>G73</f>
        <v>0.33071141100073498</v>
      </c>
      <c r="I33" s="136">
        <f>H85</f>
        <v>0</v>
      </c>
      <c r="J33" s="136">
        <f>I72</f>
        <v>0.89910895314964445</v>
      </c>
      <c r="K33" s="136">
        <f>I73</f>
        <v>0.1008910468503556</v>
      </c>
      <c r="L33" s="58">
        <f>K85</f>
        <v>0</v>
      </c>
      <c r="M33" s="58"/>
      <c r="N33" s="28"/>
      <c r="O33" s="25"/>
      <c r="P33" s="35" t="s">
        <v>55</v>
      </c>
      <c r="Q33" s="77">
        <f>Q69</f>
        <v>0.20780686626500999</v>
      </c>
      <c r="R33" s="77">
        <f t="shared" ref="R33:T34" si="1">R69</f>
        <v>0.13532792940669247</v>
      </c>
      <c r="S33" s="77">
        <f t="shared" si="1"/>
        <v>0</v>
      </c>
      <c r="T33" s="77">
        <f t="shared" si="1"/>
        <v>0.12926680007075575</v>
      </c>
      <c r="U33" s="77">
        <f>IFERROR(U69,"F")</f>
        <v>0.15635242035867189</v>
      </c>
      <c r="V33" s="77">
        <f>V67</f>
        <v>0</v>
      </c>
      <c r="W33" s="58"/>
      <c r="X33" s="29"/>
    </row>
    <row r="34" spans="2:24" x14ac:dyDescent="0.25">
      <c r="D34" s="34"/>
      <c r="E34" s="25"/>
      <c r="F34" s="35" t="s">
        <v>119</v>
      </c>
      <c r="G34" s="136">
        <f>G64</f>
        <v>0.49256831438068943</v>
      </c>
      <c r="H34" s="136">
        <f>G73</f>
        <v>0.33071141100073498</v>
      </c>
      <c r="I34" s="136">
        <f>H93</f>
        <v>0</v>
      </c>
      <c r="J34" s="136">
        <f>IFERROR(I64,"F")</f>
        <v>0.81916776026909677</v>
      </c>
      <c r="K34" s="136">
        <f>IFERROR(I73,"F")</f>
        <v>0.1008910468503556</v>
      </c>
      <c r="L34" s="58">
        <f>K93</f>
        <v>0</v>
      </c>
      <c r="M34" s="25"/>
      <c r="N34" s="28"/>
      <c r="O34" s="25"/>
      <c r="P34" s="35"/>
      <c r="Q34" s="77">
        <f>Q70</f>
        <v>0</v>
      </c>
      <c r="R34" s="77">
        <f t="shared" si="1"/>
        <v>0</v>
      </c>
      <c r="S34" s="77">
        <f t="shared" si="1"/>
        <v>0</v>
      </c>
      <c r="T34" s="77">
        <f t="shared" si="1"/>
        <v>0</v>
      </c>
      <c r="U34" s="77">
        <f>U70</f>
        <v>0</v>
      </c>
      <c r="V34" s="77">
        <f>V68</f>
        <v>0</v>
      </c>
      <c r="W34" s="25"/>
      <c r="X34" s="29"/>
    </row>
    <row r="35" spans="2:24" x14ac:dyDescent="0.25">
      <c r="D35" s="34"/>
      <c r="E35" s="28"/>
      <c r="F35" s="53"/>
      <c r="G35" s="54"/>
      <c r="H35" s="28"/>
      <c r="I35" s="53"/>
      <c r="J35" s="59"/>
      <c r="K35" s="28"/>
      <c r="L35" s="28"/>
      <c r="M35" s="28"/>
      <c r="N35" s="28"/>
      <c r="O35" s="28"/>
      <c r="P35" s="53"/>
      <c r="Q35" s="55"/>
      <c r="R35" s="28"/>
      <c r="S35" s="53"/>
      <c r="T35" s="59"/>
      <c r="U35" s="28"/>
      <c r="V35" s="28"/>
      <c r="W35" s="28"/>
      <c r="X35" s="29"/>
    </row>
    <row r="36" spans="2:24" x14ac:dyDescent="0.25">
      <c r="D36" s="34"/>
      <c r="E36" s="81" t="s">
        <v>61</v>
      </c>
      <c r="F36" s="82" t="s">
        <v>119</v>
      </c>
      <c r="G36" s="85">
        <f t="shared" ref="G36:L36" si="2">IF(F80&lt;16.6,0,IF(F80&lt;33.4,"E", "F"))</f>
        <v>0</v>
      </c>
      <c r="H36" s="85">
        <f t="shared" si="2"/>
        <v>0</v>
      </c>
      <c r="I36" s="85">
        <f t="shared" si="2"/>
        <v>0</v>
      </c>
      <c r="J36" s="85">
        <f t="shared" si="2"/>
        <v>0</v>
      </c>
      <c r="K36" s="85">
        <f t="shared" si="2"/>
        <v>0</v>
      </c>
      <c r="L36" s="85">
        <f t="shared" si="2"/>
        <v>0</v>
      </c>
      <c r="M36" s="86"/>
      <c r="N36" s="28"/>
      <c r="O36" s="81" t="s">
        <v>61</v>
      </c>
      <c r="P36" s="82"/>
      <c r="Q36" s="85"/>
      <c r="R36" s="85"/>
      <c r="S36" s="85"/>
      <c r="T36" s="85"/>
      <c r="U36" s="85"/>
      <c r="V36" s="85">
        <f>IF(V63&lt;16.6,0,IF(V63&lt;33.4,"E", "F"))</f>
        <v>0</v>
      </c>
      <c r="W36" s="86"/>
      <c r="X36" s="29"/>
    </row>
    <row r="37" spans="2:24" x14ac:dyDescent="0.25">
      <c r="D37" s="34"/>
      <c r="E37" s="83"/>
      <c r="F37" s="84" t="s">
        <v>121</v>
      </c>
      <c r="G37" s="87">
        <f t="shared" ref="G37:L37" si="3">IF(F79&lt;16.6,0,IF(F79&lt;33.4,"E", "F"))</f>
        <v>0</v>
      </c>
      <c r="H37" s="87">
        <f t="shared" si="3"/>
        <v>0</v>
      </c>
      <c r="I37" s="87">
        <f t="shared" si="3"/>
        <v>0</v>
      </c>
      <c r="J37" s="87">
        <f t="shared" si="3"/>
        <v>0</v>
      </c>
      <c r="K37" s="87">
        <f t="shared" si="3"/>
        <v>0</v>
      </c>
      <c r="L37" s="87">
        <f t="shared" si="3"/>
        <v>0</v>
      </c>
      <c r="M37" s="88">
        <f>IF(L86&lt;16.6,0,IF(L86&lt;33.4,"E", "F"))</f>
        <v>0</v>
      </c>
      <c r="N37" s="28"/>
      <c r="O37" s="83"/>
      <c r="P37" s="84" t="s">
        <v>122</v>
      </c>
      <c r="Q37" s="137">
        <f>Q71</f>
        <v>0</v>
      </c>
      <c r="R37" s="137">
        <f>R71</f>
        <v>0</v>
      </c>
      <c r="S37" s="137">
        <f>S71</f>
        <v>0</v>
      </c>
      <c r="T37" s="137">
        <f>T71</f>
        <v>0</v>
      </c>
      <c r="U37" s="137">
        <f>IFERROR(U71,"F")</f>
        <v>0</v>
      </c>
      <c r="V37" s="87">
        <f t="shared" ref="V37" si="4">IF(V63&lt;16.6,0,IF(V63&lt;33.4,"E", "F"))</f>
        <v>0</v>
      </c>
      <c r="W37" s="88"/>
      <c r="X37" s="29"/>
    </row>
    <row r="38" spans="2:24" x14ac:dyDescent="0.25">
      <c r="D38" s="34"/>
      <c r="E38" s="28"/>
      <c r="F38" s="53"/>
      <c r="G38" s="54"/>
      <c r="H38" s="28"/>
      <c r="I38" s="53"/>
      <c r="J38" s="59"/>
      <c r="K38" s="28"/>
      <c r="L38" s="28"/>
      <c r="M38" s="28"/>
      <c r="N38" s="28"/>
      <c r="O38" s="28"/>
      <c r="P38" s="53"/>
      <c r="Q38" s="55"/>
      <c r="R38" s="28"/>
      <c r="S38" s="53"/>
      <c r="T38" s="59"/>
      <c r="U38" s="28"/>
      <c r="V38" s="28"/>
      <c r="W38" s="28"/>
      <c r="X38" s="29"/>
    </row>
    <row r="39" spans="2:24" x14ac:dyDescent="0.25">
      <c r="D39" s="34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9"/>
    </row>
    <row r="40" spans="2:24" ht="15.75" thickBot="1" x14ac:dyDescent="0.3"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2"/>
    </row>
    <row r="41" spans="2:24" s="25" customFormat="1" ht="11.25" x14ac:dyDescent="0.25">
      <c r="B41" s="11"/>
    </row>
    <row r="42" spans="2:24" s="25" customFormat="1" ht="11.25" x14ac:dyDescent="0.25">
      <c r="B42" s="11"/>
    </row>
    <row r="43" spans="2:24" s="36" customFormat="1" ht="26.25" x14ac:dyDescent="0.25">
      <c r="B43" s="92"/>
      <c r="C43" s="39" t="s">
        <v>30</v>
      </c>
      <c r="E43" s="38"/>
    </row>
    <row r="44" spans="2:24" s="25" customFormat="1" ht="11.25" x14ac:dyDescent="0.25">
      <c r="B44" s="11"/>
    </row>
    <row r="45" spans="2:24" s="25" customFormat="1" ht="11.25" hidden="1" x14ac:dyDescent="0.25">
      <c r="B45" s="11"/>
      <c r="F45" s="25" t="s">
        <v>153</v>
      </c>
    </row>
    <row r="46" spans="2:24" s="25" customFormat="1" ht="12.75" hidden="1" x14ac:dyDescent="0.25">
      <c r="B46" s="11"/>
      <c r="E46" s="35" t="s">
        <v>26</v>
      </c>
      <c r="F46" s="89" t="str">
        <f>INDEX(sex,sexvalue)</f>
        <v>Both men and women</v>
      </c>
      <c r="G46" s="25" t="s">
        <v>41</v>
      </c>
    </row>
    <row r="47" spans="2:24" s="25" customFormat="1" ht="12.75" hidden="1" x14ac:dyDescent="0.25">
      <c r="B47" s="11"/>
      <c r="E47" s="35" t="s">
        <v>11</v>
      </c>
      <c r="F47" s="89" t="str">
        <f>INDEX(age,agevalue)</f>
        <v>all ages</v>
      </c>
      <c r="G47" s="25" t="s">
        <v>41</v>
      </c>
    </row>
    <row r="48" spans="2:24" s="25" customFormat="1" hidden="1" x14ac:dyDescent="0.25">
      <c r="B48" s="90" t="s">
        <v>54</v>
      </c>
      <c r="E48" s="35"/>
      <c r="F48" s="90" t="s">
        <v>154</v>
      </c>
    </row>
    <row r="49" spans="2:24" s="25" customFormat="1" ht="12.75" x14ac:dyDescent="0.25">
      <c r="B49" s="11"/>
      <c r="E49" s="35"/>
      <c r="F49" s="43" t="str">
        <f>CONCATENATE(F45,G46, F48, G47,F46, G46, F47)</f>
        <v>Mental health or substance use disorder, Proportion of current smokers, Both men and women, all ages</v>
      </c>
      <c r="P49" s="43" t="str">
        <f>CONCATENATE(P50,G47,F46, G46, F47, G46, F48)</f>
        <v>Prevalence (%), Both men and women, all ages, Proportion of current smokers</v>
      </c>
    </row>
    <row r="50" spans="2:24" s="25" customFormat="1" x14ac:dyDescent="0.25">
      <c r="B50" s="11"/>
      <c r="D50" s="49"/>
      <c r="E50" s="74" t="s">
        <v>25</v>
      </c>
      <c r="F50" s="50" t="s">
        <v>104</v>
      </c>
      <c r="G50" s="50" t="s">
        <v>103</v>
      </c>
      <c r="H50" s="50"/>
      <c r="I50" s="50" t="s">
        <v>106</v>
      </c>
      <c r="J50" s="50" t="s">
        <v>105</v>
      </c>
      <c r="K50" s="73"/>
      <c r="O50" s="73"/>
      <c r="P50" s="74" t="s">
        <v>45</v>
      </c>
      <c r="Q50" s="50" t="s">
        <v>104</v>
      </c>
      <c r="R50" s="50" t="s">
        <v>103</v>
      </c>
      <c r="S50" s="50"/>
      <c r="T50" s="50" t="s">
        <v>106</v>
      </c>
      <c r="U50" s="50" t="s">
        <v>105</v>
      </c>
      <c r="V50" s="73"/>
      <c r="W50" s="73" t="s">
        <v>20</v>
      </c>
    </row>
    <row r="51" spans="2:24" s="70" customFormat="1" x14ac:dyDescent="0.25">
      <c r="B51" s="69"/>
      <c r="D51" s="71"/>
      <c r="E51" s="18" t="s">
        <v>9</v>
      </c>
      <c r="F51" s="4">
        <f t="shared" ref="F51:K51" si="5">INDEX(range1,sexvalue2+agevalue2,F$99)</f>
        <v>18451589</v>
      </c>
      <c r="G51" s="4">
        <f t="shared" si="5"/>
        <v>9117369</v>
      </c>
      <c r="H51" s="4">
        <f t="shared" si="5"/>
        <v>0</v>
      </c>
      <c r="I51" s="4">
        <f t="shared" si="5"/>
        <v>24627933</v>
      </c>
      <c r="J51" s="4">
        <f t="shared" si="5"/>
        <v>2763556</v>
      </c>
      <c r="K51" s="4">
        <f t="shared" si="5"/>
        <v>0</v>
      </c>
      <c r="L51" s="72"/>
      <c r="W51" s="72"/>
    </row>
    <row r="52" spans="2:24" s="70" customFormat="1" x14ac:dyDescent="0.25">
      <c r="B52" s="69"/>
      <c r="D52" s="71"/>
      <c r="E52" s="13" t="s">
        <v>21</v>
      </c>
      <c r="F52" s="4">
        <f t="shared" ref="F52:K52" si="6">INDEX(range1,sexvalue2+agevalue2+1,F$99)</f>
        <v>2855718</v>
      </c>
      <c r="G52" s="4">
        <f t="shared" si="6"/>
        <v>2941890</v>
      </c>
      <c r="H52" s="4">
        <f t="shared" si="6"/>
        <v>0</v>
      </c>
      <c r="I52" s="4">
        <f t="shared" si="6"/>
        <v>4698444</v>
      </c>
      <c r="J52" s="4">
        <f t="shared" si="6"/>
        <v>1037187</v>
      </c>
      <c r="K52" s="4">
        <f t="shared" si="6"/>
        <v>0</v>
      </c>
      <c r="L52" s="72"/>
      <c r="O52" s="71" t="s">
        <v>157</v>
      </c>
      <c r="P52" s="25" t="s">
        <v>29</v>
      </c>
      <c r="Q52" s="75">
        <f>F53/F52</f>
        <v>2.3457428219453043</v>
      </c>
      <c r="R52" s="75">
        <f>G53/G52</f>
        <v>1.3581775661224587</v>
      </c>
      <c r="S52" s="75"/>
      <c r="T52" s="75">
        <f>I53/I52</f>
        <v>2.0593913644602342</v>
      </c>
      <c r="U52" s="75">
        <f>J53/J52</f>
        <v>0.89644779581695488</v>
      </c>
      <c r="V52" s="75"/>
      <c r="W52" s="72"/>
    </row>
    <row r="53" spans="2:24" s="70" customFormat="1" x14ac:dyDescent="0.25">
      <c r="B53" s="69"/>
      <c r="D53" s="71"/>
      <c r="E53" s="13" t="s">
        <v>23</v>
      </c>
      <c r="F53" s="4">
        <f t="shared" ref="F53:K53" si="7">INDEX(range1,sexvalue2+agevalue2+2,F$99)</f>
        <v>6698780</v>
      </c>
      <c r="G53" s="4">
        <f t="shared" si="7"/>
        <v>3995609</v>
      </c>
      <c r="H53" s="4">
        <f t="shared" si="7"/>
        <v>0</v>
      </c>
      <c r="I53" s="4">
        <f t="shared" si="7"/>
        <v>9675935</v>
      </c>
      <c r="J53" s="4">
        <f t="shared" si="7"/>
        <v>929784</v>
      </c>
      <c r="K53" s="4">
        <f t="shared" si="7"/>
        <v>0</v>
      </c>
      <c r="L53" s="72"/>
      <c r="O53" s="25"/>
      <c r="P53" s="25"/>
      <c r="Q53" s="75"/>
      <c r="R53" s="75"/>
      <c r="S53" s="75"/>
      <c r="T53" s="75"/>
      <c r="U53" s="75"/>
      <c r="V53" s="75"/>
      <c r="W53" s="72"/>
    </row>
    <row r="54" spans="2:24" s="70" customFormat="1" x14ac:dyDescent="0.25">
      <c r="B54" s="69"/>
      <c r="D54" s="71"/>
      <c r="E54" s="13" t="s">
        <v>8</v>
      </c>
      <c r="F54" s="4">
        <f t="shared" ref="F54:K54" si="8">INDEX(range1,sexvalue2+agevalue2+3,F$99)</f>
        <v>8897091</v>
      </c>
      <c r="G54" s="4">
        <f t="shared" si="8"/>
        <v>2179870</v>
      </c>
      <c r="H54" s="4">
        <f t="shared" si="8"/>
        <v>0</v>
      </c>
      <c r="I54" s="4">
        <f t="shared" si="8"/>
        <v>10253554</v>
      </c>
      <c r="J54" s="4">
        <f t="shared" si="8"/>
        <v>796585</v>
      </c>
      <c r="K54" s="4">
        <f t="shared" si="8"/>
        <v>0</v>
      </c>
      <c r="L54" s="72"/>
      <c r="O54" s="25"/>
      <c r="P54" s="71"/>
      <c r="Q54" s="25"/>
      <c r="R54" s="25"/>
      <c r="S54" s="25"/>
      <c r="T54" s="25"/>
      <c r="U54" s="25"/>
      <c r="V54" s="25"/>
      <c r="W54" s="72"/>
    </row>
    <row r="55" spans="2:24" s="70" customFormat="1" x14ac:dyDescent="0.25">
      <c r="B55" s="69"/>
      <c r="D55" s="71"/>
      <c r="E55" s="71"/>
      <c r="F55" s="72"/>
      <c r="G55" s="72"/>
      <c r="H55" s="72"/>
      <c r="I55" s="72"/>
      <c r="J55" s="72"/>
      <c r="K55" s="72"/>
      <c r="L55" s="72"/>
      <c r="O55" s="71"/>
      <c r="P55" s="13"/>
      <c r="Q55" s="4"/>
      <c r="R55" s="4"/>
      <c r="S55" s="4"/>
      <c r="T55" s="4"/>
      <c r="U55" s="4"/>
      <c r="V55" s="4">
        <f>K54</f>
        <v>0</v>
      </c>
      <c r="W55" s="72"/>
    </row>
    <row r="56" spans="2:24" s="70" customFormat="1" x14ac:dyDescent="0.25">
      <c r="B56" s="69"/>
      <c r="D56" s="71"/>
      <c r="E56" s="71"/>
      <c r="F56" s="73"/>
      <c r="G56" s="73" t="s">
        <v>116</v>
      </c>
      <c r="H56" s="73"/>
      <c r="I56" s="73" t="s">
        <v>117</v>
      </c>
      <c r="J56" s="73"/>
      <c r="K56" s="73"/>
      <c r="L56" s="72"/>
      <c r="O56" s="71"/>
      <c r="P56" s="91" t="s">
        <v>62</v>
      </c>
      <c r="Q56" s="72"/>
      <c r="R56" s="72"/>
      <c r="S56" s="72"/>
      <c r="T56" s="72"/>
      <c r="U56" s="72"/>
      <c r="V56" s="72"/>
      <c r="W56" s="72"/>
    </row>
    <row r="57" spans="2:24" s="70" customFormat="1" x14ac:dyDescent="0.25">
      <c r="B57" s="69"/>
      <c r="D57" s="71" t="s">
        <v>50</v>
      </c>
      <c r="E57" s="18" t="s">
        <v>9</v>
      </c>
      <c r="F57" s="4"/>
      <c r="G57" s="4">
        <f>F51+G51</f>
        <v>27568958</v>
      </c>
      <c r="H57" s="4"/>
      <c r="I57" s="4">
        <f>I51+J51</f>
        <v>27391489</v>
      </c>
      <c r="J57" s="4"/>
      <c r="K57" s="4"/>
      <c r="L57" s="72"/>
      <c r="P57" s="13" t="s">
        <v>56</v>
      </c>
      <c r="Q57" s="44">
        <f t="shared" ref="Q57:U58" si="9">F80</f>
        <v>3.9</v>
      </c>
      <c r="R57" s="44">
        <f t="shared" si="9"/>
        <v>3.9</v>
      </c>
      <c r="S57" s="44">
        <f t="shared" si="9"/>
        <v>0</v>
      </c>
      <c r="T57" s="44">
        <f t="shared" si="9"/>
        <v>2.7</v>
      </c>
      <c r="U57" s="44">
        <f t="shared" si="9"/>
        <v>5.7</v>
      </c>
      <c r="V57" s="44">
        <f>K81</f>
        <v>0</v>
      </c>
      <c r="W57" s="72"/>
    </row>
    <row r="58" spans="2:24" s="70" customFormat="1" x14ac:dyDescent="0.25">
      <c r="B58" s="69"/>
      <c r="D58" s="71"/>
      <c r="E58" s="13" t="s">
        <v>21</v>
      </c>
      <c r="F58" s="4"/>
      <c r="G58" s="4">
        <f>F52+G52</f>
        <v>5797608</v>
      </c>
      <c r="H58" s="4"/>
      <c r="I58" s="4">
        <f>I52+J52</f>
        <v>5735631</v>
      </c>
      <c r="J58" s="4"/>
      <c r="K58" s="4"/>
      <c r="L58" s="72"/>
      <c r="O58" s="71"/>
      <c r="P58" s="13" t="s">
        <v>57</v>
      </c>
      <c r="Q58" s="44">
        <f t="shared" si="9"/>
        <v>2.1</v>
      </c>
      <c r="R58" s="44">
        <f t="shared" si="9"/>
        <v>3.1</v>
      </c>
      <c r="S58" s="44">
        <f t="shared" si="9"/>
        <v>0</v>
      </c>
      <c r="T58" s="44">
        <f t="shared" si="9"/>
        <v>1.6</v>
      </c>
      <c r="U58" s="44">
        <f t="shared" si="9"/>
        <v>6.6</v>
      </c>
      <c r="V58" s="44"/>
      <c r="W58" s="72"/>
    </row>
    <row r="59" spans="2:24" s="70" customFormat="1" x14ac:dyDescent="0.25">
      <c r="B59" s="69"/>
      <c r="D59" s="71"/>
      <c r="E59" s="13" t="s">
        <v>23</v>
      </c>
      <c r="F59" s="4"/>
      <c r="G59" s="4">
        <f>F53+G53</f>
        <v>10694389</v>
      </c>
      <c r="H59" s="4"/>
      <c r="I59" s="4">
        <f>I53+J53</f>
        <v>10605719</v>
      </c>
      <c r="J59" s="4"/>
      <c r="K59" s="4"/>
      <c r="L59" s="72"/>
      <c r="O59" s="71"/>
      <c r="P59" s="71"/>
      <c r="Q59" s="72"/>
      <c r="R59" s="72"/>
      <c r="S59" s="72"/>
      <c r="T59" s="72"/>
      <c r="U59" s="72"/>
      <c r="V59" s="72"/>
      <c r="W59" s="72"/>
    </row>
    <row r="60" spans="2:24" s="70" customFormat="1" x14ac:dyDescent="0.25">
      <c r="B60" s="69"/>
      <c r="D60" s="71"/>
      <c r="E60" s="13" t="s">
        <v>8</v>
      </c>
      <c r="F60" s="4"/>
      <c r="G60" s="4">
        <f>F54+G54</f>
        <v>11076961</v>
      </c>
      <c r="H60" s="4"/>
      <c r="I60" s="4">
        <f>I54+J54</f>
        <v>11050139</v>
      </c>
      <c r="J60" s="4"/>
      <c r="K60" s="4"/>
      <c r="L60" s="72"/>
      <c r="O60" s="71"/>
      <c r="P60" s="71"/>
      <c r="Q60" s="72"/>
      <c r="R60" s="72"/>
      <c r="S60" s="72"/>
      <c r="T60" s="72"/>
      <c r="U60" s="72"/>
      <c r="V60" s="72"/>
      <c r="W60" s="72"/>
    </row>
    <row r="61" spans="2:24" s="70" customFormat="1" x14ac:dyDescent="0.25">
      <c r="B61" s="69"/>
      <c r="D61" s="71"/>
      <c r="E61" s="13"/>
      <c r="F61" s="4"/>
      <c r="G61" s="4"/>
      <c r="H61" s="4"/>
      <c r="I61" s="4"/>
      <c r="J61" s="4"/>
      <c r="K61" s="4"/>
      <c r="L61" s="72"/>
      <c r="O61" s="71"/>
      <c r="P61" s="71"/>
      <c r="Q61" s="71"/>
      <c r="R61" s="71"/>
      <c r="S61" s="71"/>
      <c r="T61" s="71"/>
      <c r="U61" s="71"/>
      <c r="V61" s="71"/>
      <c r="W61" s="71"/>
      <c r="X61" s="71"/>
    </row>
    <row r="62" spans="2:24" s="70" customFormat="1" x14ac:dyDescent="0.25">
      <c r="B62" s="69"/>
      <c r="D62" s="71"/>
      <c r="E62" s="71"/>
      <c r="F62" s="72"/>
      <c r="G62" s="72"/>
      <c r="H62" s="72"/>
      <c r="I62" s="72"/>
      <c r="J62" s="72"/>
      <c r="K62" s="72"/>
      <c r="L62" s="72"/>
      <c r="O62" s="71"/>
      <c r="P62" s="71" t="s">
        <v>58</v>
      </c>
      <c r="Q62" s="78" t="s">
        <v>59</v>
      </c>
      <c r="R62" s="72"/>
      <c r="S62" s="72"/>
      <c r="T62" s="72"/>
      <c r="U62" s="72"/>
      <c r="V62" s="72"/>
      <c r="W62" s="79" t="s">
        <v>42</v>
      </c>
    </row>
    <row r="63" spans="2:24" s="70" customFormat="1" x14ac:dyDescent="0.2">
      <c r="B63" s="69"/>
      <c r="D63" s="71"/>
      <c r="E63" s="71" t="s">
        <v>53</v>
      </c>
      <c r="F63" s="73"/>
      <c r="G63" s="73" t="s">
        <v>116</v>
      </c>
      <c r="H63" s="73"/>
      <c r="I63" s="73" t="s">
        <v>117</v>
      </c>
      <c r="J63" s="73"/>
      <c r="K63" s="73"/>
      <c r="L63" s="72"/>
      <c r="O63" s="71"/>
      <c r="P63" s="25"/>
      <c r="Q63" s="44">
        <f>SQRT((POWER(Q57,2)+POWER(Q58,2)))</f>
        <v>4.4294469180700196</v>
      </c>
      <c r="R63" s="44">
        <f>SQRT((POWER(R57,2)+POWER(R58,2)))</f>
        <v>4.9819674828324603</v>
      </c>
      <c r="S63" s="44"/>
      <c r="T63" s="44">
        <f>SQRT((POWER(T57,2)+POWER(T58,2)))</f>
        <v>3.1384709652950433</v>
      </c>
      <c r="U63" s="44">
        <f>SQRT((POWER(U57,2)+POWER(U58,2)))</f>
        <v>8.7206651122491792</v>
      </c>
      <c r="V63" s="44"/>
      <c r="W63" s="80" t="s">
        <v>43</v>
      </c>
    </row>
    <row r="64" spans="2:24" s="70" customFormat="1" x14ac:dyDescent="0.2">
      <c r="B64" s="69"/>
      <c r="D64" s="18" t="s">
        <v>51</v>
      </c>
      <c r="E64" s="25" t="s">
        <v>115</v>
      </c>
      <c r="F64" s="5"/>
      <c r="G64" s="5">
        <f>F52/G58</f>
        <v>0.49256831438068943</v>
      </c>
      <c r="H64" s="5"/>
      <c r="I64" s="5">
        <f>I52/I58</f>
        <v>0.81916776026909677</v>
      </c>
      <c r="J64" s="5"/>
      <c r="K64" s="5"/>
      <c r="L64" s="72"/>
      <c r="O64" s="71"/>
      <c r="P64" s="25" t="s">
        <v>123</v>
      </c>
      <c r="Q64" s="44">
        <f>IFERROR(Q63,"F")</f>
        <v>4.4294469180700196</v>
      </c>
      <c r="R64" s="44">
        <f>IFERROR(R63,"F")</f>
        <v>4.9819674828324603</v>
      </c>
      <c r="S64" s="44"/>
      <c r="T64" s="44">
        <f>IFERROR(T63,"F")</f>
        <v>3.1384709652950433</v>
      </c>
      <c r="U64" s="44">
        <f>IFERROR(U63,"F")</f>
        <v>8.7206651122491792</v>
      </c>
      <c r="V64" s="44">
        <f>SQRT((POWER(K82,2))+(POWER(V89,2)))</f>
        <v>0</v>
      </c>
      <c r="W64" s="80" t="s">
        <v>44</v>
      </c>
    </row>
    <row r="65" spans="2:25" s="70" customFormat="1" x14ac:dyDescent="0.25">
      <c r="B65" s="69"/>
      <c r="D65" s="71"/>
      <c r="E65" s="25" t="s">
        <v>114</v>
      </c>
      <c r="F65" s="25"/>
      <c r="G65" s="5">
        <f>G52/G58</f>
        <v>0.50743168561931062</v>
      </c>
      <c r="H65" s="25"/>
      <c r="I65" s="5">
        <f>J52/I58</f>
        <v>0.1808322397309032</v>
      </c>
      <c r="J65" s="25"/>
      <c r="K65" s="25"/>
      <c r="L65" s="72"/>
      <c r="O65" s="71"/>
      <c r="P65" s="71"/>
      <c r="Q65" s="72"/>
      <c r="R65" s="72"/>
      <c r="S65" s="72"/>
      <c r="T65" s="72"/>
      <c r="U65" s="72"/>
      <c r="V65" s="72"/>
      <c r="W65" s="72"/>
    </row>
    <row r="66" spans="2:25" s="70" customFormat="1" x14ac:dyDescent="0.25">
      <c r="B66" s="69"/>
      <c r="D66" s="71"/>
      <c r="L66" s="72"/>
      <c r="V66" s="72"/>
      <c r="W66" s="72"/>
    </row>
    <row r="67" spans="2:25" s="70" customFormat="1" x14ac:dyDescent="0.25">
      <c r="B67" s="69"/>
      <c r="C67" s="25"/>
      <c r="D67" s="18"/>
      <c r="E67" s="25"/>
      <c r="F67" s="5"/>
      <c r="G67" s="5"/>
      <c r="H67" s="5"/>
      <c r="I67" s="5"/>
      <c r="J67" s="5"/>
      <c r="K67" s="5"/>
      <c r="L67" s="72"/>
      <c r="V67" s="75">
        <f>2*V52*V63/100</f>
        <v>0</v>
      </c>
      <c r="W67" s="72"/>
    </row>
    <row r="68" spans="2:25" s="70" customFormat="1" x14ac:dyDescent="0.25">
      <c r="B68" s="69"/>
      <c r="C68" s="25"/>
      <c r="D68" s="25"/>
      <c r="E68" s="25"/>
      <c r="F68" s="5"/>
      <c r="G68" s="5"/>
      <c r="H68" s="5"/>
      <c r="I68" s="5"/>
      <c r="J68" s="5"/>
      <c r="K68" s="5"/>
      <c r="L68" s="72"/>
      <c r="M68" s="25"/>
      <c r="N68" s="25"/>
      <c r="O68" s="71"/>
      <c r="P68" s="71" t="s">
        <v>63</v>
      </c>
      <c r="Q68" s="72"/>
      <c r="R68" s="72"/>
      <c r="S68" s="72"/>
      <c r="T68" s="72"/>
      <c r="U68" s="72"/>
      <c r="V68" s="75">
        <f>2*V53*V64/100</f>
        <v>0</v>
      </c>
      <c r="W68" s="5"/>
      <c r="X68" s="25"/>
      <c r="Y68" s="25"/>
    </row>
    <row r="69" spans="2:25" s="70" customFormat="1" x14ac:dyDescent="0.25">
      <c r="B69" s="69"/>
      <c r="C69" s="25"/>
      <c r="D69" s="25"/>
      <c r="E69" s="25"/>
      <c r="F69" s="25"/>
      <c r="G69" s="25"/>
      <c r="H69" s="25"/>
      <c r="I69" s="25"/>
      <c r="J69" s="25"/>
      <c r="K69" s="25"/>
      <c r="L69" s="72"/>
      <c r="M69" s="25"/>
      <c r="N69" s="25"/>
      <c r="O69" s="71"/>
      <c r="P69" s="25"/>
      <c r="Q69" s="75">
        <f>2*Q52*Q63/100</f>
        <v>0.20780686626500999</v>
      </c>
      <c r="R69" s="75">
        <f>2*R52*R63/100</f>
        <v>0.13532792940669247</v>
      </c>
      <c r="S69" s="75">
        <f>2*S52*S63/100</f>
        <v>0</v>
      </c>
      <c r="T69" s="75">
        <f>2*T52*T63/100</f>
        <v>0.12926680007075575</v>
      </c>
      <c r="U69" s="75">
        <f>2*U52*U63/100</f>
        <v>0.15635242035867189</v>
      </c>
      <c r="V69" s="5"/>
      <c r="W69" s="5"/>
      <c r="X69" s="25"/>
      <c r="Y69" s="25"/>
    </row>
    <row r="70" spans="2:25" s="70" customFormat="1" x14ac:dyDescent="0.25">
      <c r="B70" s="69"/>
      <c r="C70" s="25"/>
      <c r="D70" s="25"/>
      <c r="E70" s="25"/>
      <c r="F70" s="25" t="str">
        <f>CONCATENATE(F45,G46,E71,G47,F46,G46,F47)</f>
        <v>Mental health or substance use disorder, Proportion of population, Both men and women, all ages</v>
      </c>
      <c r="G70" s="25"/>
      <c r="H70" s="25"/>
      <c r="I70" s="25"/>
      <c r="J70" s="25"/>
      <c r="K70" s="25"/>
      <c r="L70" s="72"/>
      <c r="O70" s="25"/>
      <c r="P70" s="25"/>
      <c r="Q70" s="75">
        <f>2*Q53*Q64/100</f>
        <v>0</v>
      </c>
      <c r="R70" s="75">
        <f>2*R53*R64/100</f>
        <v>0</v>
      </c>
      <c r="S70" s="75">
        <f>2*S53*S64/100</f>
        <v>0</v>
      </c>
      <c r="T70" s="75">
        <f>2*T53*T64/100</f>
        <v>0</v>
      </c>
      <c r="U70" s="75"/>
    </row>
    <row r="71" spans="2:25" s="70" customFormat="1" x14ac:dyDescent="0.25">
      <c r="B71" s="69"/>
      <c r="C71" s="25"/>
      <c r="D71" s="25"/>
      <c r="E71" s="71" t="s">
        <v>155</v>
      </c>
      <c r="F71" s="73"/>
      <c r="G71" s="73" t="s">
        <v>116</v>
      </c>
      <c r="H71" s="73"/>
      <c r="I71" s="73" t="s">
        <v>117</v>
      </c>
      <c r="J71" s="73"/>
      <c r="K71" s="73"/>
      <c r="L71" s="72"/>
      <c r="O71" s="25"/>
      <c r="P71" s="25" t="s">
        <v>123</v>
      </c>
      <c r="Q71" s="75">
        <f>IF(Q63&lt;16.6,0,IF(Q63&lt;33.4,"E", "F"))</f>
        <v>0</v>
      </c>
      <c r="R71" s="75">
        <f>IF(R63&lt;16.6,0,IF(R63&lt;33.4,"E", "F"))</f>
        <v>0</v>
      </c>
      <c r="S71" s="5"/>
      <c r="T71" s="75">
        <f>IF(T63&lt;16.6,0,IF(T63&lt;33.4,"E", "F"))</f>
        <v>0</v>
      </c>
      <c r="U71" s="75">
        <f>IF(U63&lt;16.6,0,IF(U63&lt;33.4,"E", "F"))</f>
        <v>0</v>
      </c>
    </row>
    <row r="72" spans="2:25" s="70" customFormat="1" x14ac:dyDescent="0.25">
      <c r="B72" s="69"/>
      <c r="C72" s="25"/>
      <c r="D72" s="25"/>
      <c r="E72" s="25" t="s">
        <v>115</v>
      </c>
      <c r="F72" s="5"/>
      <c r="G72" s="5">
        <f>F51/G57</f>
        <v>0.66928858899926502</v>
      </c>
      <c r="H72" s="5"/>
      <c r="I72" s="5">
        <f>I51/I57</f>
        <v>0.89910895314964445</v>
      </c>
      <c r="J72" s="5"/>
      <c r="K72" s="5"/>
      <c r="L72" s="72"/>
    </row>
    <row r="73" spans="2:25" s="70" customFormat="1" x14ac:dyDescent="0.25">
      <c r="B73" s="69"/>
      <c r="C73" s="25"/>
      <c r="D73" s="25"/>
      <c r="E73" s="25" t="s">
        <v>114</v>
      </c>
      <c r="F73" s="5"/>
      <c r="G73" s="5">
        <f>G51/G57</f>
        <v>0.33071141100073498</v>
      </c>
      <c r="H73" s="25"/>
      <c r="I73" s="5">
        <f>J51/I57</f>
        <v>0.1008910468503556</v>
      </c>
      <c r="J73" s="5"/>
      <c r="K73" s="5"/>
      <c r="L73" s="72"/>
    </row>
    <row r="74" spans="2:25" s="25" customFormat="1" ht="11.25" x14ac:dyDescent="0.25">
      <c r="B74" s="11"/>
      <c r="L74" s="4"/>
    </row>
    <row r="75" spans="2:25" s="25" customFormat="1" ht="11.25" x14ac:dyDescent="0.25">
      <c r="B75" s="11"/>
      <c r="F75" s="5"/>
      <c r="G75" s="5"/>
      <c r="H75" s="5"/>
      <c r="I75" s="5"/>
      <c r="J75" s="5"/>
      <c r="K75" s="5"/>
    </row>
    <row r="76" spans="2:25" s="25" customFormat="1" ht="11.25" x14ac:dyDescent="0.25">
      <c r="B76" s="11"/>
      <c r="F76" s="5"/>
      <c r="G76" s="5"/>
      <c r="H76" s="5"/>
      <c r="I76" s="5"/>
      <c r="J76" s="5"/>
      <c r="K76" s="5"/>
      <c r="Q76" s="5"/>
      <c r="R76" s="5"/>
      <c r="S76" s="5"/>
      <c r="T76" s="5"/>
      <c r="U76" s="5"/>
      <c r="V76" s="5"/>
      <c r="W76" s="5"/>
    </row>
    <row r="77" spans="2:25" s="25" customFormat="1" ht="11.25" x14ac:dyDescent="0.25">
      <c r="B77" s="11"/>
      <c r="C77" s="45" t="s">
        <v>42</v>
      </c>
      <c r="E77" s="35" t="s">
        <v>34</v>
      </c>
      <c r="F77" s="76" t="s">
        <v>52</v>
      </c>
      <c r="Q77" s="5"/>
      <c r="R77" s="5"/>
      <c r="S77" s="5"/>
      <c r="T77" s="5"/>
      <c r="U77" s="5"/>
      <c r="V77" s="5"/>
      <c r="W77" s="5"/>
    </row>
    <row r="78" spans="2:25" s="25" customFormat="1" x14ac:dyDescent="0.25">
      <c r="B78" s="11"/>
      <c r="F78" s="50" t="s">
        <v>104</v>
      </c>
      <c r="G78" s="50" t="s">
        <v>103</v>
      </c>
      <c r="H78" s="50"/>
      <c r="I78" s="50" t="s">
        <v>106</v>
      </c>
      <c r="J78" s="50" t="s">
        <v>105</v>
      </c>
      <c r="K78" s="73"/>
      <c r="Q78" s="5"/>
      <c r="R78" s="5"/>
      <c r="S78" s="5"/>
      <c r="T78" s="5"/>
      <c r="U78" s="5"/>
      <c r="V78" s="5"/>
      <c r="W78" s="5"/>
    </row>
    <row r="79" spans="2:25" s="25" customFormat="1" ht="11.25" x14ac:dyDescent="0.25">
      <c r="B79" s="11"/>
      <c r="E79" s="18" t="s">
        <v>9</v>
      </c>
      <c r="F79" s="4">
        <f>INDEX(range1,sexvalue2+agevalue2,O$99)</f>
        <v>0.8</v>
      </c>
      <c r="G79" s="4">
        <f>INDEX(range1,sexvalue2+agevalue2,P$99)</f>
        <v>1.6</v>
      </c>
      <c r="H79" s="4">
        <f>INDEX(range1,sexvalue2+agevalue2,Q$99)</f>
        <v>0</v>
      </c>
      <c r="I79" s="4">
        <f>INDEX(range1,sexvalue2+agevalue2,R$99)</f>
        <v>0.8</v>
      </c>
      <c r="J79" s="4">
        <f>INDEX(range1,sexvalue2+agevalue2,S$99)</f>
        <v>3.9</v>
      </c>
      <c r="K79" s="4">
        <f>INDEX(range1,sexvalue2+agevalue2,U$99)</f>
        <v>0</v>
      </c>
      <c r="Q79" s="5"/>
      <c r="R79" s="5"/>
      <c r="S79" s="5"/>
      <c r="T79" s="5"/>
      <c r="U79" s="5"/>
      <c r="V79" s="5"/>
      <c r="W79" s="5"/>
    </row>
    <row r="80" spans="2:25" s="25" customFormat="1" x14ac:dyDescent="0.25">
      <c r="B80" s="11"/>
      <c r="C80" s="15"/>
      <c r="D80" s="8"/>
      <c r="E80" s="13" t="s">
        <v>21</v>
      </c>
      <c r="F80" s="4">
        <f>INDEX(range1,sexvalue2+agevalue2+1,O$99)</f>
        <v>3.9</v>
      </c>
      <c r="G80" s="4">
        <f>INDEX(range1,sexvalue2+agevalue2+1,P$99)</f>
        <v>3.9</v>
      </c>
      <c r="H80" s="4">
        <f>INDEX(range1,sexvalue2+agevalue2+1,Q$99)</f>
        <v>0</v>
      </c>
      <c r="I80" s="4">
        <f>INDEX(range1,sexvalue2+agevalue2+1,R$99)</f>
        <v>2.7</v>
      </c>
      <c r="J80" s="4">
        <f>INDEX(range1,sexvalue2+agevalue2+1,S$99)</f>
        <v>5.7</v>
      </c>
      <c r="K80" s="4">
        <f>INDEX(range1,sexvalue2+agevalue2+1,U$99)</f>
        <v>0</v>
      </c>
      <c r="Q80" s="5"/>
      <c r="R80" s="5"/>
      <c r="S80" s="5"/>
      <c r="T80" s="5"/>
      <c r="U80" s="5"/>
      <c r="V80" s="5"/>
      <c r="W80" s="5"/>
    </row>
    <row r="81" spans="2:26" s="25" customFormat="1" ht="11.25" x14ac:dyDescent="0.2">
      <c r="B81" s="11"/>
      <c r="C81" s="46" t="s">
        <v>43</v>
      </c>
      <c r="E81" s="13" t="s">
        <v>23</v>
      </c>
      <c r="F81" s="4">
        <f>INDEX(range1,sexvalue2+agevalue2+2,O$99)</f>
        <v>2.1</v>
      </c>
      <c r="G81" s="4">
        <f>INDEX(range1,sexvalue2+agevalue2+2,P$99)</f>
        <v>3.1</v>
      </c>
      <c r="H81" s="4">
        <f>INDEX(range1,sexvalue2+agevalue2+2,Q$99)</f>
        <v>0</v>
      </c>
      <c r="I81" s="4">
        <f>INDEX(range1,sexvalue2+agevalue2+2,R$99)</f>
        <v>1.6</v>
      </c>
      <c r="J81" s="4">
        <f>INDEX(range1,sexvalue2+agevalue2+2,S$99)</f>
        <v>6.6</v>
      </c>
      <c r="K81" s="4">
        <f>INDEX(range1,sexvalue2+agevalue2+2,U$99)</f>
        <v>0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s="25" customFormat="1" ht="11.25" x14ac:dyDescent="0.2">
      <c r="B82" s="11"/>
      <c r="C82" s="46" t="s">
        <v>44</v>
      </c>
      <c r="E82" s="13" t="s">
        <v>8</v>
      </c>
      <c r="F82" s="4">
        <f>INDEX(range1,sexvalue2+agevalue2+3,O$99)</f>
        <v>1.7</v>
      </c>
      <c r="G82" s="4">
        <f>INDEX(range1,sexvalue2+agevalue2+3,P$99)</f>
        <v>3.9</v>
      </c>
      <c r="H82" s="4">
        <f>INDEX(range1,sexvalue2+agevalue2+3,Q$99)</f>
        <v>0</v>
      </c>
      <c r="I82" s="4">
        <f>INDEX(range1,sexvalue2+agevalue2+3,R$99)</f>
        <v>1.4</v>
      </c>
      <c r="J82" s="4">
        <f>INDEX(range1,sexvalue2+agevalue2+3,S$99)</f>
        <v>6.6</v>
      </c>
      <c r="K82" s="4">
        <f>INDEX(range1,sexvalue2+agevalue2+3,U$99)</f>
        <v>0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s="25" customFormat="1" ht="11.25" x14ac:dyDescent="0.25">
      <c r="B83" s="11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s="25" customFormat="1" ht="11.25" x14ac:dyDescent="0.25">
      <c r="B84" s="11"/>
      <c r="E84" s="35"/>
      <c r="F84" s="76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s="25" customFormat="1" ht="11.25" x14ac:dyDescent="0.25">
      <c r="B85" s="11"/>
      <c r="F85" s="4"/>
      <c r="G85" s="4"/>
      <c r="H85" s="4"/>
      <c r="I85" s="4"/>
      <c r="J85" s="4"/>
      <c r="K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s="25" customFormat="1" ht="11.25" x14ac:dyDescent="0.25">
      <c r="B86" s="11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x14ac:dyDescent="0.25"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s="25" customFormat="1" ht="11.25" x14ac:dyDescent="0.25">
      <c r="B88" s="11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s="25" customFormat="1" ht="11.25" x14ac:dyDescent="0.25">
      <c r="B89" s="11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s="25" customFormat="1" ht="11.25" x14ac:dyDescent="0.25">
      <c r="B90" s="11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s="25" customFormat="1" ht="11.25" x14ac:dyDescent="0.25">
      <c r="B91" s="11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s="25" customFormat="1" ht="11.25" x14ac:dyDescent="0.25">
      <c r="B92" s="11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s="25" customFormat="1" ht="11.25" x14ac:dyDescent="0.25">
      <c r="B93" s="11"/>
      <c r="F93" s="4"/>
      <c r="G93" s="4"/>
      <c r="H93" s="4"/>
      <c r="I93" s="4"/>
      <c r="J93" s="4"/>
      <c r="K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s="25" customFormat="1" ht="11.25" x14ac:dyDescent="0.25">
      <c r="B94" s="11"/>
    </row>
    <row r="95" spans="2:26" s="25" customFormat="1" ht="11.25" x14ac:dyDescent="0.25">
      <c r="B95" s="11"/>
    </row>
    <row r="96" spans="2:26" x14ac:dyDescent="0.25">
      <c r="D96" s="51"/>
      <c r="E96" s="25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</row>
    <row r="97" spans="2:51" x14ac:dyDescent="0.25">
      <c r="D97" s="51"/>
      <c r="E97" s="25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</row>
    <row r="98" spans="2:51" s="36" customFormat="1" ht="26.25" x14ac:dyDescent="0.25">
      <c r="B98" s="92"/>
      <c r="C98" s="39" t="s">
        <v>38</v>
      </c>
      <c r="E98" s="38"/>
    </row>
    <row r="99" spans="2:51" x14ac:dyDescent="0.25">
      <c r="F99" s="8">
        <v>1</v>
      </c>
      <c r="G99" s="8">
        <v>2</v>
      </c>
      <c r="H99" s="8">
        <v>3</v>
      </c>
      <c r="I99" s="8">
        <v>4</v>
      </c>
      <c r="J99" s="8">
        <v>5</v>
      </c>
      <c r="K99" s="8">
        <v>6</v>
      </c>
      <c r="L99" s="8">
        <v>7</v>
      </c>
      <c r="M99" s="8">
        <v>8</v>
      </c>
      <c r="N99" s="8">
        <v>9</v>
      </c>
      <c r="O99" s="8">
        <v>10</v>
      </c>
      <c r="P99" s="8">
        <v>11</v>
      </c>
      <c r="Q99" s="8">
        <v>12</v>
      </c>
      <c r="R99" s="8">
        <v>13</v>
      </c>
      <c r="S99" s="8">
        <v>14</v>
      </c>
      <c r="T99" s="8">
        <v>15</v>
      </c>
      <c r="U99" s="8">
        <v>16</v>
      </c>
      <c r="V99" s="8">
        <v>17</v>
      </c>
      <c r="W99" s="8">
        <v>18</v>
      </c>
      <c r="X99" s="8">
        <v>19</v>
      </c>
      <c r="Y99" s="8">
        <v>20</v>
      </c>
      <c r="Z99" s="8">
        <v>21</v>
      </c>
      <c r="AA99" s="8">
        <v>22</v>
      </c>
      <c r="AB99" s="8">
        <v>23</v>
      </c>
      <c r="AC99" s="8">
        <v>24</v>
      </c>
      <c r="AD99" s="8">
        <v>25</v>
      </c>
      <c r="AE99" s="8">
        <v>26</v>
      </c>
      <c r="AF99" s="8">
        <v>27</v>
      </c>
      <c r="AG99" s="8">
        <v>28</v>
      </c>
      <c r="AH99" s="8">
        <v>29</v>
      </c>
      <c r="AI99" s="8">
        <v>30</v>
      </c>
      <c r="AJ99" s="8">
        <v>31</v>
      </c>
      <c r="AK99" s="8">
        <v>32</v>
      </c>
      <c r="AL99" s="8">
        <v>33</v>
      </c>
      <c r="AM99" s="8">
        <v>34</v>
      </c>
      <c r="AN99" s="8">
        <v>35</v>
      </c>
      <c r="AO99" s="8">
        <v>36</v>
      </c>
      <c r="AP99" s="8">
        <v>37</v>
      </c>
      <c r="AQ99" s="8">
        <v>38</v>
      </c>
      <c r="AR99" s="8">
        <v>39</v>
      </c>
      <c r="AS99" s="8">
        <v>40</v>
      </c>
      <c r="AT99" s="8">
        <v>41</v>
      </c>
      <c r="AU99" s="8">
        <v>42</v>
      </c>
      <c r="AV99" s="8">
        <v>43</v>
      </c>
      <c r="AW99" s="8">
        <v>44</v>
      </c>
      <c r="AX99" s="8">
        <v>45</v>
      </c>
      <c r="AY99" s="8">
        <v>46</v>
      </c>
    </row>
    <row r="100" spans="2:51" s="10" customFormat="1" ht="11.25" x14ac:dyDescent="0.25">
      <c r="F100" s="10" t="s">
        <v>113</v>
      </c>
    </row>
    <row r="101" spans="2:51" s="10" customFormat="1" ht="11.25" x14ac:dyDescent="0.25"/>
    <row r="102" spans="2:51" s="10" customFormat="1" ht="11.25" x14ac:dyDescent="0.25"/>
    <row r="103" spans="2:51" s="10" customFormat="1" ht="11.25" x14ac:dyDescent="0.25"/>
    <row r="104" spans="2:51" s="10" customFormat="1" ht="11.25" x14ac:dyDescent="0.25"/>
    <row r="105" spans="2:51" s="10" customFormat="1" ht="11.25" x14ac:dyDescent="0.25"/>
    <row r="106" spans="2:51" s="10" customFormat="1" ht="11.25" x14ac:dyDescent="0.25"/>
    <row r="107" spans="2:51" s="10" customFormat="1" ht="11.25" x14ac:dyDescent="0.25"/>
    <row r="108" spans="2:51" s="10" customFormat="1" ht="11.25" x14ac:dyDescent="0.25"/>
    <row r="109" spans="2:51" s="10" customFormat="1" ht="11.25" x14ac:dyDescent="0.25"/>
    <row r="110" spans="2:51" s="10" customFormat="1" ht="11.25" x14ac:dyDescent="0.25"/>
    <row r="111" spans="2:51" s="10" customFormat="1" ht="11.25" x14ac:dyDescent="0.25"/>
    <row r="112" spans="2:51" s="10" customFormat="1" ht="11.25" x14ac:dyDescent="0.25"/>
    <row r="113" s="10" customFormat="1" ht="11.25" x14ac:dyDescent="0.25"/>
    <row r="114" s="10" customFormat="1" ht="11.25" x14ac:dyDescent="0.25"/>
    <row r="115" s="10" customFormat="1" ht="11.25" x14ac:dyDescent="0.25"/>
    <row r="116" s="10" customFormat="1" ht="11.25" x14ac:dyDescent="0.25"/>
    <row r="117" s="10" customFormat="1" ht="11.25" x14ac:dyDescent="0.25"/>
    <row r="118" s="10" customFormat="1" ht="11.25" x14ac:dyDescent="0.25"/>
    <row r="119" s="10" customFormat="1" ht="11.25" x14ac:dyDescent="0.25"/>
    <row r="120" s="10" customFormat="1" ht="11.25" x14ac:dyDescent="0.25"/>
    <row r="121" s="10" customFormat="1" ht="11.25" x14ac:dyDescent="0.25"/>
    <row r="122" s="10" customFormat="1" ht="11.25" x14ac:dyDescent="0.25"/>
    <row r="123" s="10" customFormat="1" ht="11.25" x14ac:dyDescent="0.25"/>
    <row r="124" s="10" customFormat="1" ht="11.25" x14ac:dyDescent="0.25"/>
    <row r="125" s="10" customFormat="1" ht="11.25" x14ac:dyDescent="0.25"/>
    <row r="126" s="10" customFormat="1" ht="11.25" x14ac:dyDescent="0.25"/>
    <row r="127" s="10" customFormat="1" ht="11.25" x14ac:dyDescent="0.25"/>
    <row r="128" s="10" customFormat="1" ht="11.25" x14ac:dyDescent="0.25"/>
    <row r="129" s="10" customFormat="1" ht="11.25" x14ac:dyDescent="0.25"/>
    <row r="130" s="10" customFormat="1" ht="11.25" x14ac:dyDescent="0.25"/>
    <row r="131" s="10" customFormat="1" ht="11.25" x14ac:dyDescent="0.25"/>
    <row r="132" s="10" customFormat="1" ht="11.25" x14ac:dyDescent="0.25"/>
    <row r="133" s="10" customFormat="1" ht="11.25" x14ac:dyDescent="0.25"/>
    <row r="134" s="10" customFormat="1" ht="11.25" x14ac:dyDescent="0.25"/>
    <row r="135" s="10" customFormat="1" ht="11.25" x14ac:dyDescent="0.25"/>
    <row r="136" s="10" customFormat="1" ht="11.25" x14ac:dyDescent="0.25"/>
    <row r="137" s="10" customFormat="1" ht="11.25" x14ac:dyDescent="0.25"/>
    <row r="138" s="10" customFormat="1" ht="11.25" x14ac:dyDescent="0.25"/>
    <row r="139" s="10" customFormat="1" ht="11.25" x14ac:dyDescent="0.25"/>
    <row r="140" s="10" customFormat="1" ht="11.25" x14ac:dyDescent="0.25"/>
    <row r="141" s="10" customFormat="1" ht="11.25" x14ac:dyDescent="0.25"/>
    <row r="142" s="10" customFormat="1" ht="11.25" x14ac:dyDescent="0.25"/>
    <row r="143" s="10" customFormat="1" ht="11.25" x14ac:dyDescent="0.25"/>
    <row r="144" s="10" customFormat="1" ht="11.25" x14ac:dyDescent="0.25"/>
    <row r="145" s="10" customFormat="1" ht="11.25" x14ac:dyDescent="0.25"/>
    <row r="146" s="10" customFormat="1" ht="11.25" x14ac:dyDescent="0.25"/>
    <row r="147" s="10" customFormat="1" ht="11.25" x14ac:dyDescent="0.25"/>
    <row r="148" s="10" customFormat="1" ht="11.25" x14ac:dyDescent="0.25"/>
    <row r="149" s="10" customFormat="1" ht="11.25" x14ac:dyDescent="0.25"/>
    <row r="150" s="10" customFormat="1" ht="11.25" x14ac:dyDescent="0.25"/>
    <row r="151" s="10" customFormat="1" ht="11.25" x14ac:dyDescent="0.25"/>
    <row r="152" s="10" customFormat="1" ht="11.25" x14ac:dyDescent="0.25"/>
    <row r="153" s="10" customFormat="1" ht="11.25" x14ac:dyDescent="0.25"/>
    <row r="154" s="10" customFormat="1" ht="11.25" x14ac:dyDescent="0.25"/>
    <row r="155" s="10" customFormat="1" ht="11.25" x14ac:dyDescent="0.25"/>
    <row r="156" s="10" customFormat="1" ht="11.25" x14ac:dyDescent="0.25"/>
    <row r="157" s="10" customFormat="1" ht="11.25" x14ac:dyDescent="0.25"/>
    <row r="158" s="10" customFormat="1" ht="11.25" x14ac:dyDescent="0.25"/>
    <row r="159" s="10" customFormat="1" ht="11.25" x14ac:dyDescent="0.25"/>
    <row r="160" s="10" customFormat="1" ht="11.25" x14ac:dyDescent="0.25"/>
    <row r="161" s="10" customFormat="1" ht="11.25" x14ac:dyDescent="0.25"/>
    <row r="162" s="10" customFormat="1" ht="11.25" x14ac:dyDescent="0.25"/>
    <row r="163" s="10" customFormat="1" ht="11.25" x14ac:dyDescent="0.25"/>
    <row r="164" s="10" customFormat="1" ht="11.25" x14ac:dyDescent="0.25"/>
    <row r="165" s="10" customFormat="1" ht="11.25" x14ac:dyDescent="0.25"/>
    <row r="166" s="10" customFormat="1" ht="11.25" x14ac:dyDescent="0.25"/>
    <row r="167" s="10" customFormat="1" ht="11.25" x14ac:dyDescent="0.25"/>
    <row r="168" s="10" customFormat="1" ht="11.25" x14ac:dyDescent="0.25"/>
    <row r="169" s="10" customFormat="1" ht="11.25" x14ac:dyDescent="0.25"/>
    <row r="170" s="10" customFormat="1" ht="11.25" x14ac:dyDescent="0.25"/>
    <row r="171" s="10" customFormat="1" ht="11.25" x14ac:dyDescent="0.25"/>
    <row r="172" s="10" customFormat="1" ht="11.25" x14ac:dyDescent="0.25"/>
    <row r="173" s="10" customFormat="1" ht="11.25" x14ac:dyDescent="0.25"/>
    <row r="174" s="10" customFormat="1" ht="11.25" x14ac:dyDescent="0.25"/>
    <row r="175" s="10" customFormat="1" ht="11.25" x14ac:dyDescent="0.25"/>
    <row r="176" s="10" customFormat="1" ht="11.25" x14ac:dyDescent="0.25"/>
    <row r="177" s="10" customFormat="1" ht="11.25" x14ac:dyDescent="0.25"/>
    <row r="178" s="10" customFormat="1" ht="11.25" x14ac:dyDescent="0.25"/>
    <row r="179" s="10" customFormat="1" ht="11.25" x14ac:dyDescent="0.25"/>
    <row r="180" s="10" customFormat="1" ht="11.25" x14ac:dyDescent="0.25"/>
    <row r="181" s="10" customFormat="1" ht="11.25" x14ac:dyDescent="0.25"/>
    <row r="182" s="10" customFormat="1" ht="11.25" x14ac:dyDescent="0.25"/>
    <row r="183" s="10" customFormat="1" ht="11.25" x14ac:dyDescent="0.25"/>
    <row r="184" s="10" customFormat="1" ht="11.25" x14ac:dyDescent="0.25"/>
    <row r="185" s="10" customFormat="1" ht="11.25" x14ac:dyDescent="0.25"/>
    <row r="186" s="10" customFormat="1" ht="11.25" x14ac:dyDescent="0.25"/>
    <row r="187" s="10" customFormat="1" ht="11.25" x14ac:dyDescent="0.25"/>
    <row r="188" s="10" customFormat="1" ht="11.25" x14ac:dyDescent="0.25"/>
    <row r="189" s="10" customFormat="1" ht="11.25" x14ac:dyDescent="0.25"/>
    <row r="190" s="10" customFormat="1" ht="11.25" x14ac:dyDescent="0.25"/>
    <row r="191" s="10" customFormat="1" ht="11.25" x14ac:dyDescent="0.25"/>
    <row r="192" s="10" customFormat="1" ht="11.25" x14ac:dyDescent="0.25"/>
    <row r="193" s="10" customFormat="1" ht="11.25" x14ac:dyDescent="0.25"/>
    <row r="194" s="10" customFormat="1" ht="11.25" x14ac:dyDescent="0.25"/>
    <row r="195" s="10" customFormat="1" ht="11.25" x14ac:dyDescent="0.25"/>
    <row r="196" s="10" customFormat="1" ht="11.25" x14ac:dyDescent="0.25"/>
    <row r="197" s="10" customFormat="1" ht="11.25" x14ac:dyDescent="0.25"/>
    <row r="198" s="10" customFormat="1" ht="11.25" x14ac:dyDescent="0.25"/>
    <row r="199" s="10" customFormat="1" ht="11.25" x14ac:dyDescent="0.25"/>
    <row r="200" s="10" customFormat="1" ht="11.25" x14ac:dyDescent="0.25"/>
    <row r="201" s="10" customFormat="1" ht="11.25" x14ac:dyDescent="0.25"/>
    <row r="202" s="10" customFormat="1" ht="11.25" x14ac:dyDescent="0.25"/>
    <row r="203" s="10" customFormat="1" ht="11.25" x14ac:dyDescent="0.25"/>
    <row r="204" s="10" customFormat="1" ht="11.25" x14ac:dyDescent="0.25"/>
    <row r="205" s="10" customFormat="1" ht="11.25" x14ac:dyDescent="0.25"/>
    <row r="206" s="10" customFormat="1" ht="11.25" x14ac:dyDescent="0.25"/>
    <row r="207" s="10" customFormat="1" ht="11.25" x14ac:dyDescent="0.25"/>
    <row r="208" s="10" customFormat="1" ht="11.25" x14ac:dyDescent="0.25"/>
    <row r="209" s="10" customFormat="1" ht="11.25" x14ac:dyDescent="0.25"/>
    <row r="210" s="10" customFormat="1" ht="11.25" x14ac:dyDescent="0.25"/>
    <row r="211" s="10" customFormat="1" ht="11.25" x14ac:dyDescent="0.25"/>
    <row r="212" s="10" customFormat="1" ht="11.25" x14ac:dyDescent="0.25"/>
    <row r="213" s="10" customFormat="1" ht="11.25" x14ac:dyDescent="0.25"/>
    <row r="214" s="10" customFormat="1" ht="11.25" x14ac:dyDescent="0.25"/>
    <row r="215" s="10" customFormat="1" ht="11.25" x14ac:dyDescent="0.25"/>
    <row r="216" s="10" customFormat="1" ht="11.25" x14ac:dyDescent="0.25"/>
    <row r="217" s="10" customFormat="1" ht="11.25" x14ac:dyDescent="0.25"/>
    <row r="218" s="10" customFormat="1" ht="11.25" x14ac:dyDescent="0.25"/>
    <row r="219" s="10" customFormat="1" ht="11.25" x14ac:dyDescent="0.25"/>
    <row r="220" s="10" customFormat="1" ht="11.25" x14ac:dyDescent="0.25"/>
    <row r="221" s="10" customFormat="1" ht="11.25" x14ac:dyDescent="0.25"/>
    <row r="222" s="10" customFormat="1" ht="11.25" x14ac:dyDescent="0.25"/>
    <row r="223" s="10" customFormat="1" ht="11.25" x14ac:dyDescent="0.25"/>
    <row r="224" s="10" customFormat="1" ht="11.25" x14ac:dyDescent="0.25"/>
    <row r="225" s="10" customFormat="1" ht="11.25" x14ac:dyDescent="0.25"/>
    <row r="226" s="10" customFormat="1" ht="11.25" x14ac:dyDescent="0.25"/>
    <row r="227" s="10" customFormat="1" ht="11.25" x14ac:dyDescent="0.25"/>
    <row r="228" s="10" customFormat="1" ht="11.25" x14ac:dyDescent="0.25"/>
    <row r="229" s="10" customFormat="1" ht="11.25" x14ac:dyDescent="0.25"/>
    <row r="230" s="10" customFormat="1" ht="11.25" x14ac:dyDescent="0.25"/>
    <row r="231" s="10" customFormat="1" ht="11.25" x14ac:dyDescent="0.25"/>
    <row r="232" s="10" customFormat="1" ht="11.25" x14ac:dyDescent="0.25"/>
    <row r="233" s="10" customFormat="1" ht="11.25" x14ac:dyDescent="0.25"/>
    <row r="234" s="10" customFormat="1" ht="11.25" x14ac:dyDescent="0.25"/>
    <row r="235" s="10" customFormat="1" ht="11.25" x14ac:dyDescent="0.25"/>
    <row r="236" s="10" customFormat="1" ht="11.25" x14ac:dyDescent="0.25"/>
    <row r="237" s="10" customFormat="1" ht="11.25" x14ac:dyDescent="0.25"/>
    <row r="238" s="10" customFormat="1" ht="11.25" x14ac:dyDescent="0.25"/>
    <row r="239" s="10" customFormat="1" ht="11.25" x14ac:dyDescent="0.25"/>
    <row r="240" s="10" customFormat="1" ht="11.25" x14ac:dyDescent="0.25"/>
    <row r="241" s="10" customFormat="1" ht="11.25" x14ac:dyDescent="0.25"/>
    <row r="242" s="10" customFormat="1" ht="11.25" x14ac:dyDescent="0.25"/>
    <row r="243" s="10" customFormat="1" ht="11.25" x14ac:dyDescent="0.25"/>
    <row r="244" s="10" customFormat="1" ht="11.25" x14ac:dyDescent="0.25"/>
    <row r="245" s="10" customFormat="1" ht="11.25" x14ac:dyDescent="0.25"/>
    <row r="246" s="10" customFormat="1" ht="11.25" x14ac:dyDescent="0.25"/>
    <row r="247" s="10" customFormat="1" ht="11.25" x14ac:dyDescent="0.25"/>
    <row r="248" s="10" customFormat="1" ht="11.25" x14ac:dyDescent="0.25"/>
    <row r="249" s="10" customFormat="1" ht="11.25" x14ac:dyDescent="0.25"/>
    <row r="250" s="10" customFormat="1" ht="11.25" x14ac:dyDescent="0.25"/>
    <row r="251" s="10" customFormat="1" ht="11.25" x14ac:dyDescent="0.25"/>
    <row r="252" s="10" customFormat="1" ht="11.25" x14ac:dyDescent="0.25"/>
    <row r="253" s="10" customFormat="1" ht="11.25" x14ac:dyDescent="0.25"/>
    <row r="254" s="10" customFormat="1" ht="11.25" x14ac:dyDescent="0.25"/>
    <row r="255" s="10" customFormat="1" ht="11.25" x14ac:dyDescent="0.25"/>
    <row r="256" s="10" customFormat="1" ht="11.25" x14ac:dyDescent="0.25"/>
    <row r="257" s="10" customFormat="1" ht="11.25" x14ac:dyDescent="0.25"/>
    <row r="258" s="10" customFormat="1" ht="11.25" x14ac:dyDescent="0.25"/>
  </sheetData>
  <conditionalFormatting sqref="C81 N88 W63">
    <cfRule type="cellIs" dxfId="6" priority="26" operator="greaterThan">
      <formula>0</formula>
    </cfRule>
  </conditionalFormatting>
  <conditionalFormatting sqref="C82 N89 W64">
    <cfRule type="cellIs" dxfId="5" priority="25" operator="greaterThan">
      <formula>0</formula>
    </cfRule>
  </conditionalFormatting>
  <conditionalFormatting sqref="J35 J38 T35 T38">
    <cfRule type="containsText" dxfId="4" priority="20" operator="containsText" text="no">
      <formula>NOT(ISERROR(SEARCH("no",J35)))</formula>
    </cfRule>
  </conditionalFormatting>
  <conditionalFormatting sqref="Q63:V64 Q88:V89">
    <cfRule type="cellIs" dxfId="3" priority="17" operator="greaterThan">
      <formula>33.4</formula>
    </cfRule>
    <cfRule type="cellIs" dxfId="2" priority="18" operator="greaterThan">
      <formula>16.6</formula>
    </cfRule>
  </conditionalFormatting>
  <conditionalFormatting sqref="G36:M37 Q36:W37">
    <cfRule type="containsText" dxfId="1" priority="7" operator="containsText" text="f">
      <formula>NOT(ISERROR(SEARCH("f",G36)))</formula>
    </cfRule>
    <cfRule type="containsText" dxfId="0" priority="8" operator="containsText" text="e">
      <formula>NOT(ISERROR(SEARCH("e",G36)))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Drop Down 1">
              <controlPr defaultSize="0" autoLine="0" autoPict="0">
                <anchor moveWithCells="1">
                  <from>
                    <xdr:col>4</xdr:col>
                    <xdr:colOff>590550</xdr:colOff>
                    <xdr:row>2</xdr:row>
                    <xdr:rowOff>180975</xdr:rowOff>
                  </from>
                  <to>
                    <xdr:col>8</xdr:col>
                    <xdr:colOff>28575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Drop Down 2">
              <controlPr defaultSize="0" autoLine="0" autoPict="0">
                <anchor moveWithCells="1">
                  <from>
                    <xdr:col>4</xdr:col>
                    <xdr:colOff>590550</xdr:colOff>
                    <xdr:row>4</xdr:row>
                    <xdr:rowOff>95250</xdr:rowOff>
                  </from>
                  <to>
                    <xdr:col>8</xdr:col>
                    <xdr:colOff>28575</xdr:colOff>
                    <xdr:row>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3"/>
  <sheetViews>
    <sheetView zoomScale="80" zoomScaleNormal="80" workbookViewId="0">
      <selection activeCell="D27" sqref="D27"/>
    </sheetView>
  </sheetViews>
  <sheetFormatPr defaultRowHeight="12" x14ac:dyDescent="0.25"/>
  <cols>
    <col min="1" max="1" width="11.5703125" style="100" customWidth="1"/>
    <col min="2" max="2" width="59.5703125" style="98" customWidth="1"/>
    <col min="3" max="3" width="17.7109375" style="96" customWidth="1"/>
    <col min="4" max="4" width="19.28515625" style="96" customWidth="1"/>
    <col min="5" max="5" width="15.7109375" style="96" customWidth="1"/>
    <col min="6" max="6" width="15.42578125" style="99" customWidth="1"/>
    <col min="7" max="7" width="9.140625" style="98"/>
    <col min="8" max="8" width="9.140625" style="97"/>
    <col min="9" max="10" width="9.140625" style="96"/>
    <col min="11" max="16384" width="9.140625" style="95"/>
  </cols>
  <sheetData>
    <row r="1" spans="1:12" s="113" customFormat="1" x14ac:dyDescent="0.25">
      <c r="A1" s="116" t="s">
        <v>84</v>
      </c>
      <c r="B1" s="114" t="s">
        <v>83</v>
      </c>
      <c r="C1" s="114" t="s">
        <v>27</v>
      </c>
      <c r="D1" s="114" t="s">
        <v>26</v>
      </c>
      <c r="E1" s="114" t="s">
        <v>82</v>
      </c>
      <c r="F1" s="115" t="s">
        <v>81</v>
      </c>
      <c r="G1" s="114" t="s">
        <v>80</v>
      </c>
      <c r="H1" s="114" t="s">
        <v>79</v>
      </c>
      <c r="I1" s="114" t="s">
        <v>90</v>
      </c>
      <c r="J1" s="114" t="s">
        <v>91</v>
      </c>
      <c r="K1" s="114"/>
      <c r="L1" s="114"/>
    </row>
    <row r="2" spans="1:12" x14ac:dyDescent="0.25">
      <c r="A2" s="100" t="s">
        <v>95</v>
      </c>
      <c r="B2" s="108" t="s">
        <v>124</v>
      </c>
      <c r="C2" s="107" t="s">
        <v>0</v>
      </c>
      <c r="D2" s="107" t="s">
        <v>7</v>
      </c>
      <c r="E2" s="107" t="s">
        <v>70</v>
      </c>
      <c r="F2" s="106">
        <v>2376805</v>
      </c>
      <c r="G2" s="110">
        <v>0.17041389309103178</v>
      </c>
      <c r="H2" s="97">
        <v>3.9</v>
      </c>
      <c r="I2" s="103">
        <f t="shared" ref="I2:I65" si="0">2*(H2*F2/100)</f>
        <v>185390.79</v>
      </c>
      <c r="J2" s="118">
        <f t="shared" ref="J2:J65" si="1">2*(H2*G2/100)</f>
        <v>1.3292283661100478E-2</v>
      </c>
    </row>
    <row r="3" spans="1:12" s="112" customFormat="1" x14ac:dyDescent="0.25">
      <c r="A3" s="100" t="s">
        <v>95</v>
      </c>
      <c r="B3" s="108" t="s">
        <v>124</v>
      </c>
      <c r="C3" s="107" t="s">
        <v>0</v>
      </c>
      <c r="D3" s="107" t="s">
        <v>6</v>
      </c>
      <c r="E3" s="107" t="s">
        <v>70</v>
      </c>
      <c r="F3" s="106">
        <v>3046487</v>
      </c>
      <c r="G3" s="110">
        <v>0.23215045699886894</v>
      </c>
      <c r="H3" s="97">
        <v>3.1</v>
      </c>
      <c r="I3" s="103">
        <f t="shared" si="0"/>
        <v>188882.19400000002</v>
      </c>
      <c r="J3" s="118">
        <f t="shared" si="1"/>
        <v>1.4393328333929874E-2</v>
      </c>
    </row>
    <row r="4" spans="1:12" x14ac:dyDescent="0.25">
      <c r="A4" s="100" t="s">
        <v>95</v>
      </c>
      <c r="B4" s="108" t="s">
        <v>124</v>
      </c>
      <c r="C4" s="107" t="s">
        <v>0</v>
      </c>
      <c r="D4" s="107" t="s">
        <v>6</v>
      </c>
      <c r="E4" s="107" t="s">
        <v>67</v>
      </c>
      <c r="F4" s="106">
        <v>4394994</v>
      </c>
      <c r="G4" s="105">
        <v>0.33491029687876134</v>
      </c>
      <c r="H4" s="97">
        <v>2.7</v>
      </c>
      <c r="I4" s="103">
        <f t="shared" si="0"/>
        <v>237329.67600000001</v>
      </c>
      <c r="J4" s="118">
        <f t="shared" si="1"/>
        <v>1.8085156031453112E-2</v>
      </c>
    </row>
    <row r="5" spans="1:12" s="111" customFormat="1" x14ac:dyDescent="0.25">
      <c r="A5" s="100" t="s">
        <v>95</v>
      </c>
      <c r="B5" s="108" t="s">
        <v>124</v>
      </c>
      <c r="C5" s="107" t="s">
        <v>0</v>
      </c>
      <c r="D5" s="107" t="s">
        <v>7</v>
      </c>
      <c r="E5" s="107" t="s">
        <v>69</v>
      </c>
      <c r="F5" s="106">
        <v>4877026</v>
      </c>
      <c r="G5" s="110">
        <v>0.34967655628719324</v>
      </c>
      <c r="H5" s="97">
        <v>2.7</v>
      </c>
      <c r="I5" s="103">
        <f t="shared" si="0"/>
        <v>263359.40400000004</v>
      </c>
      <c r="J5" s="118">
        <f t="shared" si="1"/>
        <v>1.8882534039508438E-2</v>
      </c>
    </row>
    <row r="6" spans="1:12" x14ac:dyDescent="0.25">
      <c r="A6" s="100" t="s">
        <v>95</v>
      </c>
      <c r="B6" s="108" t="s">
        <v>124</v>
      </c>
      <c r="C6" s="107" t="s">
        <v>0</v>
      </c>
      <c r="D6" s="107" t="s">
        <v>68</v>
      </c>
      <c r="E6" s="107" t="s">
        <v>70</v>
      </c>
      <c r="F6" s="106">
        <v>5423292</v>
      </c>
      <c r="G6" s="110">
        <v>0.20034216288732518</v>
      </c>
      <c r="H6" s="97">
        <v>2.2999999999999998</v>
      </c>
      <c r="I6" s="103">
        <f t="shared" si="0"/>
        <v>249471.432</v>
      </c>
      <c r="J6" s="118">
        <f t="shared" si="1"/>
        <v>9.215739492816958E-3</v>
      </c>
    </row>
    <row r="7" spans="1:12" x14ac:dyDescent="0.25">
      <c r="A7" s="100" t="s">
        <v>95</v>
      </c>
      <c r="B7" s="108" t="s">
        <v>124</v>
      </c>
      <c r="C7" s="107" t="s">
        <v>0</v>
      </c>
      <c r="D7" s="107" t="s">
        <v>6</v>
      </c>
      <c r="E7" s="107" t="s">
        <v>69</v>
      </c>
      <c r="F7" s="106">
        <v>5681418</v>
      </c>
      <c r="G7" s="110">
        <v>0.43293924612236978</v>
      </c>
      <c r="H7" s="97">
        <v>2.2999999999999998</v>
      </c>
      <c r="I7" s="103">
        <f t="shared" si="0"/>
        <v>261345.22799999997</v>
      </c>
      <c r="J7" s="118">
        <f t="shared" si="1"/>
        <v>1.9915205321629006E-2</v>
      </c>
    </row>
    <row r="8" spans="1:12" x14ac:dyDescent="0.25">
      <c r="A8" s="100" t="s">
        <v>95</v>
      </c>
      <c r="B8" s="108" t="s">
        <v>124</v>
      </c>
      <c r="C8" s="107" t="s">
        <v>0</v>
      </c>
      <c r="D8" s="107" t="s">
        <v>7</v>
      </c>
      <c r="E8" s="107" t="s">
        <v>67</v>
      </c>
      <c r="F8" s="106">
        <v>6693418</v>
      </c>
      <c r="G8" s="105">
        <v>0.47990955062177493</v>
      </c>
      <c r="H8" s="97">
        <v>2.1</v>
      </c>
      <c r="I8" s="103">
        <f t="shared" si="0"/>
        <v>281123.55600000004</v>
      </c>
      <c r="J8" s="118">
        <f t="shared" si="1"/>
        <v>2.0156201126114544E-2</v>
      </c>
    </row>
    <row r="9" spans="1:12" x14ac:dyDescent="0.25">
      <c r="A9" s="100" t="s">
        <v>95</v>
      </c>
      <c r="B9" s="108" t="s">
        <v>124</v>
      </c>
      <c r="C9" s="107" t="s">
        <v>0</v>
      </c>
      <c r="D9" s="107" t="s">
        <v>68</v>
      </c>
      <c r="E9" s="107" t="s">
        <v>69</v>
      </c>
      <c r="F9" s="106">
        <v>10558444</v>
      </c>
      <c r="G9" s="110">
        <v>0.39004012833620266</v>
      </c>
      <c r="H9" s="109">
        <v>1.4</v>
      </c>
      <c r="I9" s="103">
        <f t="shared" si="0"/>
        <v>295636.43199999997</v>
      </c>
      <c r="J9" s="118">
        <f t="shared" si="1"/>
        <v>1.0921123593413674E-2</v>
      </c>
    </row>
    <row r="10" spans="1:12" x14ac:dyDescent="0.25">
      <c r="A10" s="100" t="s">
        <v>95</v>
      </c>
      <c r="B10" s="108" t="s">
        <v>124</v>
      </c>
      <c r="C10" s="107" t="s">
        <v>0</v>
      </c>
      <c r="D10" s="107" t="s">
        <v>68</v>
      </c>
      <c r="E10" s="107" t="s">
        <v>67</v>
      </c>
      <c r="F10" s="106">
        <v>11088412</v>
      </c>
      <c r="G10" s="105">
        <v>0.40961770877647213</v>
      </c>
      <c r="H10" s="109">
        <v>1.4</v>
      </c>
      <c r="I10" s="103">
        <f t="shared" si="0"/>
        <v>310475.53599999996</v>
      </c>
      <c r="J10" s="118">
        <f t="shared" si="1"/>
        <v>1.1469295845741219E-2</v>
      </c>
    </row>
    <row r="11" spans="1:12" x14ac:dyDescent="0.25">
      <c r="A11" s="100" t="s">
        <v>95</v>
      </c>
      <c r="B11" s="108" t="s">
        <v>124</v>
      </c>
      <c r="C11" s="107" t="s">
        <v>0</v>
      </c>
      <c r="D11" s="107" t="s">
        <v>6</v>
      </c>
      <c r="E11" s="107" t="s">
        <v>9</v>
      </c>
      <c r="F11" s="106">
        <v>13122899</v>
      </c>
      <c r="G11" s="105">
        <v>1</v>
      </c>
      <c r="H11" s="109">
        <v>1.2</v>
      </c>
      <c r="I11" s="103">
        <f t="shared" si="0"/>
        <v>314949.576</v>
      </c>
      <c r="J11" s="118">
        <f t="shared" si="1"/>
        <v>2.4E-2</v>
      </c>
    </row>
    <row r="12" spans="1:12" x14ac:dyDescent="0.25">
      <c r="A12" s="100" t="s">
        <v>95</v>
      </c>
      <c r="B12" s="108" t="s">
        <v>124</v>
      </c>
      <c r="C12" s="107" t="s">
        <v>0</v>
      </c>
      <c r="D12" s="107" t="s">
        <v>7</v>
      </c>
      <c r="E12" s="107" t="s">
        <v>9</v>
      </c>
      <c r="F12" s="106">
        <v>13947249</v>
      </c>
      <c r="G12" s="105">
        <v>1</v>
      </c>
      <c r="H12" s="109">
        <v>1.2</v>
      </c>
      <c r="I12" s="103">
        <f t="shared" si="0"/>
        <v>334733.97599999997</v>
      </c>
      <c r="J12" s="118">
        <f t="shared" si="1"/>
        <v>2.4E-2</v>
      </c>
    </row>
    <row r="13" spans="1:12" x14ac:dyDescent="0.25">
      <c r="A13" s="100" t="s">
        <v>95</v>
      </c>
      <c r="B13" s="108" t="s">
        <v>124</v>
      </c>
      <c r="C13" s="107" t="s">
        <v>0</v>
      </c>
      <c r="D13" s="107" t="s">
        <v>68</v>
      </c>
      <c r="E13" s="107" t="s">
        <v>9</v>
      </c>
      <c r="F13" s="106">
        <v>27070148</v>
      </c>
      <c r="G13" s="105">
        <v>1</v>
      </c>
      <c r="H13" s="97">
        <v>0.8</v>
      </c>
      <c r="I13" s="103">
        <f t="shared" si="0"/>
        <v>433122.36800000002</v>
      </c>
      <c r="J13" s="118">
        <f t="shared" si="1"/>
        <v>1.6E-2</v>
      </c>
    </row>
    <row r="14" spans="1:12" x14ac:dyDescent="0.25">
      <c r="A14" s="100" t="s">
        <v>94</v>
      </c>
      <c r="B14" s="108" t="s">
        <v>124</v>
      </c>
      <c r="C14" s="107" t="s">
        <v>0</v>
      </c>
      <c r="D14" s="107" t="s">
        <v>7</v>
      </c>
      <c r="E14" s="107" t="s">
        <v>67</v>
      </c>
      <c r="F14" s="106">
        <v>45153</v>
      </c>
      <c r="G14" s="105">
        <v>0.18639470946648834</v>
      </c>
      <c r="H14" s="109">
        <v>27.5</v>
      </c>
      <c r="I14" s="103">
        <f t="shared" si="0"/>
        <v>24834.15</v>
      </c>
      <c r="J14" s="118">
        <f t="shared" si="1"/>
        <v>0.10251709020656859</v>
      </c>
    </row>
    <row r="15" spans="1:12" x14ac:dyDescent="0.25">
      <c r="A15" s="100" t="s">
        <v>94</v>
      </c>
      <c r="B15" s="108" t="s">
        <v>124</v>
      </c>
      <c r="C15" s="107" t="s">
        <v>0</v>
      </c>
      <c r="D15" s="107" t="s">
        <v>7</v>
      </c>
      <c r="E15" s="107" t="s">
        <v>69</v>
      </c>
      <c r="F15" s="106">
        <v>59089</v>
      </c>
      <c r="G15" s="105">
        <v>0.24392348210894801</v>
      </c>
      <c r="H15" s="109">
        <v>24.9</v>
      </c>
      <c r="I15" s="103">
        <f t="shared" si="0"/>
        <v>29426.321999999996</v>
      </c>
      <c r="J15" s="118">
        <f t="shared" si="1"/>
        <v>0.12147389409025611</v>
      </c>
    </row>
    <row r="16" spans="1:12" x14ac:dyDescent="0.25">
      <c r="A16" s="100" t="s">
        <v>94</v>
      </c>
      <c r="B16" s="108" t="s">
        <v>124</v>
      </c>
      <c r="C16" s="107" t="s">
        <v>0</v>
      </c>
      <c r="D16" s="107" t="s">
        <v>6</v>
      </c>
      <c r="E16" s="107" t="s">
        <v>67</v>
      </c>
      <c r="F16" s="106">
        <v>111229</v>
      </c>
      <c r="G16" s="105">
        <v>0.17279525993313696</v>
      </c>
      <c r="H16" s="109">
        <v>18.5</v>
      </c>
      <c r="I16" s="103">
        <f t="shared" si="0"/>
        <v>41154.730000000003</v>
      </c>
      <c r="J16" s="118">
        <f t="shared" si="1"/>
        <v>6.3934246175260681E-2</v>
      </c>
    </row>
    <row r="17" spans="1:10" x14ac:dyDescent="0.25">
      <c r="A17" s="100" t="s">
        <v>94</v>
      </c>
      <c r="B17" s="108" t="s">
        <v>124</v>
      </c>
      <c r="C17" s="107" t="s">
        <v>0</v>
      </c>
      <c r="D17" s="107" t="s">
        <v>7</v>
      </c>
      <c r="E17" s="107" t="s">
        <v>70</v>
      </c>
      <c r="F17" s="106">
        <v>138002</v>
      </c>
      <c r="G17" s="105">
        <v>0.56968180842456362</v>
      </c>
      <c r="H17" s="109">
        <v>16.5</v>
      </c>
      <c r="I17" s="103">
        <f t="shared" si="0"/>
        <v>45540.66</v>
      </c>
      <c r="J17" s="118">
        <f t="shared" si="1"/>
        <v>0.18799499678010598</v>
      </c>
    </row>
    <row r="18" spans="1:10" x14ac:dyDescent="0.25">
      <c r="A18" s="100" t="s">
        <v>94</v>
      </c>
      <c r="B18" s="108" t="s">
        <v>124</v>
      </c>
      <c r="C18" s="107" t="s">
        <v>0</v>
      </c>
      <c r="D18" s="107" t="s">
        <v>68</v>
      </c>
      <c r="E18" s="107" t="s">
        <v>67</v>
      </c>
      <c r="F18" s="106">
        <v>156382</v>
      </c>
      <c r="G18" s="105">
        <v>0.17651374572774023</v>
      </c>
      <c r="H18" s="109">
        <v>15.1</v>
      </c>
      <c r="I18" s="103">
        <f t="shared" si="0"/>
        <v>47227.363999999994</v>
      </c>
      <c r="J18" s="118">
        <f t="shared" si="1"/>
        <v>5.3307151209777547E-2</v>
      </c>
    </row>
    <row r="19" spans="1:10" x14ac:dyDescent="0.25">
      <c r="A19" s="100" t="s">
        <v>94</v>
      </c>
      <c r="B19" s="108" t="s">
        <v>124</v>
      </c>
      <c r="C19" s="107" t="s">
        <v>0</v>
      </c>
      <c r="D19" s="107" t="s">
        <v>6</v>
      </c>
      <c r="E19" s="107" t="s">
        <v>69</v>
      </c>
      <c r="F19" s="106">
        <v>234508</v>
      </c>
      <c r="G19" s="105">
        <v>0.36431030411493481</v>
      </c>
      <c r="H19" s="109">
        <v>13</v>
      </c>
      <c r="I19" s="103">
        <f t="shared" si="0"/>
        <v>60972.08</v>
      </c>
      <c r="J19" s="118">
        <f t="shared" si="1"/>
        <v>9.472067906988306E-2</v>
      </c>
    </row>
    <row r="20" spans="1:10" x14ac:dyDescent="0.25">
      <c r="A20" s="100" t="s">
        <v>94</v>
      </c>
      <c r="B20" s="108" t="s">
        <v>124</v>
      </c>
      <c r="C20" s="107" t="s">
        <v>0</v>
      </c>
      <c r="D20" s="107" t="s">
        <v>7</v>
      </c>
      <c r="E20" s="107" t="s">
        <v>9</v>
      </c>
      <c r="F20" s="106">
        <v>242244</v>
      </c>
      <c r="G20" s="105">
        <v>1</v>
      </c>
      <c r="H20" s="109">
        <v>13</v>
      </c>
      <c r="I20" s="103">
        <f t="shared" si="0"/>
        <v>62983.44</v>
      </c>
      <c r="J20" s="118">
        <f t="shared" si="1"/>
        <v>0.26</v>
      </c>
    </row>
    <row r="21" spans="1:10" x14ac:dyDescent="0.25">
      <c r="A21" s="100" t="s">
        <v>94</v>
      </c>
      <c r="B21" s="108" t="s">
        <v>124</v>
      </c>
      <c r="C21" s="107" t="s">
        <v>0</v>
      </c>
      <c r="D21" s="107" t="s">
        <v>68</v>
      </c>
      <c r="E21" s="107" t="s">
        <v>69</v>
      </c>
      <c r="F21" s="106">
        <v>293597</v>
      </c>
      <c r="G21" s="105">
        <v>0.33139303886909843</v>
      </c>
      <c r="H21" s="97">
        <v>11.7</v>
      </c>
      <c r="I21" s="103">
        <f t="shared" si="0"/>
        <v>68701.698000000004</v>
      </c>
      <c r="J21" s="118">
        <f t="shared" si="1"/>
        <v>7.7545971095369023E-2</v>
      </c>
    </row>
    <row r="22" spans="1:10" x14ac:dyDescent="0.25">
      <c r="A22" s="100" t="s">
        <v>94</v>
      </c>
      <c r="B22" s="108" t="s">
        <v>124</v>
      </c>
      <c r="C22" s="107" t="s">
        <v>0</v>
      </c>
      <c r="D22" s="107" t="s">
        <v>6</v>
      </c>
      <c r="E22" s="107" t="s">
        <v>70</v>
      </c>
      <c r="F22" s="106">
        <v>297967</v>
      </c>
      <c r="G22" s="105">
        <v>0.4628944359519282</v>
      </c>
      <c r="H22" s="97">
        <v>11.7</v>
      </c>
      <c r="I22" s="103">
        <f t="shared" si="0"/>
        <v>69724.277999999991</v>
      </c>
      <c r="J22" s="118">
        <f t="shared" si="1"/>
        <v>0.10831729801275118</v>
      </c>
    </row>
    <row r="23" spans="1:10" x14ac:dyDescent="0.25">
      <c r="A23" s="100" t="s">
        <v>94</v>
      </c>
      <c r="B23" s="108" t="s">
        <v>124</v>
      </c>
      <c r="C23" s="107" t="s">
        <v>0</v>
      </c>
      <c r="D23" s="107" t="s">
        <v>68</v>
      </c>
      <c r="E23" s="107" t="s">
        <v>70</v>
      </c>
      <c r="F23" s="106">
        <v>435969</v>
      </c>
      <c r="G23" s="105">
        <v>0.49209321540316137</v>
      </c>
      <c r="H23" s="97">
        <v>9.1999999999999993</v>
      </c>
      <c r="I23" s="103">
        <f t="shared" si="0"/>
        <v>80218.296000000002</v>
      </c>
      <c r="J23" s="118">
        <f t="shared" si="1"/>
        <v>9.0545151634181684E-2</v>
      </c>
    </row>
    <row r="24" spans="1:10" x14ac:dyDescent="0.25">
      <c r="A24" s="100" t="s">
        <v>94</v>
      </c>
      <c r="B24" s="108" t="s">
        <v>124</v>
      </c>
      <c r="C24" s="107" t="s">
        <v>0</v>
      </c>
      <c r="D24" s="107" t="s">
        <v>6</v>
      </c>
      <c r="E24" s="107" t="s">
        <v>9</v>
      </c>
      <c r="F24" s="106">
        <v>643704</v>
      </c>
      <c r="G24" s="105">
        <v>1</v>
      </c>
      <c r="H24" s="97">
        <v>8.1999999999999993</v>
      </c>
      <c r="I24" s="103">
        <f t="shared" si="0"/>
        <v>105567.45599999999</v>
      </c>
      <c r="J24" s="118">
        <f t="shared" si="1"/>
        <v>0.16399999999999998</v>
      </c>
    </row>
    <row r="25" spans="1:10" x14ac:dyDescent="0.25">
      <c r="A25" s="100" t="s">
        <v>94</v>
      </c>
      <c r="B25" s="108" t="s">
        <v>124</v>
      </c>
      <c r="C25" s="107" t="s">
        <v>0</v>
      </c>
      <c r="D25" s="107" t="s">
        <v>68</v>
      </c>
      <c r="E25" s="107" t="s">
        <v>9</v>
      </c>
      <c r="F25" s="106">
        <v>885948</v>
      </c>
      <c r="G25" s="105">
        <v>1</v>
      </c>
      <c r="H25" s="97">
        <v>6.6</v>
      </c>
      <c r="I25" s="103">
        <f t="shared" si="0"/>
        <v>116945.136</v>
      </c>
      <c r="J25" s="118">
        <f t="shared" si="1"/>
        <v>0.13200000000000001</v>
      </c>
    </row>
    <row r="26" spans="1:10" x14ac:dyDescent="0.25">
      <c r="A26" s="100" t="s">
        <v>95</v>
      </c>
      <c r="B26" s="98" t="s">
        <v>125</v>
      </c>
      <c r="C26" s="104" t="s">
        <v>0</v>
      </c>
      <c r="D26" s="104" t="s">
        <v>7</v>
      </c>
      <c r="E26" s="104" t="s">
        <v>70</v>
      </c>
      <c r="F26" s="103">
        <v>2383968</v>
      </c>
      <c r="G26" s="102">
        <v>0.17320456060123132</v>
      </c>
      <c r="H26" s="97">
        <v>3.9</v>
      </c>
      <c r="I26" s="103">
        <f t="shared" si="0"/>
        <v>185949.50399999999</v>
      </c>
      <c r="J26" s="118">
        <f t="shared" si="1"/>
        <v>1.3509955726896044E-2</v>
      </c>
    </row>
    <row r="27" spans="1:10" x14ac:dyDescent="0.25">
      <c r="A27" s="100" t="s">
        <v>95</v>
      </c>
      <c r="B27" s="98" t="s">
        <v>125</v>
      </c>
      <c r="C27" s="104" t="s">
        <v>0</v>
      </c>
      <c r="D27" s="104" t="s">
        <v>6</v>
      </c>
      <c r="E27" s="104" t="s">
        <v>70</v>
      </c>
      <c r="F27" s="103">
        <v>3265122</v>
      </c>
      <c r="G27" s="102">
        <v>0.24078586028467125</v>
      </c>
      <c r="H27" s="97">
        <v>3.1</v>
      </c>
      <c r="I27" s="103">
        <f t="shared" si="0"/>
        <v>202437.56400000001</v>
      </c>
      <c r="J27" s="118">
        <f t="shared" si="1"/>
        <v>1.4928723337649618E-2</v>
      </c>
    </row>
    <row r="28" spans="1:10" x14ac:dyDescent="0.25">
      <c r="A28" s="100" t="s">
        <v>95</v>
      </c>
      <c r="B28" s="98" t="s">
        <v>125</v>
      </c>
      <c r="C28" s="104" t="s">
        <v>0</v>
      </c>
      <c r="D28" s="104" t="s">
        <v>6</v>
      </c>
      <c r="E28" s="104" t="s">
        <v>67</v>
      </c>
      <c r="F28" s="103">
        <v>4420306</v>
      </c>
      <c r="G28" s="102">
        <v>0.32597470567148612</v>
      </c>
      <c r="H28" s="97">
        <v>2.7</v>
      </c>
      <c r="I28" s="103">
        <f t="shared" si="0"/>
        <v>238696.52400000003</v>
      </c>
      <c r="J28" s="118">
        <f t="shared" si="1"/>
        <v>1.760263410626025E-2</v>
      </c>
    </row>
    <row r="29" spans="1:10" x14ac:dyDescent="0.25">
      <c r="A29" s="100" t="s">
        <v>95</v>
      </c>
      <c r="B29" s="98" t="s">
        <v>125</v>
      </c>
      <c r="C29" s="104" t="s">
        <v>0</v>
      </c>
      <c r="D29" s="104" t="s">
        <v>7</v>
      </c>
      <c r="E29" s="104" t="s">
        <v>69</v>
      </c>
      <c r="F29" s="103">
        <v>4800299</v>
      </c>
      <c r="G29" s="102">
        <v>0.34876041920425532</v>
      </c>
      <c r="H29" s="97">
        <v>2.7</v>
      </c>
      <c r="I29" s="103">
        <f t="shared" si="0"/>
        <v>259216.14600000001</v>
      </c>
      <c r="J29" s="118">
        <f t="shared" si="1"/>
        <v>1.8833062637029788E-2</v>
      </c>
    </row>
    <row r="30" spans="1:10" x14ac:dyDescent="0.25">
      <c r="A30" s="100" t="s">
        <v>95</v>
      </c>
      <c r="B30" s="98" t="s">
        <v>125</v>
      </c>
      <c r="C30" s="104" t="s">
        <v>0</v>
      </c>
      <c r="D30" s="104" t="s">
        <v>68</v>
      </c>
      <c r="E30" s="104" t="s">
        <v>70</v>
      </c>
      <c r="F30" s="103">
        <v>5649090</v>
      </c>
      <c r="G30" s="102">
        <v>0.20674340949547945</v>
      </c>
      <c r="H30" s="97">
        <v>2.2999999999999998</v>
      </c>
      <c r="I30" s="103">
        <f t="shared" si="0"/>
        <v>259858.13999999996</v>
      </c>
      <c r="J30" s="118">
        <f t="shared" si="1"/>
        <v>9.5101968367920543E-3</v>
      </c>
    </row>
    <row r="31" spans="1:10" x14ac:dyDescent="0.25">
      <c r="A31" s="100" t="s">
        <v>95</v>
      </c>
      <c r="B31" s="98" t="s">
        <v>125</v>
      </c>
      <c r="C31" s="104" t="s">
        <v>0</v>
      </c>
      <c r="D31" s="104" t="s">
        <v>6</v>
      </c>
      <c r="E31" s="104" t="s">
        <v>69</v>
      </c>
      <c r="F31" s="103">
        <v>5874845</v>
      </c>
      <c r="G31" s="102">
        <v>0.43323943404384263</v>
      </c>
      <c r="H31" s="97">
        <v>2.2999999999999998</v>
      </c>
      <c r="I31" s="103">
        <f t="shared" si="0"/>
        <v>270242.86999999994</v>
      </c>
      <c r="J31" s="118">
        <f t="shared" si="1"/>
        <v>1.9929013966016759E-2</v>
      </c>
    </row>
    <row r="32" spans="1:10" x14ac:dyDescent="0.25">
      <c r="A32" s="100" t="s">
        <v>95</v>
      </c>
      <c r="B32" s="98" t="s">
        <v>125</v>
      </c>
      <c r="C32" s="104" t="s">
        <v>0</v>
      </c>
      <c r="D32" s="104" t="s">
        <v>7</v>
      </c>
      <c r="E32" s="104" t="s">
        <v>67</v>
      </c>
      <c r="F32" s="103">
        <v>6579620</v>
      </c>
      <c r="G32" s="102">
        <v>0.47803502019451338</v>
      </c>
      <c r="H32" s="97">
        <v>2.1</v>
      </c>
      <c r="I32" s="103">
        <f t="shared" si="0"/>
        <v>276344.03999999998</v>
      </c>
      <c r="J32" s="118">
        <f t="shared" si="1"/>
        <v>2.0077470848169562E-2</v>
      </c>
    </row>
    <row r="33" spans="1:10" x14ac:dyDescent="0.25">
      <c r="A33" s="100" t="s">
        <v>95</v>
      </c>
      <c r="B33" s="98" t="s">
        <v>125</v>
      </c>
      <c r="C33" s="104" t="s">
        <v>0</v>
      </c>
      <c r="D33" s="104" t="s">
        <v>68</v>
      </c>
      <c r="E33" s="104" t="s">
        <v>69</v>
      </c>
      <c r="F33" s="103">
        <v>10675144</v>
      </c>
      <c r="G33" s="102">
        <v>0.3906851665339392</v>
      </c>
      <c r="H33" s="109">
        <v>1.4</v>
      </c>
      <c r="I33" s="103">
        <f t="shared" si="0"/>
        <v>298904.03200000001</v>
      </c>
      <c r="J33" s="118">
        <f t="shared" si="1"/>
        <v>1.0939184662950296E-2</v>
      </c>
    </row>
    <row r="34" spans="1:10" x14ac:dyDescent="0.25">
      <c r="A34" s="100" t="s">
        <v>95</v>
      </c>
      <c r="B34" s="98" t="s">
        <v>125</v>
      </c>
      <c r="C34" s="104" t="s">
        <v>0</v>
      </c>
      <c r="D34" s="104" t="s">
        <v>68</v>
      </c>
      <c r="E34" s="104" t="s">
        <v>67</v>
      </c>
      <c r="F34" s="103">
        <v>10999926</v>
      </c>
      <c r="G34" s="102">
        <v>0.40257142397058132</v>
      </c>
      <c r="H34" s="109">
        <v>1.4</v>
      </c>
      <c r="I34" s="103">
        <f t="shared" si="0"/>
        <v>307997.92799999996</v>
      </c>
      <c r="J34" s="118">
        <f t="shared" si="1"/>
        <v>1.1271999871176277E-2</v>
      </c>
    </row>
    <row r="35" spans="1:10" x14ac:dyDescent="0.25">
      <c r="A35" s="100" t="s">
        <v>95</v>
      </c>
      <c r="B35" s="98" t="s">
        <v>125</v>
      </c>
      <c r="C35" s="104" t="s">
        <v>0</v>
      </c>
      <c r="D35" s="104" t="s">
        <v>6</v>
      </c>
      <c r="E35" s="104" t="s">
        <v>9</v>
      </c>
      <c r="F35" s="103">
        <v>13560273</v>
      </c>
      <c r="G35" s="102">
        <v>1</v>
      </c>
      <c r="H35" s="109">
        <v>1.2</v>
      </c>
      <c r="I35" s="103">
        <f t="shared" si="0"/>
        <v>325446.55199999997</v>
      </c>
      <c r="J35" s="118">
        <f t="shared" si="1"/>
        <v>2.4E-2</v>
      </c>
    </row>
    <row r="36" spans="1:10" x14ac:dyDescent="0.25">
      <c r="A36" s="100" t="s">
        <v>95</v>
      </c>
      <c r="B36" s="98" t="s">
        <v>125</v>
      </c>
      <c r="C36" s="104" t="s">
        <v>0</v>
      </c>
      <c r="D36" s="104" t="s">
        <v>7</v>
      </c>
      <c r="E36" s="104" t="s">
        <v>9</v>
      </c>
      <c r="F36" s="103">
        <v>13763887</v>
      </c>
      <c r="G36" s="102">
        <v>1</v>
      </c>
      <c r="H36" s="109">
        <v>1.2</v>
      </c>
      <c r="I36" s="103">
        <f t="shared" si="0"/>
        <v>330333.28799999994</v>
      </c>
      <c r="J36" s="118">
        <f t="shared" si="1"/>
        <v>2.4E-2</v>
      </c>
    </row>
    <row r="37" spans="1:10" x14ac:dyDescent="0.25">
      <c r="A37" s="100" t="s">
        <v>95</v>
      </c>
      <c r="B37" s="98" t="s">
        <v>125</v>
      </c>
      <c r="C37" s="104" t="s">
        <v>0</v>
      </c>
      <c r="D37" s="104" t="s">
        <v>68</v>
      </c>
      <c r="E37" s="104" t="s">
        <v>9</v>
      </c>
      <c r="F37" s="103">
        <v>27324160</v>
      </c>
      <c r="G37" s="102">
        <v>1</v>
      </c>
      <c r="H37" s="97">
        <v>0.8</v>
      </c>
      <c r="I37" s="103">
        <f t="shared" si="0"/>
        <v>437186.56</v>
      </c>
      <c r="J37" s="118">
        <f t="shared" si="1"/>
        <v>1.6E-2</v>
      </c>
    </row>
    <row r="38" spans="1:10" x14ac:dyDescent="0.25">
      <c r="A38" s="100" t="s">
        <v>94</v>
      </c>
      <c r="B38" s="98" t="s">
        <v>125</v>
      </c>
      <c r="C38" s="104" t="s">
        <v>0</v>
      </c>
      <c r="D38" s="104" t="s">
        <v>6</v>
      </c>
      <c r="E38" s="104" t="s">
        <v>70</v>
      </c>
      <c r="F38" s="103">
        <v>84662</v>
      </c>
      <c r="G38" s="102">
        <v>0.31302965318346521</v>
      </c>
      <c r="H38" s="97">
        <v>20.6</v>
      </c>
      <c r="I38" s="103">
        <f t="shared" si="0"/>
        <v>34880.744000000006</v>
      </c>
      <c r="J38" s="118">
        <f t="shared" si="1"/>
        <v>0.12896821711158768</v>
      </c>
    </row>
    <row r="39" spans="1:10" x14ac:dyDescent="0.25">
      <c r="A39" s="100" t="s">
        <v>94</v>
      </c>
      <c r="B39" s="98" t="s">
        <v>125</v>
      </c>
      <c r="C39" s="104" t="s">
        <v>0</v>
      </c>
      <c r="D39" s="104" t="s">
        <v>6</v>
      </c>
      <c r="E39" s="104" t="s">
        <v>69</v>
      </c>
      <c r="F39" s="103">
        <v>84679</v>
      </c>
      <c r="G39" s="102">
        <v>0.31309250905864083</v>
      </c>
      <c r="H39" s="97">
        <v>20.6</v>
      </c>
      <c r="I39" s="103">
        <f t="shared" si="0"/>
        <v>34887.748</v>
      </c>
      <c r="J39" s="118">
        <f t="shared" si="1"/>
        <v>0.12899411373216002</v>
      </c>
    </row>
    <row r="40" spans="1:10" x14ac:dyDescent="0.25">
      <c r="A40" s="100" t="s">
        <v>94</v>
      </c>
      <c r="B40" s="98" t="s">
        <v>125</v>
      </c>
      <c r="C40" s="104" t="s">
        <v>0</v>
      </c>
      <c r="D40" s="104" t="s">
        <v>6</v>
      </c>
      <c r="E40" s="104" t="s">
        <v>67</v>
      </c>
      <c r="F40" s="103">
        <v>101119</v>
      </c>
      <c r="G40" s="102">
        <v>0.37387783775789396</v>
      </c>
      <c r="H40" s="97">
        <v>18.5</v>
      </c>
      <c r="I40" s="103">
        <f t="shared" si="0"/>
        <v>37414.03</v>
      </c>
      <c r="J40" s="118">
        <f t="shared" si="1"/>
        <v>0.13833479997042075</v>
      </c>
    </row>
    <row r="41" spans="1:10" x14ac:dyDescent="0.25">
      <c r="A41" s="100" t="s">
        <v>94</v>
      </c>
      <c r="B41" s="98" t="s">
        <v>125</v>
      </c>
      <c r="C41" s="104" t="s">
        <v>0</v>
      </c>
      <c r="D41" s="104" t="s">
        <v>7</v>
      </c>
      <c r="E41" s="104" t="s">
        <v>69</v>
      </c>
      <c r="F41" s="103">
        <v>141098</v>
      </c>
      <c r="G41" s="102">
        <v>0.31271165404868706</v>
      </c>
      <c r="H41" s="97">
        <v>16.5</v>
      </c>
      <c r="I41" s="103">
        <f t="shared" si="0"/>
        <v>46562.34</v>
      </c>
      <c r="J41" s="118">
        <f t="shared" si="1"/>
        <v>0.10319484583606674</v>
      </c>
    </row>
    <row r="42" spans="1:10" x14ac:dyDescent="0.25">
      <c r="A42" s="100" t="s">
        <v>94</v>
      </c>
      <c r="B42" s="98" t="s">
        <v>125</v>
      </c>
      <c r="C42" s="104" t="s">
        <v>0</v>
      </c>
      <c r="D42" s="104" t="s">
        <v>7</v>
      </c>
      <c r="E42" s="104" t="s">
        <v>70</v>
      </c>
      <c r="F42" s="103">
        <v>146127</v>
      </c>
      <c r="G42" s="102">
        <v>0.3238572897643659</v>
      </c>
      <c r="H42" s="97">
        <v>16.5</v>
      </c>
      <c r="I42" s="103">
        <f t="shared" si="0"/>
        <v>48221.91</v>
      </c>
      <c r="J42" s="118">
        <f t="shared" si="1"/>
        <v>0.10687290562224075</v>
      </c>
    </row>
    <row r="43" spans="1:10" x14ac:dyDescent="0.25">
      <c r="A43" s="100" t="s">
        <v>94</v>
      </c>
      <c r="B43" s="98" t="s">
        <v>125</v>
      </c>
      <c r="C43" s="104" t="s">
        <v>0</v>
      </c>
      <c r="D43" s="104" t="s">
        <v>7</v>
      </c>
      <c r="E43" s="104" t="s">
        <v>67</v>
      </c>
      <c r="F43" s="103">
        <v>163983</v>
      </c>
      <c r="G43" s="102">
        <v>0.36343105618694704</v>
      </c>
      <c r="H43" s="97">
        <v>15.1</v>
      </c>
      <c r="I43" s="103">
        <f t="shared" si="0"/>
        <v>49522.865999999995</v>
      </c>
      <c r="J43" s="118">
        <f t="shared" si="1"/>
        <v>0.109756178968458</v>
      </c>
    </row>
    <row r="44" spans="1:10" x14ac:dyDescent="0.25">
      <c r="A44" s="100" t="s">
        <v>94</v>
      </c>
      <c r="B44" s="98" t="s">
        <v>125</v>
      </c>
      <c r="C44" s="104" t="s">
        <v>0</v>
      </c>
      <c r="D44" s="104" t="s">
        <v>68</v>
      </c>
      <c r="E44" s="104" t="s">
        <v>69</v>
      </c>
      <c r="F44" s="103">
        <v>225777</v>
      </c>
      <c r="G44" s="102">
        <v>0.3128543873360049</v>
      </c>
      <c r="H44" s="97">
        <v>13</v>
      </c>
      <c r="I44" s="103">
        <f t="shared" si="0"/>
        <v>58702.02</v>
      </c>
      <c r="J44" s="118">
        <f t="shared" si="1"/>
        <v>8.1342140707361288E-2</v>
      </c>
    </row>
    <row r="45" spans="1:10" x14ac:dyDescent="0.25">
      <c r="A45" s="100" t="s">
        <v>94</v>
      </c>
      <c r="B45" s="98" t="s">
        <v>125</v>
      </c>
      <c r="C45" s="104" t="s">
        <v>0</v>
      </c>
      <c r="D45" s="104" t="s">
        <v>68</v>
      </c>
      <c r="E45" s="104" t="s">
        <v>70</v>
      </c>
      <c r="F45" s="103">
        <v>230789</v>
      </c>
      <c r="G45" s="102">
        <v>0.31979940914658816</v>
      </c>
      <c r="H45" s="97">
        <v>13</v>
      </c>
      <c r="I45" s="103">
        <f t="shared" si="0"/>
        <v>60005.14</v>
      </c>
      <c r="J45" s="118">
        <f t="shared" si="1"/>
        <v>8.3147846378112927E-2</v>
      </c>
    </row>
    <row r="46" spans="1:10" x14ac:dyDescent="0.25">
      <c r="A46" s="100" t="s">
        <v>94</v>
      </c>
      <c r="B46" s="98" t="s">
        <v>125</v>
      </c>
      <c r="C46" s="104" t="s">
        <v>0</v>
      </c>
      <c r="D46" s="104" t="s">
        <v>68</v>
      </c>
      <c r="E46" s="104" t="s">
        <v>67</v>
      </c>
      <c r="F46" s="103">
        <v>265102</v>
      </c>
      <c r="G46" s="102">
        <v>0.36734620351740688</v>
      </c>
      <c r="H46" s="97">
        <v>11.7</v>
      </c>
      <c r="I46" s="103">
        <f t="shared" si="0"/>
        <v>62033.867999999995</v>
      </c>
      <c r="J46" s="118">
        <f t="shared" si="1"/>
        <v>8.5959011623073206E-2</v>
      </c>
    </row>
    <row r="47" spans="1:10" x14ac:dyDescent="0.25">
      <c r="A47" s="100" t="s">
        <v>94</v>
      </c>
      <c r="B47" s="98" t="s">
        <v>125</v>
      </c>
      <c r="C47" s="104" t="s">
        <v>0</v>
      </c>
      <c r="D47" s="104" t="s">
        <v>6</v>
      </c>
      <c r="E47" s="104" t="s">
        <v>9</v>
      </c>
      <c r="F47" s="103">
        <v>270460</v>
      </c>
      <c r="G47" s="102">
        <v>1</v>
      </c>
      <c r="H47" s="97">
        <v>11.7</v>
      </c>
      <c r="I47" s="103">
        <f t="shared" si="0"/>
        <v>63287.64</v>
      </c>
      <c r="J47" s="118">
        <f t="shared" si="1"/>
        <v>0.23399999999999999</v>
      </c>
    </row>
    <row r="48" spans="1:10" x14ac:dyDescent="0.25">
      <c r="A48" s="100" t="s">
        <v>94</v>
      </c>
      <c r="B48" s="98" t="s">
        <v>125</v>
      </c>
      <c r="C48" s="104" t="s">
        <v>0</v>
      </c>
      <c r="D48" s="104" t="s">
        <v>7</v>
      </c>
      <c r="E48" s="104" t="s">
        <v>9</v>
      </c>
      <c r="F48" s="103">
        <v>451208</v>
      </c>
      <c r="G48" s="102">
        <v>1</v>
      </c>
      <c r="H48" s="97">
        <v>9.1999999999999993</v>
      </c>
      <c r="I48" s="103">
        <f t="shared" si="0"/>
        <v>83022.271999999997</v>
      </c>
      <c r="J48" s="118">
        <f t="shared" si="1"/>
        <v>0.184</v>
      </c>
    </row>
    <row r="49" spans="1:10" x14ac:dyDescent="0.25">
      <c r="A49" s="100" t="s">
        <v>94</v>
      </c>
      <c r="B49" s="98" t="s">
        <v>125</v>
      </c>
      <c r="C49" s="104" t="s">
        <v>0</v>
      </c>
      <c r="D49" s="104" t="s">
        <v>68</v>
      </c>
      <c r="E49" s="104" t="s">
        <v>9</v>
      </c>
      <c r="F49" s="103">
        <v>721668</v>
      </c>
      <c r="G49" s="102">
        <v>1</v>
      </c>
      <c r="H49" s="97">
        <v>8.1999999999999993</v>
      </c>
      <c r="I49" s="103">
        <f t="shared" si="0"/>
        <v>118353.552</v>
      </c>
      <c r="J49" s="118">
        <f t="shared" si="1"/>
        <v>0.16399999999999998</v>
      </c>
    </row>
    <row r="50" spans="1:10" x14ac:dyDescent="0.25">
      <c r="A50" s="100" t="s">
        <v>95</v>
      </c>
      <c r="B50" s="108" t="s">
        <v>126</v>
      </c>
      <c r="C50" s="104" t="s">
        <v>72</v>
      </c>
      <c r="D50" s="104" t="s">
        <v>7</v>
      </c>
      <c r="E50" s="104" t="s">
        <v>70</v>
      </c>
      <c r="F50" s="103">
        <v>137983</v>
      </c>
      <c r="G50" s="102">
        <v>8.8683891028776329E-2</v>
      </c>
      <c r="H50" s="97">
        <v>13.9</v>
      </c>
      <c r="I50" s="103">
        <f t="shared" si="0"/>
        <v>38359.273999999998</v>
      </c>
      <c r="J50" s="118">
        <f t="shared" si="1"/>
        <v>2.4654121705999819E-2</v>
      </c>
    </row>
    <row r="51" spans="1:10" x14ac:dyDescent="0.25">
      <c r="A51" s="100" t="s">
        <v>95</v>
      </c>
      <c r="B51" s="108" t="s">
        <v>126</v>
      </c>
      <c r="C51" s="104" t="s">
        <v>72</v>
      </c>
      <c r="D51" s="104" t="s">
        <v>7</v>
      </c>
      <c r="E51" s="104" t="s">
        <v>69</v>
      </c>
      <c r="F51" s="103">
        <v>172256</v>
      </c>
      <c r="G51" s="102">
        <v>0.11071169878211733</v>
      </c>
      <c r="H51" s="97">
        <v>12.7</v>
      </c>
      <c r="I51" s="103">
        <f t="shared" si="0"/>
        <v>43753.023999999998</v>
      </c>
      <c r="J51" s="118">
        <f t="shared" si="1"/>
        <v>2.8120771490657802E-2</v>
      </c>
    </row>
    <row r="52" spans="1:10" x14ac:dyDescent="0.25">
      <c r="A52" s="100" t="s">
        <v>95</v>
      </c>
      <c r="B52" s="108" t="s">
        <v>126</v>
      </c>
      <c r="C52" s="104" t="s">
        <v>72</v>
      </c>
      <c r="D52" s="104" t="s">
        <v>6</v>
      </c>
      <c r="E52" s="104" t="s">
        <v>70</v>
      </c>
      <c r="F52" s="103">
        <v>185380</v>
      </c>
      <c r="G52" s="102">
        <v>0.12523687117248275</v>
      </c>
      <c r="H52" s="97">
        <v>12.7</v>
      </c>
      <c r="I52" s="103">
        <f t="shared" si="0"/>
        <v>47086.52</v>
      </c>
      <c r="J52" s="118">
        <f t="shared" si="1"/>
        <v>3.1810165277810616E-2</v>
      </c>
    </row>
    <row r="53" spans="1:10" x14ac:dyDescent="0.25">
      <c r="A53" s="100" t="s">
        <v>95</v>
      </c>
      <c r="B53" s="108" t="s">
        <v>126</v>
      </c>
      <c r="C53" s="104" t="s">
        <v>72</v>
      </c>
      <c r="D53" s="104" t="s">
        <v>6</v>
      </c>
      <c r="E53" s="104" t="s">
        <v>69</v>
      </c>
      <c r="F53" s="103">
        <v>245929</v>
      </c>
      <c r="G53" s="110">
        <v>0.16614186260965319</v>
      </c>
      <c r="H53" s="97">
        <v>11</v>
      </c>
      <c r="I53" s="103">
        <f t="shared" si="0"/>
        <v>54104.38</v>
      </c>
      <c r="J53" s="118">
        <f t="shared" si="1"/>
        <v>3.6551209774123704E-2</v>
      </c>
    </row>
    <row r="54" spans="1:10" x14ac:dyDescent="0.25">
      <c r="A54" s="100" t="s">
        <v>95</v>
      </c>
      <c r="B54" s="108" t="s">
        <v>126</v>
      </c>
      <c r="C54" s="104" t="s">
        <v>72</v>
      </c>
      <c r="D54" s="104" t="s">
        <v>68</v>
      </c>
      <c r="E54" s="104" t="s">
        <v>70</v>
      </c>
      <c r="F54" s="103">
        <v>323363</v>
      </c>
      <c r="G54" s="110">
        <v>0.10650492139340451</v>
      </c>
      <c r="H54" s="97">
        <v>8.6999999999999993</v>
      </c>
      <c r="I54" s="103">
        <f t="shared" si="0"/>
        <v>56265.161999999989</v>
      </c>
      <c r="J54" s="118">
        <f t="shared" si="1"/>
        <v>1.8531856322452384E-2</v>
      </c>
    </row>
    <row r="55" spans="1:10" x14ac:dyDescent="0.25">
      <c r="A55" s="100" t="s">
        <v>95</v>
      </c>
      <c r="B55" s="108" t="s">
        <v>126</v>
      </c>
      <c r="C55" s="104" t="s">
        <v>72</v>
      </c>
      <c r="D55" s="104" t="s">
        <v>68</v>
      </c>
      <c r="E55" s="104" t="s">
        <v>69</v>
      </c>
      <c r="F55" s="103">
        <v>418185</v>
      </c>
      <c r="G55" s="110">
        <v>0.13773610633529768</v>
      </c>
      <c r="H55" s="97">
        <v>7.5</v>
      </c>
      <c r="I55" s="103">
        <f t="shared" si="0"/>
        <v>62727.75</v>
      </c>
      <c r="J55" s="118">
        <f t="shared" si="1"/>
        <v>2.066041595029465E-2</v>
      </c>
    </row>
    <row r="56" spans="1:10" x14ac:dyDescent="0.25">
      <c r="A56" s="100" t="s">
        <v>95</v>
      </c>
      <c r="B56" s="108" t="s">
        <v>126</v>
      </c>
      <c r="C56" s="104" t="s">
        <v>72</v>
      </c>
      <c r="D56" s="104" t="s">
        <v>6</v>
      </c>
      <c r="E56" s="104" t="s">
        <v>67</v>
      </c>
      <c r="F56" s="103">
        <v>1048926</v>
      </c>
      <c r="G56" s="105">
        <v>0.70862126621786403</v>
      </c>
      <c r="H56" s="97">
        <v>4.4000000000000004</v>
      </c>
      <c r="I56" s="103">
        <f t="shared" si="0"/>
        <v>92305.488000000012</v>
      </c>
      <c r="J56" s="118">
        <f t="shared" si="1"/>
        <v>6.2358671427172038E-2</v>
      </c>
    </row>
    <row r="57" spans="1:10" x14ac:dyDescent="0.25">
      <c r="A57" s="100" t="s">
        <v>95</v>
      </c>
      <c r="B57" s="108" t="s">
        <v>126</v>
      </c>
      <c r="C57" s="104" t="s">
        <v>72</v>
      </c>
      <c r="D57" s="104" t="s">
        <v>7</v>
      </c>
      <c r="E57" s="104" t="s">
        <v>67</v>
      </c>
      <c r="F57" s="103">
        <v>1245658</v>
      </c>
      <c r="G57" s="105">
        <v>0.80060441018910633</v>
      </c>
      <c r="H57" s="97">
        <v>4.4000000000000004</v>
      </c>
      <c r="I57" s="103">
        <f t="shared" si="0"/>
        <v>109617.90400000001</v>
      </c>
      <c r="J57" s="118">
        <f t="shared" si="1"/>
        <v>7.0453188096641362E-2</v>
      </c>
    </row>
    <row r="58" spans="1:10" x14ac:dyDescent="0.25">
      <c r="A58" s="100" t="s">
        <v>95</v>
      </c>
      <c r="B58" s="108" t="s">
        <v>126</v>
      </c>
      <c r="C58" s="104" t="s">
        <v>72</v>
      </c>
      <c r="D58" s="104" t="s">
        <v>6</v>
      </c>
      <c r="E58" s="104" t="s">
        <v>9</v>
      </c>
      <c r="F58" s="103">
        <v>1480235</v>
      </c>
      <c r="G58" s="105">
        <v>1</v>
      </c>
      <c r="H58" s="97">
        <v>4.4000000000000004</v>
      </c>
      <c r="I58" s="103">
        <f t="shared" si="0"/>
        <v>130260.68000000002</v>
      </c>
      <c r="J58" s="118">
        <f t="shared" si="1"/>
        <v>8.8000000000000009E-2</v>
      </c>
    </row>
    <row r="59" spans="1:10" x14ac:dyDescent="0.25">
      <c r="A59" s="100" t="s">
        <v>95</v>
      </c>
      <c r="B59" s="108" t="s">
        <v>126</v>
      </c>
      <c r="C59" s="104" t="s">
        <v>72</v>
      </c>
      <c r="D59" s="104" t="s">
        <v>7</v>
      </c>
      <c r="E59" s="104" t="s">
        <v>9</v>
      </c>
      <c r="F59" s="103">
        <v>1555897</v>
      </c>
      <c r="G59" s="105">
        <v>1</v>
      </c>
      <c r="H59" s="97">
        <v>3.3</v>
      </c>
      <c r="I59" s="103">
        <f t="shared" si="0"/>
        <v>102689.20199999999</v>
      </c>
      <c r="J59" s="118">
        <f t="shared" si="1"/>
        <v>6.6000000000000003E-2</v>
      </c>
    </row>
    <row r="60" spans="1:10" x14ac:dyDescent="0.25">
      <c r="A60" s="100" t="s">
        <v>95</v>
      </c>
      <c r="B60" s="108" t="s">
        <v>126</v>
      </c>
      <c r="C60" s="104" t="s">
        <v>72</v>
      </c>
      <c r="D60" s="104" t="s">
        <v>68</v>
      </c>
      <c r="E60" s="104" t="s">
        <v>67</v>
      </c>
      <c r="F60" s="103">
        <v>2294584</v>
      </c>
      <c r="G60" s="105">
        <v>0.75575897227129785</v>
      </c>
      <c r="H60" s="97">
        <v>2.5</v>
      </c>
      <c r="I60" s="103">
        <f t="shared" si="0"/>
        <v>114729.2</v>
      </c>
      <c r="J60" s="118">
        <f t="shared" si="1"/>
        <v>3.7787948613564895E-2</v>
      </c>
    </row>
    <row r="61" spans="1:10" x14ac:dyDescent="0.25">
      <c r="A61" s="100" t="s">
        <v>95</v>
      </c>
      <c r="B61" s="108" t="s">
        <v>126</v>
      </c>
      <c r="C61" s="104" t="s">
        <v>72</v>
      </c>
      <c r="D61" s="104" t="s">
        <v>68</v>
      </c>
      <c r="E61" s="104" t="s">
        <v>9</v>
      </c>
      <c r="F61" s="103">
        <v>3036132</v>
      </c>
      <c r="G61" s="105">
        <v>1</v>
      </c>
      <c r="H61" s="97">
        <v>1.6</v>
      </c>
      <c r="I61" s="103">
        <f t="shared" si="0"/>
        <v>97156.224000000002</v>
      </c>
      <c r="J61" s="118">
        <f t="shared" si="1"/>
        <v>3.2000000000000001E-2</v>
      </c>
    </row>
    <row r="62" spans="1:10" x14ac:dyDescent="0.25">
      <c r="A62" s="100" t="s">
        <v>95</v>
      </c>
      <c r="B62" s="108" t="s">
        <v>126</v>
      </c>
      <c r="C62" s="104" t="s">
        <v>71</v>
      </c>
      <c r="D62" s="104" t="s">
        <v>7</v>
      </c>
      <c r="E62" s="104" t="s">
        <v>70</v>
      </c>
      <c r="F62" s="103">
        <v>532145</v>
      </c>
      <c r="G62" s="110">
        <v>0.16987061110261634</v>
      </c>
      <c r="H62" s="97">
        <v>8.5</v>
      </c>
      <c r="I62" s="103">
        <f t="shared" si="0"/>
        <v>90464.65</v>
      </c>
      <c r="J62" s="118">
        <f t="shared" si="1"/>
        <v>2.887800388744478E-2</v>
      </c>
    </row>
    <row r="63" spans="1:10" x14ac:dyDescent="0.25">
      <c r="A63" s="100" t="s">
        <v>95</v>
      </c>
      <c r="B63" s="108" t="s">
        <v>126</v>
      </c>
      <c r="C63" s="104" t="s">
        <v>71</v>
      </c>
      <c r="D63" s="104" t="s">
        <v>6</v>
      </c>
      <c r="E63" s="104" t="s">
        <v>70</v>
      </c>
      <c r="F63" s="103">
        <v>624681</v>
      </c>
      <c r="G63" s="110">
        <v>0.22342919704321967</v>
      </c>
      <c r="H63" s="97">
        <v>8.5</v>
      </c>
      <c r="I63" s="103">
        <f t="shared" si="0"/>
        <v>106195.77</v>
      </c>
      <c r="J63" s="118">
        <f t="shared" si="1"/>
        <v>3.7982963497347345E-2</v>
      </c>
    </row>
    <row r="64" spans="1:10" x14ac:dyDescent="0.25">
      <c r="A64" s="100" t="s">
        <v>95</v>
      </c>
      <c r="B64" s="108" t="s">
        <v>126</v>
      </c>
      <c r="C64" s="104" t="s">
        <v>71</v>
      </c>
      <c r="D64" s="104" t="s">
        <v>7</v>
      </c>
      <c r="E64" s="104" t="s">
        <v>69</v>
      </c>
      <c r="F64" s="103">
        <v>907345</v>
      </c>
      <c r="G64" s="110">
        <v>0.28964145041464906</v>
      </c>
      <c r="H64" s="97">
        <v>6.9</v>
      </c>
      <c r="I64" s="103">
        <f t="shared" si="0"/>
        <v>125213.61</v>
      </c>
      <c r="J64" s="118">
        <f t="shared" si="1"/>
        <v>3.9970520157221572E-2</v>
      </c>
    </row>
    <row r="65" spans="1:10" x14ac:dyDescent="0.25">
      <c r="A65" s="100" t="s">
        <v>95</v>
      </c>
      <c r="B65" s="108" t="s">
        <v>126</v>
      </c>
      <c r="C65" s="104" t="s">
        <v>71</v>
      </c>
      <c r="D65" s="104" t="s">
        <v>6</v>
      </c>
      <c r="E65" s="104" t="s">
        <v>69</v>
      </c>
      <c r="F65" s="103">
        <v>980745</v>
      </c>
      <c r="G65" s="110">
        <v>0.35078234787700041</v>
      </c>
      <c r="H65" s="97">
        <v>6.9</v>
      </c>
      <c r="I65" s="103">
        <f t="shared" si="0"/>
        <v>135342.81</v>
      </c>
      <c r="J65" s="118">
        <f t="shared" si="1"/>
        <v>4.8407964007026065E-2</v>
      </c>
    </row>
    <row r="66" spans="1:10" x14ac:dyDescent="0.25">
      <c r="A66" s="100" t="s">
        <v>95</v>
      </c>
      <c r="B66" s="108" t="s">
        <v>126</v>
      </c>
      <c r="C66" s="104" t="s">
        <v>71</v>
      </c>
      <c r="D66" s="104" t="s">
        <v>68</v>
      </c>
      <c r="E66" s="104" t="s">
        <v>70</v>
      </c>
      <c r="F66" s="103">
        <v>1156826</v>
      </c>
      <c r="G66" s="110">
        <v>0.19512870648498246</v>
      </c>
      <c r="H66" s="97">
        <v>5.8</v>
      </c>
      <c r="I66" s="103">
        <f t="shared" ref="I66:I129" si="2">2*(H66*F66/100)</f>
        <v>134191.81599999999</v>
      </c>
      <c r="J66" s="118">
        <f t="shared" ref="J66:J129" si="3">2*(H66*G66/100)</f>
        <v>2.2634929952257962E-2</v>
      </c>
    </row>
    <row r="67" spans="1:10" x14ac:dyDescent="0.25">
      <c r="A67" s="100" t="s">
        <v>95</v>
      </c>
      <c r="B67" s="108" t="s">
        <v>126</v>
      </c>
      <c r="C67" s="104" t="s">
        <v>71</v>
      </c>
      <c r="D67" s="104" t="s">
        <v>6</v>
      </c>
      <c r="E67" s="104" t="s">
        <v>67</v>
      </c>
      <c r="F67" s="103">
        <v>1190453</v>
      </c>
      <c r="G67" s="105">
        <v>0.42578845507977992</v>
      </c>
      <c r="H67" s="97">
        <v>5.8</v>
      </c>
      <c r="I67" s="103">
        <f t="shared" si="2"/>
        <v>138092.54799999998</v>
      </c>
      <c r="J67" s="118">
        <f t="shared" si="3"/>
        <v>4.9391460789254465E-2</v>
      </c>
    </row>
    <row r="68" spans="1:10" x14ac:dyDescent="0.25">
      <c r="A68" s="100" t="s">
        <v>95</v>
      </c>
      <c r="B68" s="108" t="s">
        <v>126</v>
      </c>
      <c r="C68" s="104" t="s">
        <v>71</v>
      </c>
      <c r="D68" s="104" t="s">
        <v>7</v>
      </c>
      <c r="E68" s="104" t="s">
        <v>67</v>
      </c>
      <c r="F68" s="103">
        <v>1693159</v>
      </c>
      <c r="G68" s="105">
        <v>0.54048793848273458</v>
      </c>
      <c r="H68" s="97">
        <v>4.5999999999999996</v>
      </c>
      <c r="I68" s="103">
        <f t="shared" si="2"/>
        <v>155770.628</v>
      </c>
      <c r="J68" s="118">
        <f t="shared" si="3"/>
        <v>4.9724890340411582E-2</v>
      </c>
    </row>
    <row r="69" spans="1:10" x14ac:dyDescent="0.25">
      <c r="A69" s="100" t="s">
        <v>95</v>
      </c>
      <c r="B69" s="108" t="s">
        <v>126</v>
      </c>
      <c r="C69" s="104" t="s">
        <v>71</v>
      </c>
      <c r="D69" s="104" t="s">
        <v>68</v>
      </c>
      <c r="E69" s="104" t="s">
        <v>69</v>
      </c>
      <c r="F69" s="103">
        <v>1888090</v>
      </c>
      <c r="G69" s="110">
        <v>0.31847534497602104</v>
      </c>
      <c r="H69" s="97">
        <v>4.5999999999999996</v>
      </c>
      <c r="I69" s="103">
        <f t="shared" si="2"/>
        <v>173704.28</v>
      </c>
      <c r="J69" s="118">
        <f t="shared" si="3"/>
        <v>2.9299731737793936E-2</v>
      </c>
    </row>
    <row r="70" spans="1:10" x14ac:dyDescent="0.25">
      <c r="A70" s="100" t="s">
        <v>95</v>
      </c>
      <c r="B70" s="108" t="s">
        <v>126</v>
      </c>
      <c r="C70" s="104" t="s">
        <v>71</v>
      </c>
      <c r="D70" s="104" t="s">
        <v>6</v>
      </c>
      <c r="E70" s="104" t="s">
        <v>9</v>
      </c>
      <c r="F70" s="103">
        <v>2795879</v>
      </c>
      <c r="G70" s="105">
        <v>1</v>
      </c>
      <c r="H70" s="97">
        <v>3.9</v>
      </c>
      <c r="I70" s="103">
        <f t="shared" si="2"/>
        <v>218078.56200000001</v>
      </c>
      <c r="J70" s="118">
        <f t="shared" si="3"/>
        <v>7.8E-2</v>
      </c>
    </row>
    <row r="71" spans="1:10" x14ac:dyDescent="0.25">
      <c r="A71" s="100" t="s">
        <v>95</v>
      </c>
      <c r="B71" s="108" t="s">
        <v>126</v>
      </c>
      <c r="C71" s="104" t="s">
        <v>71</v>
      </c>
      <c r="D71" s="104" t="s">
        <v>68</v>
      </c>
      <c r="E71" s="104" t="s">
        <v>67</v>
      </c>
      <c r="F71" s="103">
        <v>2883612</v>
      </c>
      <c r="G71" s="105">
        <v>0.48639594853899654</v>
      </c>
      <c r="H71" s="97">
        <v>3.9</v>
      </c>
      <c r="I71" s="103">
        <f t="shared" si="2"/>
        <v>224921.73599999998</v>
      </c>
      <c r="J71" s="118">
        <f t="shared" si="3"/>
        <v>3.7938883986041727E-2</v>
      </c>
    </row>
    <row r="72" spans="1:10" x14ac:dyDescent="0.25">
      <c r="A72" s="100" t="s">
        <v>95</v>
      </c>
      <c r="B72" s="108" t="s">
        <v>126</v>
      </c>
      <c r="C72" s="104" t="s">
        <v>71</v>
      </c>
      <c r="D72" s="104" t="s">
        <v>7</v>
      </c>
      <c r="E72" s="104" t="s">
        <v>9</v>
      </c>
      <c r="F72" s="103">
        <v>3132649</v>
      </c>
      <c r="G72" s="105">
        <v>1</v>
      </c>
      <c r="H72" s="97">
        <v>2.9</v>
      </c>
      <c r="I72" s="103">
        <f t="shared" si="2"/>
        <v>181693.64199999999</v>
      </c>
      <c r="J72" s="118">
        <f t="shared" si="3"/>
        <v>5.7999999999999996E-2</v>
      </c>
    </row>
    <row r="73" spans="1:10" x14ac:dyDescent="0.25">
      <c r="A73" s="100" t="s">
        <v>95</v>
      </c>
      <c r="B73" s="108" t="s">
        <v>126</v>
      </c>
      <c r="C73" s="104" t="s">
        <v>71</v>
      </c>
      <c r="D73" s="104" t="s">
        <v>68</v>
      </c>
      <c r="E73" s="104" t="s">
        <v>9</v>
      </c>
      <c r="F73" s="103">
        <v>5928528</v>
      </c>
      <c r="G73" s="105">
        <v>1</v>
      </c>
      <c r="H73" s="97">
        <v>1.6</v>
      </c>
      <c r="I73" s="103">
        <f t="shared" si="2"/>
        <v>189712.89600000001</v>
      </c>
      <c r="J73" s="118">
        <f t="shared" si="3"/>
        <v>3.2000000000000001E-2</v>
      </c>
    </row>
    <row r="74" spans="1:10" x14ac:dyDescent="0.25">
      <c r="A74" s="100" t="s">
        <v>95</v>
      </c>
      <c r="B74" s="108" t="s">
        <v>126</v>
      </c>
      <c r="C74" s="104" t="s">
        <v>4</v>
      </c>
      <c r="D74" s="104" t="s">
        <v>7</v>
      </c>
      <c r="E74" s="104" t="s">
        <v>70</v>
      </c>
      <c r="F74" s="103">
        <v>481731</v>
      </c>
      <c r="G74" s="110">
        <v>0.14927989558207047</v>
      </c>
      <c r="H74" s="97">
        <v>9.4</v>
      </c>
      <c r="I74" s="103">
        <f t="shared" si="2"/>
        <v>90565.428000000014</v>
      </c>
      <c r="J74" s="118">
        <f t="shared" si="3"/>
        <v>2.806462036942925E-2</v>
      </c>
    </row>
    <row r="75" spans="1:10" x14ac:dyDescent="0.25">
      <c r="A75" s="100" t="s">
        <v>95</v>
      </c>
      <c r="B75" s="108" t="s">
        <v>126</v>
      </c>
      <c r="C75" s="104" t="s">
        <v>4</v>
      </c>
      <c r="D75" s="104" t="s">
        <v>6</v>
      </c>
      <c r="E75" s="104" t="s">
        <v>70</v>
      </c>
      <c r="F75" s="103">
        <v>593048</v>
      </c>
      <c r="G75" s="110">
        <v>0.22163887373212643</v>
      </c>
      <c r="H75" s="97">
        <v>8.6999999999999993</v>
      </c>
      <c r="I75" s="103">
        <f t="shared" si="2"/>
        <v>103190.352</v>
      </c>
      <c r="J75" s="118">
        <f t="shared" si="3"/>
        <v>3.8565164029389996E-2</v>
      </c>
    </row>
    <row r="76" spans="1:10" x14ac:dyDescent="0.25">
      <c r="A76" s="100" t="s">
        <v>95</v>
      </c>
      <c r="B76" s="108" t="s">
        <v>126</v>
      </c>
      <c r="C76" s="104" t="s">
        <v>4</v>
      </c>
      <c r="D76" s="104" t="s">
        <v>6</v>
      </c>
      <c r="E76" s="104" t="s">
        <v>67</v>
      </c>
      <c r="F76" s="103">
        <v>864580</v>
      </c>
      <c r="G76" s="105">
        <v>0.32311809069640546</v>
      </c>
      <c r="H76" s="97">
        <v>7.1</v>
      </c>
      <c r="I76" s="103">
        <f t="shared" si="2"/>
        <v>122770.36</v>
      </c>
      <c r="J76" s="118">
        <f t="shared" si="3"/>
        <v>4.5882768878889577E-2</v>
      </c>
    </row>
    <row r="77" spans="1:10" x14ac:dyDescent="0.25">
      <c r="A77" s="100" t="s">
        <v>95</v>
      </c>
      <c r="B77" s="108" t="s">
        <v>126</v>
      </c>
      <c r="C77" s="104" t="s">
        <v>4</v>
      </c>
      <c r="D77" s="104" t="s">
        <v>68</v>
      </c>
      <c r="E77" s="104" t="s">
        <v>70</v>
      </c>
      <c r="F77" s="103">
        <v>1074779</v>
      </c>
      <c r="G77" s="110">
        <v>0.18208038528338888</v>
      </c>
      <c r="H77" s="97">
        <v>6</v>
      </c>
      <c r="I77" s="103">
        <f t="shared" si="2"/>
        <v>128973.48</v>
      </c>
      <c r="J77" s="118">
        <f t="shared" si="3"/>
        <v>2.1849646234006665E-2</v>
      </c>
    </row>
    <row r="78" spans="1:10" x14ac:dyDescent="0.25">
      <c r="A78" s="100" t="s">
        <v>95</v>
      </c>
      <c r="B78" s="108" t="s">
        <v>126</v>
      </c>
      <c r="C78" s="104" t="s">
        <v>4</v>
      </c>
      <c r="D78" s="104" t="s">
        <v>6</v>
      </c>
      <c r="E78" s="104" t="s">
        <v>69</v>
      </c>
      <c r="F78" s="103">
        <v>1218112</v>
      </c>
      <c r="G78" s="110">
        <v>0.45524303557146806</v>
      </c>
      <c r="H78" s="97">
        <v>6</v>
      </c>
      <c r="I78" s="103">
        <f t="shared" si="2"/>
        <v>146173.44</v>
      </c>
      <c r="J78" s="118">
        <f t="shared" si="3"/>
        <v>5.4629164268576169E-2</v>
      </c>
    </row>
    <row r="79" spans="1:10" x14ac:dyDescent="0.25">
      <c r="A79" s="100" t="s">
        <v>95</v>
      </c>
      <c r="B79" s="108" t="s">
        <v>126</v>
      </c>
      <c r="C79" s="104" t="s">
        <v>4</v>
      </c>
      <c r="D79" s="104" t="s">
        <v>7</v>
      </c>
      <c r="E79" s="104" t="s">
        <v>69</v>
      </c>
      <c r="F79" s="103">
        <v>1269093</v>
      </c>
      <c r="G79" s="110">
        <v>0.39326941908230223</v>
      </c>
      <c r="H79" s="97">
        <v>6</v>
      </c>
      <c r="I79" s="103">
        <f t="shared" si="2"/>
        <v>152291.16</v>
      </c>
      <c r="J79" s="118">
        <f t="shared" si="3"/>
        <v>4.7192330289876266E-2</v>
      </c>
    </row>
    <row r="80" spans="1:10" x14ac:dyDescent="0.25">
      <c r="A80" s="100" t="s">
        <v>95</v>
      </c>
      <c r="B80" s="108" t="s">
        <v>126</v>
      </c>
      <c r="C80" s="104" t="s">
        <v>4</v>
      </c>
      <c r="D80" s="104" t="s">
        <v>7</v>
      </c>
      <c r="E80" s="104" t="s">
        <v>67</v>
      </c>
      <c r="F80" s="103">
        <v>1476208</v>
      </c>
      <c r="G80" s="105">
        <v>0.45745068533562727</v>
      </c>
      <c r="H80" s="97">
        <v>6</v>
      </c>
      <c r="I80" s="103">
        <f t="shared" si="2"/>
        <v>177144.95999999999</v>
      </c>
      <c r="J80" s="118">
        <f t="shared" si="3"/>
        <v>5.4894082240275276E-2</v>
      </c>
    </row>
    <row r="81" spans="1:10" x14ac:dyDescent="0.25">
      <c r="A81" s="100" t="s">
        <v>95</v>
      </c>
      <c r="B81" s="108" t="s">
        <v>126</v>
      </c>
      <c r="C81" s="104" t="s">
        <v>4</v>
      </c>
      <c r="D81" s="104" t="s">
        <v>68</v>
      </c>
      <c r="E81" s="104" t="s">
        <v>67</v>
      </c>
      <c r="F81" s="103">
        <v>2340788</v>
      </c>
      <c r="G81" s="105">
        <v>0.39655741404208056</v>
      </c>
      <c r="H81" s="97">
        <v>4</v>
      </c>
      <c r="I81" s="103">
        <f t="shared" si="2"/>
        <v>187263.04</v>
      </c>
      <c r="J81" s="118">
        <f t="shared" si="3"/>
        <v>3.1724593123366444E-2</v>
      </c>
    </row>
    <row r="82" spans="1:10" x14ac:dyDescent="0.25">
      <c r="A82" s="100" t="s">
        <v>95</v>
      </c>
      <c r="B82" s="108" t="s">
        <v>126</v>
      </c>
      <c r="C82" s="104" t="s">
        <v>4</v>
      </c>
      <c r="D82" s="104" t="s">
        <v>68</v>
      </c>
      <c r="E82" s="104" t="s">
        <v>69</v>
      </c>
      <c r="F82" s="103">
        <v>2487205</v>
      </c>
      <c r="G82" s="110">
        <v>0.42136220067453056</v>
      </c>
      <c r="H82" s="97">
        <v>4</v>
      </c>
      <c r="I82" s="103">
        <f t="shared" si="2"/>
        <v>198976.4</v>
      </c>
      <c r="J82" s="118">
        <f t="shared" si="3"/>
        <v>3.3708976053962447E-2</v>
      </c>
    </row>
    <row r="83" spans="1:10" x14ac:dyDescent="0.25">
      <c r="A83" s="100" t="s">
        <v>95</v>
      </c>
      <c r="B83" s="108" t="s">
        <v>126</v>
      </c>
      <c r="C83" s="104" t="s">
        <v>4</v>
      </c>
      <c r="D83" s="104" t="s">
        <v>6</v>
      </c>
      <c r="E83" s="104" t="s">
        <v>9</v>
      </c>
      <c r="F83" s="103">
        <v>2675740</v>
      </c>
      <c r="G83" s="105">
        <v>1</v>
      </c>
      <c r="H83" s="97">
        <v>4</v>
      </c>
      <c r="I83" s="103">
        <f t="shared" si="2"/>
        <v>214059.2</v>
      </c>
      <c r="J83" s="118">
        <f t="shared" si="3"/>
        <v>0.08</v>
      </c>
    </row>
    <row r="84" spans="1:10" x14ac:dyDescent="0.25">
      <c r="A84" s="100" t="s">
        <v>95</v>
      </c>
      <c r="B84" s="108" t="s">
        <v>126</v>
      </c>
      <c r="C84" s="104" t="s">
        <v>4</v>
      </c>
      <c r="D84" s="104" t="s">
        <v>7</v>
      </c>
      <c r="E84" s="104" t="s">
        <v>9</v>
      </c>
      <c r="F84" s="103">
        <v>3227032</v>
      </c>
      <c r="G84" s="105">
        <v>1</v>
      </c>
      <c r="H84" s="97">
        <v>3</v>
      </c>
      <c r="I84" s="103">
        <f t="shared" si="2"/>
        <v>193621.92</v>
      </c>
      <c r="J84" s="118">
        <f t="shared" si="3"/>
        <v>0.06</v>
      </c>
    </row>
    <row r="85" spans="1:10" x14ac:dyDescent="0.25">
      <c r="A85" s="100" t="s">
        <v>95</v>
      </c>
      <c r="B85" s="108" t="s">
        <v>126</v>
      </c>
      <c r="C85" s="104" t="s">
        <v>4</v>
      </c>
      <c r="D85" s="104" t="s">
        <v>68</v>
      </c>
      <c r="E85" s="104" t="s">
        <v>9</v>
      </c>
      <c r="F85" s="103">
        <v>5902772</v>
      </c>
      <c r="G85" s="105">
        <v>1</v>
      </c>
      <c r="H85" s="97">
        <v>1.6</v>
      </c>
      <c r="I85" s="103">
        <f t="shared" si="2"/>
        <v>188888.70400000003</v>
      </c>
      <c r="J85" s="118">
        <f t="shared" si="3"/>
        <v>3.2000000000000001E-2</v>
      </c>
    </row>
    <row r="86" spans="1:10" x14ac:dyDescent="0.25">
      <c r="A86" s="100" t="s">
        <v>95</v>
      </c>
      <c r="B86" s="108" t="s">
        <v>126</v>
      </c>
      <c r="C86" s="104" t="s">
        <v>12</v>
      </c>
      <c r="D86" s="104" t="s">
        <v>6</v>
      </c>
      <c r="E86" s="104" t="s">
        <v>70</v>
      </c>
      <c r="F86" s="103">
        <v>126098</v>
      </c>
      <c r="G86" s="110">
        <v>8.6541338728583939E-2</v>
      </c>
      <c r="H86" s="97">
        <v>12</v>
      </c>
      <c r="I86" s="103">
        <f t="shared" si="2"/>
        <v>30263.52</v>
      </c>
      <c r="J86" s="118">
        <f t="shared" si="3"/>
        <v>2.0769921294860147E-2</v>
      </c>
    </row>
    <row r="87" spans="1:10" x14ac:dyDescent="0.25">
      <c r="A87" s="100" t="s">
        <v>95</v>
      </c>
      <c r="B87" s="108" t="s">
        <v>126</v>
      </c>
      <c r="C87" s="104" t="s">
        <v>12</v>
      </c>
      <c r="D87" s="104" t="s">
        <v>7</v>
      </c>
      <c r="E87" s="104" t="s">
        <v>70</v>
      </c>
      <c r="F87" s="103">
        <v>174652</v>
      </c>
      <c r="G87" s="110">
        <v>8.2109076651342011E-2</v>
      </c>
      <c r="H87" s="97">
        <v>11</v>
      </c>
      <c r="I87" s="103">
        <f t="shared" si="2"/>
        <v>38423.440000000002</v>
      </c>
      <c r="J87" s="118">
        <f t="shared" si="3"/>
        <v>1.8063996863295243E-2</v>
      </c>
    </row>
    <row r="88" spans="1:10" x14ac:dyDescent="0.25">
      <c r="A88" s="100" t="s">
        <v>95</v>
      </c>
      <c r="B88" s="108" t="s">
        <v>126</v>
      </c>
      <c r="C88" s="104" t="s">
        <v>12</v>
      </c>
      <c r="D88" s="104" t="s">
        <v>68</v>
      </c>
      <c r="E88" s="104" t="s">
        <v>70</v>
      </c>
      <c r="F88" s="103">
        <v>300750</v>
      </c>
      <c r="G88" s="110">
        <v>8.3910944749351096E-2</v>
      </c>
      <c r="H88" s="97">
        <v>7.5</v>
      </c>
      <c r="I88" s="103">
        <f t="shared" si="2"/>
        <v>45112.5</v>
      </c>
      <c r="J88" s="118">
        <f t="shared" si="3"/>
        <v>1.2586641712402664E-2</v>
      </c>
    </row>
    <row r="89" spans="1:10" x14ac:dyDescent="0.25">
      <c r="A89" s="100" t="s">
        <v>95</v>
      </c>
      <c r="B89" s="108" t="s">
        <v>126</v>
      </c>
      <c r="C89" s="104" t="s">
        <v>12</v>
      </c>
      <c r="D89" s="104" t="s">
        <v>6</v>
      </c>
      <c r="E89" s="104" t="s">
        <v>67</v>
      </c>
      <c r="F89" s="103">
        <v>342641</v>
      </c>
      <c r="G89" s="105">
        <v>0.23515528274279315</v>
      </c>
      <c r="H89" s="97">
        <v>7.5</v>
      </c>
      <c r="I89" s="103">
        <f t="shared" si="2"/>
        <v>51396.15</v>
      </c>
      <c r="J89" s="118">
        <f t="shared" si="3"/>
        <v>3.5273292411418973E-2</v>
      </c>
    </row>
    <row r="90" spans="1:10" x14ac:dyDescent="0.25">
      <c r="A90" s="100" t="s">
        <v>95</v>
      </c>
      <c r="B90" s="108" t="s">
        <v>126</v>
      </c>
      <c r="C90" s="104" t="s">
        <v>12</v>
      </c>
      <c r="D90" s="104" t="s">
        <v>7</v>
      </c>
      <c r="E90" s="104" t="s">
        <v>69</v>
      </c>
      <c r="F90" s="103">
        <v>916955</v>
      </c>
      <c r="G90" s="110">
        <v>0.43108769656706658</v>
      </c>
      <c r="H90" s="97">
        <v>4.5</v>
      </c>
      <c r="I90" s="103">
        <f t="shared" si="2"/>
        <v>82525.95</v>
      </c>
      <c r="J90" s="118">
        <f t="shared" si="3"/>
        <v>3.8797892691035993E-2</v>
      </c>
    </row>
    <row r="91" spans="1:10" x14ac:dyDescent="0.25">
      <c r="A91" s="100" t="s">
        <v>95</v>
      </c>
      <c r="B91" s="108" t="s">
        <v>126</v>
      </c>
      <c r="C91" s="104" t="s">
        <v>12</v>
      </c>
      <c r="D91" s="104" t="s">
        <v>6</v>
      </c>
      <c r="E91" s="104" t="s">
        <v>69</v>
      </c>
      <c r="F91" s="103">
        <v>988345</v>
      </c>
      <c r="G91" s="110">
        <v>0.67830337852862288</v>
      </c>
      <c r="H91" s="97">
        <v>4.5</v>
      </c>
      <c r="I91" s="103">
        <f t="shared" si="2"/>
        <v>88951.05</v>
      </c>
      <c r="J91" s="118">
        <f t="shared" si="3"/>
        <v>6.1047304067576059E-2</v>
      </c>
    </row>
    <row r="92" spans="1:10" x14ac:dyDescent="0.25">
      <c r="A92" s="100" t="s">
        <v>95</v>
      </c>
      <c r="B92" s="108" t="s">
        <v>126</v>
      </c>
      <c r="C92" s="104" t="s">
        <v>12</v>
      </c>
      <c r="D92" s="104" t="s">
        <v>7</v>
      </c>
      <c r="E92" s="104" t="s">
        <v>67</v>
      </c>
      <c r="F92" s="103">
        <v>1035466</v>
      </c>
      <c r="G92" s="105">
        <v>0.48680322678159144</v>
      </c>
      <c r="H92" s="97">
        <v>3.8</v>
      </c>
      <c r="I92" s="103">
        <f t="shared" si="2"/>
        <v>78695.415999999997</v>
      </c>
      <c r="J92" s="118">
        <f t="shared" si="3"/>
        <v>3.6997045235400948E-2</v>
      </c>
    </row>
    <row r="93" spans="1:10" x14ac:dyDescent="0.25">
      <c r="A93" s="100" t="s">
        <v>95</v>
      </c>
      <c r="B93" s="108" t="s">
        <v>126</v>
      </c>
      <c r="C93" s="104" t="s">
        <v>12</v>
      </c>
      <c r="D93" s="104" t="s">
        <v>68</v>
      </c>
      <c r="E93" s="104" t="s">
        <v>67</v>
      </c>
      <c r="F93" s="103">
        <v>1378107</v>
      </c>
      <c r="G93" s="105">
        <v>0.38449961873879968</v>
      </c>
      <c r="H93" s="97">
        <v>3.8</v>
      </c>
      <c r="I93" s="103">
        <f t="shared" si="2"/>
        <v>104736.132</v>
      </c>
      <c r="J93" s="118">
        <f t="shared" si="3"/>
        <v>2.9221971024148773E-2</v>
      </c>
    </row>
    <row r="94" spans="1:10" x14ac:dyDescent="0.25">
      <c r="A94" s="100" t="s">
        <v>95</v>
      </c>
      <c r="B94" s="108" t="s">
        <v>126</v>
      </c>
      <c r="C94" s="104" t="s">
        <v>12</v>
      </c>
      <c r="D94" s="104" t="s">
        <v>6</v>
      </c>
      <c r="E94" s="104" t="s">
        <v>9</v>
      </c>
      <c r="F94" s="103">
        <v>1457084</v>
      </c>
      <c r="G94" s="105">
        <v>1</v>
      </c>
      <c r="H94" s="97">
        <v>3.8</v>
      </c>
      <c r="I94" s="103">
        <f t="shared" si="2"/>
        <v>110738.38400000001</v>
      </c>
      <c r="J94" s="118">
        <f t="shared" si="3"/>
        <v>7.5999999999999998E-2</v>
      </c>
    </row>
    <row r="95" spans="1:10" x14ac:dyDescent="0.25">
      <c r="A95" s="100" t="s">
        <v>95</v>
      </c>
      <c r="B95" s="108" t="s">
        <v>126</v>
      </c>
      <c r="C95" s="104" t="s">
        <v>12</v>
      </c>
      <c r="D95" s="104" t="s">
        <v>68</v>
      </c>
      <c r="E95" s="104" t="s">
        <v>69</v>
      </c>
      <c r="F95" s="103">
        <v>1905300</v>
      </c>
      <c r="G95" s="110">
        <v>0.5315894365118492</v>
      </c>
      <c r="H95" s="97">
        <v>2.9</v>
      </c>
      <c r="I95" s="103">
        <f t="shared" si="2"/>
        <v>110507.4</v>
      </c>
      <c r="J95" s="118">
        <f t="shared" si="3"/>
        <v>3.0832187317687252E-2</v>
      </c>
    </row>
    <row r="96" spans="1:10" x14ac:dyDescent="0.25">
      <c r="A96" s="100" t="s">
        <v>95</v>
      </c>
      <c r="B96" s="108" t="s">
        <v>126</v>
      </c>
      <c r="C96" s="104" t="s">
        <v>12</v>
      </c>
      <c r="D96" s="104" t="s">
        <v>7</v>
      </c>
      <c r="E96" s="104" t="s">
        <v>9</v>
      </c>
      <c r="F96" s="103">
        <v>2127073</v>
      </c>
      <c r="G96" s="105">
        <v>1</v>
      </c>
      <c r="H96" s="97">
        <v>2.2000000000000002</v>
      </c>
      <c r="I96" s="103">
        <f t="shared" si="2"/>
        <v>93591.212000000014</v>
      </c>
      <c r="J96" s="118">
        <f t="shared" si="3"/>
        <v>4.4000000000000004E-2</v>
      </c>
    </row>
    <row r="97" spans="1:10" x14ac:dyDescent="0.25">
      <c r="A97" s="100" t="s">
        <v>95</v>
      </c>
      <c r="B97" s="108" t="s">
        <v>126</v>
      </c>
      <c r="C97" s="104" t="s">
        <v>12</v>
      </c>
      <c r="D97" s="104" t="s">
        <v>68</v>
      </c>
      <c r="E97" s="104" t="s">
        <v>9</v>
      </c>
      <c r="F97" s="103">
        <v>3584157</v>
      </c>
      <c r="G97" s="105">
        <v>1</v>
      </c>
      <c r="H97" s="97">
        <v>1.4</v>
      </c>
      <c r="I97" s="103">
        <f t="shared" si="2"/>
        <v>100356.39599999999</v>
      </c>
      <c r="J97" s="118">
        <f t="shared" si="3"/>
        <v>2.7999999999999997E-2</v>
      </c>
    </row>
    <row r="98" spans="1:10" x14ac:dyDescent="0.25">
      <c r="A98" s="100" t="s">
        <v>95</v>
      </c>
      <c r="B98" s="108" t="s">
        <v>126</v>
      </c>
      <c r="C98" s="104" t="s">
        <v>0</v>
      </c>
      <c r="D98" s="104" t="s">
        <v>7</v>
      </c>
      <c r="E98" s="104" t="s">
        <v>70</v>
      </c>
      <c r="F98" s="103">
        <v>1326511</v>
      </c>
      <c r="G98" s="110">
        <v>0.13208773261163811</v>
      </c>
      <c r="H98" s="97">
        <v>5.7</v>
      </c>
      <c r="I98" s="103">
        <f t="shared" si="2"/>
        <v>151222.25400000002</v>
      </c>
      <c r="J98" s="118">
        <f t="shared" si="3"/>
        <v>1.5058001517726745E-2</v>
      </c>
    </row>
    <row r="99" spans="1:10" x14ac:dyDescent="0.25">
      <c r="A99" s="100" t="s">
        <v>95</v>
      </c>
      <c r="B99" s="108" t="s">
        <v>126</v>
      </c>
      <c r="C99" s="104" t="s">
        <v>0</v>
      </c>
      <c r="D99" s="104" t="s">
        <v>6</v>
      </c>
      <c r="E99" s="104" t="s">
        <v>70</v>
      </c>
      <c r="F99" s="103">
        <v>1529207</v>
      </c>
      <c r="G99" s="110">
        <v>0.18185495005433505</v>
      </c>
      <c r="H99" s="97">
        <v>4.5</v>
      </c>
      <c r="I99" s="103">
        <f t="shared" si="2"/>
        <v>137628.63</v>
      </c>
      <c r="J99" s="118">
        <f t="shared" si="3"/>
        <v>1.6366945504890155E-2</v>
      </c>
    </row>
    <row r="100" spans="1:10" x14ac:dyDescent="0.25">
      <c r="A100" s="100" t="s">
        <v>95</v>
      </c>
      <c r="B100" s="108" t="s">
        <v>126</v>
      </c>
      <c r="C100" s="104" t="s">
        <v>0</v>
      </c>
      <c r="D100" s="104" t="s">
        <v>68</v>
      </c>
      <c r="E100" s="104" t="s">
        <v>70</v>
      </c>
      <c r="F100" s="103">
        <v>2855718</v>
      </c>
      <c r="G100" s="110">
        <v>0.15476813406151632</v>
      </c>
      <c r="H100" s="97">
        <v>3.9</v>
      </c>
      <c r="I100" s="103">
        <f t="shared" si="2"/>
        <v>222746.00399999999</v>
      </c>
      <c r="J100" s="118">
        <f t="shared" si="3"/>
        <v>1.2071914456798274E-2</v>
      </c>
    </row>
    <row r="101" spans="1:10" x14ac:dyDescent="0.25">
      <c r="A101" s="100" t="s">
        <v>95</v>
      </c>
      <c r="B101" s="108" t="s">
        <v>126</v>
      </c>
      <c r="C101" s="104" t="s">
        <v>0</v>
      </c>
      <c r="D101" s="104" t="s">
        <v>7</v>
      </c>
      <c r="E101" s="104" t="s">
        <v>69</v>
      </c>
      <c r="F101" s="103">
        <v>3265649</v>
      </c>
      <c r="G101" s="110">
        <v>0.32517798338307285</v>
      </c>
      <c r="H101" s="97">
        <v>3.1</v>
      </c>
      <c r="I101" s="103">
        <f t="shared" si="2"/>
        <v>202470.23800000001</v>
      </c>
      <c r="J101" s="118">
        <f t="shared" si="3"/>
        <v>2.0161034969750521E-2</v>
      </c>
    </row>
    <row r="102" spans="1:10" x14ac:dyDescent="0.25">
      <c r="A102" s="100" t="s">
        <v>95</v>
      </c>
      <c r="B102" s="108" t="s">
        <v>126</v>
      </c>
      <c r="C102" s="104" t="s">
        <v>0</v>
      </c>
      <c r="D102" s="104" t="s">
        <v>6</v>
      </c>
      <c r="E102" s="104" t="s">
        <v>69</v>
      </c>
      <c r="F102" s="103">
        <v>3433131</v>
      </c>
      <c r="G102" s="110">
        <v>0.40827165095045298</v>
      </c>
      <c r="H102" s="97">
        <v>3.1</v>
      </c>
      <c r="I102" s="103">
        <f t="shared" si="2"/>
        <v>212854.122</v>
      </c>
      <c r="J102" s="118">
        <f t="shared" si="3"/>
        <v>2.5312842358928087E-2</v>
      </c>
    </row>
    <row r="103" spans="1:10" x14ac:dyDescent="0.25">
      <c r="A103" s="100" t="s">
        <v>95</v>
      </c>
      <c r="B103" s="108" t="s">
        <v>126</v>
      </c>
      <c r="C103" s="104" t="s">
        <v>0</v>
      </c>
      <c r="D103" s="104" t="s">
        <v>6</v>
      </c>
      <c r="E103" s="104" t="s">
        <v>67</v>
      </c>
      <c r="F103" s="103">
        <v>3446600</v>
      </c>
      <c r="G103" s="105">
        <v>0.40987339899521202</v>
      </c>
      <c r="H103" s="97">
        <v>3.1</v>
      </c>
      <c r="I103" s="103">
        <f t="shared" si="2"/>
        <v>213689.2</v>
      </c>
      <c r="J103" s="118">
        <f t="shared" si="3"/>
        <v>2.5412150737703147E-2</v>
      </c>
    </row>
    <row r="104" spans="1:10" x14ac:dyDescent="0.25">
      <c r="A104" s="100" t="s">
        <v>95</v>
      </c>
      <c r="B104" s="108" t="s">
        <v>126</v>
      </c>
      <c r="C104" s="104" t="s">
        <v>0</v>
      </c>
      <c r="D104" s="104" t="s">
        <v>7</v>
      </c>
      <c r="E104" s="104" t="s">
        <v>67</v>
      </c>
      <c r="F104" s="103">
        <v>5450491</v>
      </c>
      <c r="G104" s="105">
        <v>0.542734284005289</v>
      </c>
      <c r="H104" s="97">
        <v>2.2999999999999998</v>
      </c>
      <c r="I104" s="103">
        <f t="shared" si="2"/>
        <v>250722.58599999998</v>
      </c>
      <c r="J104" s="118">
        <f t="shared" si="3"/>
        <v>2.4965777064243289E-2</v>
      </c>
    </row>
    <row r="105" spans="1:10" x14ac:dyDescent="0.25">
      <c r="A105" s="100" t="s">
        <v>95</v>
      </c>
      <c r="B105" s="108" t="s">
        <v>126</v>
      </c>
      <c r="C105" s="104" t="s">
        <v>0</v>
      </c>
      <c r="D105" s="104" t="s">
        <v>68</v>
      </c>
      <c r="E105" s="104" t="s">
        <v>69</v>
      </c>
      <c r="F105" s="103">
        <v>6698780</v>
      </c>
      <c r="G105" s="110">
        <v>0.36304623954067045</v>
      </c>
      <c r="H105" s="97">
        <v>2.1</v>
      </c>
      <c r="I105" s="103">
        <f t="shared" si="2"/>
        <v>281348.76</v>
      </c>
      <c r="J105" s="118">
        <f t="shared" si="3"/>
        <v>1.5247942060708159E-2</v>
      </c>
    </row>
    <row r="106" spans="1:10" x14ac:dyDescent="0.25">
      <c r="A106" s="100" t="s">
        <v>95</v>
      </c>
      <c r="B106" s="108" t="s">
        <v>126</v>
      </c>
      <c r="C106" s="104" t="s">
        <v>0</v>
      </c>
      <c r="D106" s="104" t="s">
        <v>6</v>
      </c>
      <c r="E106" s="104" t="s">
        <v>9</v>
      </c>
      <c r="F106" s="103">
        <v>8408938</v>
      </c>
      <c r="G106" s="105">
        <v>1</v>
      </c>
      <c r="H106" s="97">
        <v>1.7</v>
      </c>
      <c r="I106" s="103">
        <f t="shared" si="2"/>
        <v>285903.89199999999</v>
      </c>
      <c r="J106" s="118">
        <f t="shared" si="3"/>
        <v>3.4000000000000002E-2</v>
      </c>
    </row>
    <row r="107" spans="1:10" x14ac:dyDescent="0.25">
      <c r="A107" s="100" t="s">
        <v>95</v>
      </c>
      <c r="B107" s="108" t="s">
        <v>126</v>
      </c>
      <c r="C107" s="104" t="s">
        <v>0</v>
      </c>
      <c r="D107" s="104" t="s">
        <v>68</v>
      </c>
      <c r="E107" s="104" t="s">
        <v>67</v>
      </c>
      <c r="F107" s="103">
        <v>8897091</v>
      </c>
      <c r="G107" s="105">
        <v>0.48218562639781321</v>
      </c>
      <c r="H107" s="97">
        <v>1.7</v>
      </c>
      <c r="I107" s="103">
        <f t="shared" si="2"/>
        <v>302501.09399999998</v>
      </c>
      <c r="J107" s="118">
        <f t="shared" si="3"/>
        <v>1.6394311297525648E-2</v>
      </c>
    </row>
    <row r="108" spans="1:10" x14ac:dyDescent="0.25">
      <c r="A108" s="100" t="s">
        <v>95</v>
      </c>
      <c r="B108" s="108" t="s">
        <v>126</v>
      </c>
      <c r="C108" s="104" t="s">
        <v>0</v>
      </c>
      <c r="D108" s="104" t="s">
        <v>7</v>
      </c>
      <c r="E108" s="104" t="s">
        <v>9</v>
      </c>
      <c r="F108" s="103">
        <v>10042651</v>
      </c>
      <c r="G108" s="105">
        <v>1</v>
      </c>
      <c r="H108" s="109">
        <v>1.4</v>
      </c>
      <c r="I108" s="103">
        <f t="shared" si="2"/>
        <v>281194.22799999994</v>
      </c>
      <c r="J108" s="118">
        <f t="shared" si="3"/>
        <v>2.7999999999999997E-2</v>
      </c>
    </row>
    <row r="109" spans="1:10" x14ac:dyDescent="0.25">
      <c r="A109" s="100" t="s">
        <v>95</v>
      </c>
      <c r="B109" s="108" t="s">
        <v>126</v>
      </c>
      <c r="C109" s="104" t="s">
        <v>0</v>
      </c>
      <c r="D109" s="104" t="s">
        <v>68</v>
      </c>
      <c r="E109" s="104" t="s">
        <v>9</v>
      </c>
      <c r="F109" s="103">
        <v>18451589</v>
      </c>
      <c r="G109" s="105">
        <v>1</v>
      </c>
      <c r="H109" s="97">
        <v>0.8</v>
      </c>
      <c r="I109" s="103">
        <f t="shared" si="2"/>
        <v>295225.424</v>
      </c>
      <c r="J109" s="118">
        <f t="shared" si="3"/>
        <v>1.6E-2</v>
      </c>
    </row>
    <row r="110" spans="1:10" x14ac:dyDescent="0.25">
      <c r="A110" s="100" t="s">
        <v>94</v>
      </c>
      <c r="B110" s="108" t="s">
        <v>126</v>
      </c>
      <c r="C110" s="104" t="s">
        <v>72</v>
      </c>
      <c r="D110" s="104" t="s">
        <v>7</v>
      </c>
      <c r="E110" s="104" t="s">
        <v>69</v>
      </c>
      <c r="F110" s="103">
        <v>122593</v>
      </c>
      <c r="G110" s="105">
        <v>0.20841387306428388</v>
      </c>
      <c r="H110" s="97">
        <v>15.5</v>
      </c>
      <c r="I110" s="103">
        <f t="shared" si="2"/>
        <v>38003.83</v>
      </c>
      <c r="J110" s="118">
        <f t="shared" si="3"/>
        <v>6.4608300649928008E-2</v>
      </c>
    </row>
    <row r="111" spans="1:10" x14ac:dyDescent="0.25">
      <c r="A111" s="100" t="s">
        <v>94</v>
      </c>
      <c r="B111" s="108" t="s">
        <v>126</v>
      </c>
      <c r="C111" s="104" t="s">
        <v>72</v>
      </c>
      <c r="D111" s="104" t="s">
        <v>7</v>
      </c>
      <c r="E111" s="104" t="s">
        <v>70</v>
      </c>
      <c r="F111" s="103">
        <v>213176</v>
      </c>
      <c r="G111" s="105">
        <v>0.36240923873591296</v>
      </c>
      <c r="H111" s="97">
        <v>11</v>
      </c>
      <c r="I111" s="103">
        <f t="shared" si="2"/>
        <v>46898.720000000001</v>
      </c>
      <c r="J111" s="118">
        <f t="shared" si="3"/>
        <v>7.9730032521900848E-2</v>
      </c>
    </row>
    <row r="112" spans="1:10" x14ac:dyDescent="0.25">
      <c r="A112" s="100" t="s">
        <v>94</v>
      </c>
      <c r="B112" s="108" t="s">
        <v>126</v>
      </c>
      <c r="C112" s="104" t="s">
        <v>72</v>
      </c>
      <c r="D112" s="104" t="s">
        <v>6</v>
      </c>
      <c r="E112" s="104" t="s">
        <v>69</v>
      </c>
      <c r="F112" s="103">
        <v>220114</v>
      </c>
      <c r="G112" s="105">
        <v>0.29140894744646145</v>
      </c>
      <c r="H112" s="97">
        <v>11</v>
      </c>
      <c r="I112" s="103">
        <f t="shared" si="2"/>
        <v>48425.08</v>
      </c>
      <c r="J112" s="118">
        <f t="shared" si="3"/>
        <v>6.4109968438221518E-2</v>
      </c>
    </row>
    <row r="113" spans="1:10" x14ac:dyDescent="0.25">
      <c r="A113" s="100" t="s">
        <v>94</v>
      </c>
      <c r="B113" s="108" t="s">
        <v>126</v>
      </c>
      <c r="C113" s="104" t="s">
        <v>72</v>
      </c>
      <c r="D113" s="104" t="s">
        <v>6</v>
      </c>
      <c r="E113" s="104" t="s">
        <v>67</v>
      </c>
      <c r="F113" s="103">
        <v>221913</v>
      </c>
      <c r="G113" s="105">
        <v>0.29379064373318647</v>
      </c>
      <c r="H113" s="97">
        <v>11</v>
      </c>
      <c r="I113" s="103">
        <f t="shared" si="2"/>
        <v>48820.86</v>
      </c>
      <c r="J113" s="118">
        <f t="shared" si="3"/>
        <v>6.4633941621301025E-2</v>
      </c>
    </row>
    <row r="114" spans="1:10" x14ac:dyDescent="0.25">
      <c r="A114" s="100" t="s">
        <v>94</v>
      </c>
      <c r="B114" s="108" t="s">
        <v>126</v>
      </c>
      <c r="C114" s="104" t="s">
        <v>72</v>
      </c>
      <c r="D114" s="104" t="s">
        <v>7</v>
      </c>
      <c r="E114" s="104" t="s">
        <v>67</v>
      </c>
      <c r="F114" s="103">
        <v>252450</v>
      </c>
      <c r="G114" s="105">
        <v>0.42917688819980315</v>
      </c>
      <c r="H114" s="97">
        <v>9.5</v>
      </c>
      <c r="I114" s="103">
        <f t="shared" si="2"/>
        <v>47965.5</v>
      </c>
      <c r="J114" s="118">
        <f t="shared" si="3"/>
        <v>8.1543608757962585E-2</v>
      </c>
    </row>
    <row r="115" spans="1:10" x14ac:dyDescent="0.25">
      <c r="A115" s="100" t="s">
        <v>94</v>
      </c>
      <c r="B115" s="108" t="s">
        <v>126</v>
      </c>
      <c r="C115" s="104" t="s">
        <v>72</v>
      </c>
      <c r="D115" s="104" t="s">
        <v>6</v>
      </c>
      <c r="E115" s="104" t="s">
        <v>70</v>
      </c>
      <c r="F115" s="103">
        <v>313317</v>
      </c>
      <c r="G115" s="105">
        <v>0.41480040882035207</v>
      </c>
      <c r="H115" s="97">
        <v>8.6999999999999993</v>
      </c>
      <c r="I115" s="103">
        <f t="shared" si="2"/>
        <v>54517.157999999996</v>
      </c>
      <c r="J115" s="118">
        <f t="shared" si="3"/>
        <v>7.2175271134741259E-2</v>
      </c>
    </row>
    <row r="116" spans="1:10" x14ac:dyDescent="0.25">
      <c r="A116" s="100" t="s">
        <v>94</v>
      </c>
      <c r="B116" s="108" t="s">
        <v>126</v>
      </c>
      <c r="C116" s="104" t="s">
        <v>72</v>
      </c>
      <c r="D116" s="104" t="s">
        <v>68</v>
      </c>
      <c r="E116" s="104" t="s">
        <v>69</v>
      </c>
      <c r="F116" s="103">
        <v>342707</v>
      </c>
      <c r="G116" s="105">
        <v>0.25507326414913184</v>
      </c>
      <c r="H116" s="97">
        <v>8.6999999999999993</v>
      </c>
      <c r="I116" s="103">
        <f t="shared" si="2"/>
        <v>59631.017999999996</v>
      </c>
      <c r="J116" s="118">
        <f t="shared" si="3"/>
        <v>4.4382747961948937E-2</v>
      </c>
    </row>
    <row r="117" spans="1:10" x14ac:dyDescent="0.25">
      <c r="A117" s="100" t="s">
        <v>94</v>
      </c>
      <c r="B117" s="108" t="s">
        <v>126</v>
      </c>
      <c r="C117" s="104" t="s">
        <v>72</v>
      </c>
      <c r="D117" s="104" t="s">
        <v>68</v>
      </c>
      <c r="E117" s="104" t="s">
        <v>67</v>
      </c>
      <c r="F117" s="103">
        <v>474363</v>
      </c>
      <c r="G117" s="105">
        <v>0.35306345887762614</v>
      </c>
      <c r="H117" s="97">
        <v>6.9</v>
      </c>
      <c r="I117" s="103">
        <f t="shared" si="2"/>
        <v>65462.094000000005</v>
      </c>
      <c r="J117" s="118">
        <f t="shared" si="3"/>
        <v>4.8722757325112415E-2</v>
      </c>
    </row>
    <row r="118" spans="1:10" x14ac:dyDescent="0.25">
      <c r="A118" s="100" t="s">
        <v>94</v>
      </c>
      <c r="B118" s="108" t="s">
        <v>126</v>
      </c>
      <c r="C118" s="104" t="s">
        <v>72</v>
      </c>
      <c r="D118" s="104" t="s">
        <v>68</v>
      </c>
      <c r="E118" s="104" t="s">
        <v>70</v>
      </c>
      <c r="F118" s="103">
        <v>526493</v>
      </c>
      <c r="G118" s="105">
        <v>0.39186327697324203</v>
      </c>
      <c r="H118" s="97">
        <v>6.6</v>
      </c>
      <c r="I118" s="103">
        <f t="shared" si="2"/>
        <v>69497.076000000001</v>
      </c>
      <c r="J118" s="118">
        <f t="shared" si="3"/>
        <v>5.1725952560467948E-2</v>
      </c>
    </row>
    <row r="119" spans="1:10" x14ac:dyDescent="0.25">
      <c r="A119" s="100" t="s">
        <v>94</v>
      </c>
      <c r="B119" s="108" t="s">
        <v>126</v>
      </c>
      <c r="C119" s="104" t="s">
        <v>72</v>
      </c>
      <c r="D119" s="104" t="s">
        <v>7</v>
      </c>
      <c r="E119" s="104" t="s">
        <v>9</v>
      </c>
      <c r="F119" s="103">
        <v>588219</v>
      </c>
      <c r="G119" s="105">
        <v>1</v>
      </c>
      <c r="H119" s="97">
        <v>6.6</v>
      </c>
      <c r="I119" s="103">
        <f t="shared" si="2"/>
        <v>77644.907999999996</v>
      </c>
      <c r="J119" s="118">
        <f t="shared" si="3"/>
        <v>0.13200000000000001</v>
      </c>
    </row>
    <row r="120" spans="1:10" x14ac:dyDescent="0.25">
      <c r="A120" s="100" t="s">
        <v>94</v>
      </c>
      <c r="B120" s="108" t="s">
        <v>126</v>
      </c>
      <c r="C120" s="104" t="s">
        <v>72</v>
      </c>
      <c r="D120" s="104" t="s">
        <v>6</v>
      </c>
      <c r="E120" s="104" t="s">
        <v>9</v>
      </c>
      <c r="F120" s="103">
        <v>755344</v>
      </c>
      <c r="G120" s="105">
        <v>1</v>
      </c>
      <c r="H120" s="97">
        <v>5.2</v>
      </c>
      <c r="I120" s="103">
        <f t="shared" si="2"/>
        <v>78555.776000000013</v>
      </c>
      <c r="J120" s="118">
        <f t="shared" si="3"/>
        <v>0.10400000000000001</v>
      </c>
    </row>
    <row r="121" spans="1:10" x14ac:dyDescent="0.25">
      <c r="A121" s="100" t="s">
        <v>94</v>
      </c>
      <c r="B121" s="108" t="s">
        <v>126</v>
      </c>
      <c r="C121" s="104" t="s">
        <v>72</v>
      </c>
      <c r="D121" s="104" t="s">
        <v>68</v>
      </c>
      <c r="E121" s="104" t="s">
        <v>9</v>
      </c>
      <c r="F121" s="103">
        <v>1343563</v>
      </c>
      <c r="G121" s="105">
        <v>1</v>
      </c>
      <c r="H121" s="97">
        <v>4.4000000000000004</v>
      </c>
      <c r="I121" s="103">
        <f t="shared" si="2"/>
        <v>118233.54400000001</v>
      </c>
      <c r="J121" s="118">
        <f t="shared" si="3"/>
        <v>8.8000000000000009E-2</v>
      </c>
    </row>
    <row r="122" spans="1:10" x14ac:dyDescent="0.25">
      <c r="A122" s="100" t="s">
        <v>94</v>
      </c>
      <c r="B122" s="108" t="s">
        <v>126</v>
      </c>
      <c r="C122" s="104" t="s">
        <v>71</v>
      </c>
      <c r="D122" s="104" t="s">
        <v>6</v>
      </c>
      <c r="E122" s="104" t="s">
        <v>67</v>
      </c>
      <c r="F122" s="103">
        <v>403384</v>
      </c>
      <c r="G122" s="105">
        <v>0.22855342719089103</v>
      </c>
      <c r="H122" s="97">
        <v>9.8000000000000007</v>
      </c>
      <c r="I122" s="103">
        <f t="shared" si="2"/>
        <v>79063.26400000001</v>
      </c>
      <c r="J122" s="118">
        <f t="shared" si="3"/>
        <v>4.4796471729414644E-2</v>
      </c>
    </row>
    <row r="123" spans="1:10" x14ac:dyDescent="0.25">
      <c r="A123" s="100" t="s">
        <v>94</v>
      </c>
      <c r="B123" s="108" t="s">
        <v>126</v>
      </c>
      <c r="C123" s="104" t="s">
        <v>71</v>
      </c>
      <c r="D123" s="104" t="s">
        <v>7</v>
      </c>
      <c r="E123" s="104" t="s">
        <v>67</v>
      </c>
      <c r="F123" s="103">
        <v>424528</v>
      </c>
      <c r="G123" s="105">
        <v>0.30381217988216158</v>
      </c>
      <c r="H123" s="97">
        <v>9.8000000000000007</v>
      </c>
      <c r="I123" s="103">
        <f t="shared" si="2"/>
        <v>83207.488000000012</v>
      </c>
      <c r="J123" s="118">
        <f t="shared" si="3"/>
        <v>5.9547187256903673E-2</v>
      </c>
    </row>
    <row r="124" spans="1:10" x14ac:dyDescent="0.25">
      <c r="A124" s="100" t="s">
        <v>94</v>
      </c>
      <c r="B124" s="108" t="s">
        <v>126</v>
      </c>
      <c r="C124" s="104" t="s">
        <v>71</v>
      </c>
      <c r="D124" s="104" t="s">
        <v>7</v>
      </c>
      <c r="E124" s="104" t="s">
        <v>70</v>
      </c>
      <c r="F124" s="103">
        <v>460022</v>
      </c>
      <c r="G124" s="105">
        <v>0.32921335368633337</v>
      </c>
      <c r="H124" s="97">
        <v>9.1999999999999993</v>
      </c>
      <c r="I124" s="103">
        <f t="shared" si="2"/>
        <v>84644.047999999995</v>
      </c>
      <c r="J124" s="118">
        <f t="shared" si="3"/>
        <v>6.0575257078285337E-2</v>
      </c>
    </row>
    <row r="125" spans="1:10" x14ac:dyDescent="0.25">
      <c r="A125" s="100" t="s">
        <v>94</v>
      </c>
      <c r="B125" s="108" t="s">
        <v>126</v>
      </c>
      <c r="C125" s="104" t="s">
        <v>71</v>
      </c>
      <c r="D125" s="104" t="s">
        <v>7</v>
      </c>
      <c r="E125" s="104" t="s">
        <v>69</v>
      </c>
      <c r="F125" s="103">
        <v>512787</v>
      </c>
      <c r="G125" s="105">
        <v>0.36697446643150505</v>
      </c>
      <c r="H125" s="97">
        <v>8.5</v>
      </c>
      <c r="I125" s="103">
        <f t="shared" si="2"/>
        <v>87173.79</v>
      </c>
      <c r="J125" s="118">
        <f t="shared" si="3"/>
        <v>6.2385659293355857E-2</v>
      </c>
    </row>
    <row r="126" spans="1:10" x14ac:dyDescent="0.25">
      <c r="A126" s="100" t="s">
        <v>94</v>
      </c>
      <c r="B126" s="108" t="s">
        <v>126</v>
      </c>
      <c r="C126" s="104" t="s">
        <v>71</v>
      </c>
      <c r="D126" s="104" t="s">
        <v>6</v>
      </c>
      <c r="E126" s="104" t="s">
        <v>69</v>
      </c>
      <c r="F126" s="103">
        <v>672950</v>
      </c>
      <c r="G126" s="105">
        <v>0.38128688502298091</v>
      </c>
      <c r="H126" s="97">
        <v>8.5</v>
      </c>
      <c r="I126" s="103">
        <f t="shared" si="2"/>
        <v>114401.5</v>
      </c>
      <c r="J126" s="118">
        <f t="shared" si="3"/>
        <v>6.4818770453906757E-2</v>
      </c>
    </row>
    <row r="127" spans="1:10" x14ac:dyDescent="0.25">
      <c r="A127" s="100" t="s">
        <v>94</v>
      </c>
      <c r="B127" s="108" t="s">
        <v>126</v>
      </c>
      <c r="C127" s="104" t="s">
        <v>71</v>
      </c>
      <c r="D127" s="104" t="s">
        <v>6</v>
      </c>
      <c r="E127" s="104" t="s">
        <v>70</v>
      </c>
      <c r="F127" s="103">
        <v>688610</v>
      </c>
      <c r="G127" s="105">
        <v>0.39015968778612808</v>
      </c>
      <c r="H127" s="97">
        <v>8.5</v>
      </c>
      <c r="I127" s="103">
        <f t="shared" si="2"/>
        <v>117063.7</v>
      </c>
      <c r="J127" s="118">
        <f t="shared" si="3"/>
        <v>6.6327146923641778E-2</v>
      </c>
    </row>
    <row r="128" spans="1:10" x14ac:dyDescent="0.25">
      <c r="A128" s="100" t="s">
        <v>94</v>
      </c>
      <c r="B128" s="108" t="s">
        <v>126</v>
      </c>
      <c r="C128" s="104" t="s">
        <v>71</v>
      </c>
      <c r="D128" s="104" t="s">
        <v>68</v>
      </c>
      <c r="E128" s="104" t="s">
        <v>67</v>
      </c>
      <c r="F128" s="103">
        <v>827912</v>
      </c>
      <c r="G128" s="105">
        <v>0.26180848571015669</v>
      </c>
      <c r="H128" s="97">
        <v>6.9</v>
      </c>
      <c r="I128" s="103">
        <f t="shared" si="2"/>
        <v>114251.85600000001</v>
      </c>
      <c r="J128" s="118">
        <f t="shared" si="3"/>
        <v>3.6129571028001621E-2</v>
      </c>
    </row>
    <row r="129" spans="1:10" x14ac:dyDescent="0.25">
      <c r="A129" s="100" t="s">
        <v>94</v>
      </c>
      <c r="B129" s="108" t="s">
        <v>126</v>
      </c>
      <c r="C129" s="104" t="s">
        <v>71</v>
      </c>
      <c r="D129" s="104" t="s">
        <v>68</v>
      </c>
      <c r="E129" s="104" t="s">
        <v>70</v>
      </c>
      <c r="F129" s="103">
        <v>1148632</v>
      </c>
      <c r="G129" s="105">
        <v>0.36322894771211034</v>
      </c>
      <c r="H129" s="97">
        <v>5.8</v>
      </c>
      <c r="I129" s="103">
        <f t="shared" si="2"/>
        <v>133241.31200000001</v>
      </c>
      <c r="J129" s="118">
        <f t="shared" si="3"/>
        <v>4.2134557934604799E-2</v>
      </c>
    </row>
    <row r="130" spans="1:10" x14ac:dyDescent="0.25">
      <c r="A130" s="100" t="s">
        <v>94</v>
      </c>
      <c r="B130" s="108" t="s">
        <v>126</v>
      </c>
      <c r="C130" s="104" t="s">
        <v>71</v>
      </c>
      <c r="D130" s="104" t="s">
        <v>68</v>
      </c>
      <c r="E130" s="104" t="s">
        <v>69</v>
      </c>
      <c r="F130" s="103">
        <v>1185737</v>
      </c>
      <c r="G130" s="105">
        <v>0.37496256657773297</v>
      </c>
      <c r="H130" s="97">
        <v>5.8</v>
      </c>
      <c r="I130" s="103">
        <f t="shared" ref="I130:I193" si="4">2*(H130*F130/100)</f>
        <v>137545.492</v>
      </c>
      <c r="J130" s="118">
        <f t="shared" ref="J130:J193" si="5">2*(H130*G130/100)</f>
        <v>4.3495657723017028E-2</v>
      </c>
    </row>
    <row r="131" spans="1:10" x14ac:dyDescent="0.25">
      <c r="A131" s="100" t="s">
        <v>94</v>
      </c>
      <c r="B131" s="108" t="s">
        <v>126</v>
      </c>
      <c r="C131" s="104" t="s">
        <v>71</v>
      </c>
      <c r="D131" s="104" t="s">
        <v>7</v>
      </c>
      <c r="E131" s="104" t="s">
        <v>9</v>
      </c>
      <c r="F131" s="103">
        <v>1397337</v>
      </c>
      <c r="G131" s="105">
        <v>1</v>
      </c>
      <c r="H131" s="97">
        <v>5.8</v>
      </c>
      <c r="I131" s="103">
        <f t="shared" si="4"/>
        <v>162091.092</v>
      </c>
      <c r="J131" s="118">
        <f t="shared" si="5"/>
        <v>0.11599999999999999</v>
      </c>
    </row>
    <row r="132" spans="1:10" x14ac:dyDescent="0.25">
      <c r="A132" s="100" t="s">
        <v>94</v>
      </c>
      <c r="B132" s="108" t="s">
        <v>126</v>
      </c>
      <c r="C132" s="104" t="s">
        <v>71</v>
      </c>
      <c r="D132" s="104" t="s">
        <v>6</v>
      </c>
      <c r="E132" s="104" t="s">
        <v>9</v>
      </c>
      <c r="F132" s="103">
        <v>1764944</v>
      </c>
      <c r="G132" s="105">
        <v>1</v>
      </c>
      <c r="H132" s="97">
        <v>4.5999999999999996</v>
      </c>
      <c r="I132" s="103">
        <f t="shared" si="4"/>
        <v>162374.848</v>
      </c>
      <c r="J132" s="118">
        <f t="shared" si="5"/>
        <v>9.1999999999999998E-2</v>
      </c>
    </row>
    <row r="133" spans="1:10" x14ac:dyDescent="0.25">
      <c r="A133" s="100" t="s">
        <v>94</v>
      </c>
      <c r="B133" s="108" t="s">
        <v>126</v>
      </c>
      <c r="C133" s="104" t="s">
        <v>71</v>
      </c>
      <c r="D133" s="104" t="s">
        <v>68</v>
      </c>
      <c r="E133" s="104" t="s">
        <v>9</v>
      </c>
      <c r="F133" s="103">
        <v>3162281</v>
      </c>
      <c r="G133" s="105">
        <v>1</v>
      </c>
      <c r="H133" s="97">
        <v>2.9</v>
      </c>
      <c r="I133" s="103">
        <f t="shared" si="4"/>
        <v>183412.29800000001</v>
      </c>
      <c r="J133" s="118">
        <f t="shared" si="5"/>
        <v>5.7999999999999996E-2</v>
      </c>
    </row>
    <row r="134" spans="1:10" x14ac:dyDescent="0.25">
      <c r="A134" s="100" t="s">
        <v>94</v>
      </c>
      <c r="B134" s="108" t="s">
        <v>126</v>
      </c>
      <c r="C134" s="104" t="s">
        <v>4</v>
      </c>
      <c r="D134" s="104" t="s">
        <v>6</v>
      </c>
      <c r="E134" s="104" t="s">
        <v>67</v>
      </c>
      <c r="F134" s="103">
        <v>287748</v>
      </c>
      <c r="G134" s="105">
        <v>0.14482521199236587</v>
      </c>
      <c r="H134" s="97">
        <v>12.6</v>
      </c>
      <c r="I134" s="103">
        <f t="shared" si="4"/>
        <v>72512.495999999999</v>
      </c>
      <c r="J134" s="118">
        <f t="shared" si="5"/>
        <v>3.6495953422076198E-2</v>
      </c>
    </row>
    <row r="135" spans="1:10" x14ac:dyDescent="0.25">
      <c r="A135" s="100" t="s">
        <v>94</v>
      </c>
      <c r="B135" s="108" t="s">
        <v>126</v>
      </c>
      <c r="C135" s="104" t="s">
        <v>4</v>
      </c>
      <c r="D135" s="104" t="s">
        <v>7</v>
      </c>
      <c r="E135" s="104" t="s">
        <v>67</v>
      </c>
      <c r="F135" s="103">
        <v>381097</v>
      </c>
      <c r="G135" s="105">
        <v>0.24728927037735432</v>
      </c>
      <c r="H135" s="97">
        <v>10.6</v>
      </c>
      <c r="I135" s="103">
        <f t="shared" si="4"/>
        <v>80792.563999999998</v>
      </c>
      <c r="J135" s="118">
        <f t="shared" si="5"/>
        <v>5.2425325319999112E-2</v>
      </c>
    </row>
    <row r="136" spans="1:10" x14ac:dyDescent="0.25">
      <c r="A136" s="100" t="s">
        <v>94</v>
      </c>
      <c r="B136" s="108" t="s">
        <v>126</v>
      </c>
      <c r="C136" s="104" t="s">
        <v>4</v>
      </c>
      <c r="D136" s="104" t="s">
        <v>7</v>
      </c>
      <c r="E136" s="104" t="s">
        <v>70</v>
      </c>
      <c r="F136" s="103">
        <v>431264</v>
      </c>
      <c r="G136" s="105">
        <v>0.27984203470512581</v>
      </c>
      <c r="H136" s="97">
        <v>10</v>
      </c>
      <c r="I136" s="103">
        <f t="shared" si="4"/>
        <v>86252.800000000003</v>
      </c>
      <c r="J136" s="118">
        <f t="shared" si="5"/>
        <v>5.5968406941025159E-2</v>
      </c>
    </row>
    <row r="137" spans="1:10" x14ac:dyDescent="0.25">
      <c r="A137" s="100" t="s">
        <v>94</v>
      </c>
      <c r="B137" s="108" t="s">
        <v>126</v>
      </c>
      <c r="C137" s="104" t="s">
        <v>4</v>
      </c>
      <c r="D137" s="104" t="s">
        <v>68</v>
      </c>
      <c r="E137" s="104" t="s">
        <v>67</v>
      </c>
      <c r="F137" s="103">
        <v>668845</v>
      </c>
      <c r="G137" s="105">
        <v>0.18958395810385711</v>
      </c>
      <c r="H137" s="97">
        <v>8.6999999999999993</v>
      </c>
      <c r="I137" s="103">
        <f t="shared" si="4"/>
        <v>116379.02999999998</v>
      </c>
      <c r="J137" s="118">
        <f t="shared" si="5"/>
        <v>3.2987608710071135E-2</v>
      </c>
    </row>
    <row r="138" spans="1:10" x14ac:dyDescent="0.25">
      <c r="A138" s="100" t="s">
        <v>94</v>
      </c>
      <c r="B138" s="108" t="s">
        <v>126</v>
      </c>
      <c r="C138" s="104" t="s">
        <v>4</v>
      </c>
      <c r="D138" s="104" t="s">
        <v>6</v>
      </c>
      <c r="E138" s="104" t="s">
        <v>70</v>
      </c>
      <c r="F138" s="103">
        <v>678186</v>
      </c>
      <c r="G138" s="105">
        <v>0.34133488754137176</v>
      </c>
      <c r="H138" s="97">
        <v>8.6999999999999993</v>
      </c>
      <c r="I138" s="103">
        <f t="shared" si="4"/>
        <v>118004.36399999999</v>
      </c>
      <c r="J138" s="118">
        <f t="shared" si="5"/>
        <v>5.9392270432198684E-2</v>
      </c>
    </row>
    <row r="139" spans="1:10" x14ac:dyDescent="0.25">
      <c r="A139" s="100" t="s">
        <v>94</v>
      </c>
      <c r="B139" s="108" t="s">
        <v>126</v>
      </c>
      <c r="C139" s="104" t="s">
        <v>4</v>
      </c>
      <c r="D139" s="104" t="s">
        <v>7</v>
      </c>
      <c r="E139" s="104" t="s">
        <v>69</v>
      </c>
      <c r="F139" s="103">
        <v>728737</v>
      </c>
      <c r="G139" s="105">
        <v>0.47286869491751987</v>
      </c>
      <c r="H139" s="97">
        <v>8.6999999999999993</v>
      </c>
      <c r="I139" s="103">
        <f t="shared" si="4"/>
        <v>126800.23799999998</v>
      </c>
      <c r="J139" s="118">
        <f t="shared" si="5"/>
        <v>8.227915291564844E-2</v>
      </c>
    </row>
    <row r="140" spans="1:10" x14ac:dyDescent="0.25">
      <c r="A140" s="100" t="s">
        <v>94</v>
      </c>
      <c r="B140" s="108" t="s">
        <v>126</v>
      </c>
      <c r="C140" s="104" t="s">
        <v>4</v>
      </c>
      <c r="D140" s="104" t="s">
        <v>6</v>
      </c>
      <c r="E140" s="104" t="s">
        <v>69</v>
      </c>
      <c r="F140" s="103">
        <v>1020930</v>
      </c>
      <c r="G140" s="105">
        <v>0.51383990046626238</v>
      </c>
      <c r="H140" s="97">
        <v>6</v>
      </c>
      <c r="I140" s="103">
        <f t="shared" si="4"/>
        <v>122511.6</v>
      </c>
      <c r="J140" s="118">
        <f t="shared" si="5"/>
        <v>6.1660788055951488E-2</v>
      </c>
    </row>
    <row r="141" spans="1:10" x14ac:dyDescent="0.25">
      <c r="A141" s="100" t="s">
        <v>94</v>
      </c>
      <c r="B141" s="108" t="s">
        <v>126</v>
      </c>
      <c r="C141" s="104" t="s">
        <v>4</v>
      </c>
      <c r="D141" s="104" t="s">
        <v>68</v>
      </c>
      <c r="E141" s="104" t="s">
        <v>70</v>
      </c>
      <c r="F141" s="103">
        <v>1109450</v>
      </c>
      <c r="G141" s="105">
        <v>0.31447334183304698</v>
      </c>
      <c r="H141" s="97">
        <v>6</v>
      </c>
      <c r="I141" s="103">
        <f t="shared" si="4"/>
        <v>133134</v>
      </c>
      <c r="J141" s="118">
        <f t="shared" si="5"/>
        <v>3.7736801019965641E-2</v>
      </c>
    </row>
    <row r="142" spans="1:10" x14ac:dyDescent="0.25">
      <c r="A142" s="100" t="s">
        <v>94</v>
      </c>
      <c r="B142" s="108" t="s">
        <v>126</v>
      </c>
      <c r="C142" s="104" t="s">
        <v>4</v>
      </c>
      <c r="D142" s="104" t="s">
        <v>7</v>
      </c>
      <c r="E142" s="104" t="s">
        <v>9</v>
      </c>
      <c r="F142" s="103">
        <v>1541098</v>
      </c>
      <c r="G142" s="105">
        <v>1</v>
      </c>
      <c r="H142" s="97">
        <v>4.7</v>
      </c>
      <c r="I142" s="103">
        <f t="shared" si="4"/>
        <v>144863.212</v>
      </c>
      <c r="J142" s="118">
        <f t="shared" si="5"/>
        <v>9.4E-2</v>
      </c>
    </row>
    <row r="143" spans="1:10" x14ac:dyDescent="0.25">
      <c r="A143" s="100" t="s">
        <v>94</v>
      </c>
      <c r="B143" s="108" t="s">
        <v>126</v>
      </c>
      <c r="C143" s="104" t="s">
        <v>4</v>
      </c>
      <c r="D143" s="104" t="s">
        <v>68</v>
      </c>
      <c r="E143" s="104" t="s">
        <v>69</v>
      </c>
      <c r="F143" s="103">
        <v>1749667</v>
      </c>
      <c r="G143" s="105">
        <v>0.49594270006309593</v>
      </c>
      <c r="H143" s="97">
        <v>4.7</v>
      </c>
      <c r="I143" s="103">
        <f t="shared" si="4"/>
        <v>164468.698</v>
      </c>
      <c r="J143" s="118">
        <f t="shared" si="5"/>
        <v>4.661861380593102E-2</v>
      </c>
    </row>
    <row r="144" spans="1:10" x14ac:dyDescent="0.25">
      <c r="A144" s="100" t="s">
        <v>94</v>
      </c>
      <c r="B144" s="108" t="s">
        <v>126</v>
      </c>
      <c r="C144" s="104" t="s">
        <v>4</v>
      </c>
      <c r="D144" s="104" t="s">
        <v>6</v>
      </c>
      <c r="E144" s="104" t="s">
        <v>9</v>
      </c>
      <c r="F144" s="103">
        <v>1986864</v>
      </c>
      <c r="G144" s="105">
        <v>1</v>
      </c>
      <c r="H144" s="97">
        <v>4.7</v>
      </c>
      <c r="I144" s="103">
        <f t="shared" si="4"/>
        <v>186765.21600000001</v>
      </c>
      <c r="J144" s="118">
        <f t="shared" si="5"/>
        <v>9.4E-2</v>
      </c>
    </row>
    <row r="145" spans="1:10" x14ac:dyDescent="0.25">
      <c r="A145" s="100" t="s">
        <v>94</v>
      </c>
      <c r="B145" s="108" t="s">
        <v>126</v>
      </c>
      <c r="C145" s="104" t="s">
        <v>4</v>
      </c>
      <c r="D145" s="104" t="s">
        <v>68</v>
      </c>
      <c r="E145" s="104" t="s">
        <v>9</v>
      </c>
      <c r="F145" s="103">
        <v>3527962</v>
      </c>
      <c r="G145" s="105">
        <v>1</v>
      </c>
      <c r="H145" s="97">
        <v>3</v>
      </c>
      <c r="I145" s="103">
        <f t="shared" si="4"/>
        <v>211677.72</v>
      </c>
      <c r="J145" s="118">
        <f t="shared" si="5"/>
        <v>0.06</v>
      </c>
    </row>
    <row r="146" spans="1:10" x14ac:dyDescent="0.25">
      <c r="A146" s="100" t="s">
        <v>94</v>
      </c>
      <c r="B146" s="108" t="s">
        <v>126</v>
      </c>
      <c r="C146" s="104" t="s">
        <v>12</v>
      </c>
      <c r="D146" s="104" t="s">
        <v>7</v>
      </c>
      <c r="E146" s="104" t="s">
        <v>70</v>
      </c>
      <c r="F146" s="103">
        <v>66490</v>
      </c>
      <c r="G146" s="105">
        <v>0.160655476276195</v>
      </c>
      <c r="H146" s="97">
        <v>16.899999999999999</v>
      </c>
      <c r="I146" s="103">
        <f t="shared" si="4"/>
        <v>22473.62</v>
      </c>
      <c r="J146" s="118">
        <f t="shared" si="5"/>
        <v>5.4301550981353905E-2</v>
      </c>
    </row>
    <row r="147" spans="1:10" x14ac:dyDescent="0.25">
      <c r="A147" s="100" t="s">
        <v>94</v>
      </c>
      <c r="B147" s="108" t="s">
        <v>126</v>
      </c>
      <c r="C147" s="104" t="s">
        <v>12</v>
      </c>
      <c r="D147" s="104" t="s">
        <v>6</v>
      </c>
      <c r="E147" s="104" t="s">
        <v>67</v>
      </c>
      <c r="F147" s="103">
        <v>85287</v>
      </c>
      <c r="G147" s="105">
        <v>0.12735181336009174</v>
      </c>
      <c r="H147" s="97">
        <v>14.8</v>
      </c>
      <c r="I147" s="103">
        <f t="shared" si="4"/>
        <v>25244.952000000001</v>
      </c>
      <c r="J147" s="118">
        <f t="shared" si="5"/>
        <v>3.7696136754587155E-2</v>
      </c>
    </row>
    <row r="148" spans="1:10" x14ac:dyDescent="0.25">
      <c r="A148" s="100" t="s">
        <v>94</v>
      </c>
      <c r="B148" s="108" t="s">
        <v>126</v>
      </c>
      <c r="C148" s="104" t="s">
        <v>12</v>
      </c>
      <c r="D148" s="104" t="s">
        <v>6</v>
      </c>
      <c r="E148" s="104" t="s">
        <v>70</v>
      </c>
      <c r="F148" s="103">
        <v>90825</v>
      </c>
      <c r="G148" s="105">
        <v>0.13562123709862386</v>
      </c>
      <c r="H148" s="97">
        <v>14.4</v>
      </c>
      <c r="I148" s="103">
        <f t="shared" si="4"/>
        <v>26157.599999999999</v>
      </c>
      <c r="J148" s="118">
        <f t="shared" si="5"/>
        <v>3.9058916284403673E-2</v>
      </c>
    </row>
    <row r="149" spans="1:10" x14ac:dyDescent="0.25">
      <c r="A149" s="100" t="s">
        <v>94</v>
      </c>
      <c r="B149" s="108" t="s">
        <v>126</v>
      </c>
      <c r="C149" s="104" t="s">
        <v>12</v>
      </c>
      <c r="D149" s="104" t="s">
        <v>7</v>
      </c>
      <c r="E149" s="104" t="s">
        <v>67</v>
      </c>
      <c r="F149" s="103">
        <v>123463</v>
      </c>
      <c r="G149" s="105">
        <v>0.29831564246484982</v>
      </c>
      <c r="H149" s="97">
        <v>13.4</v>
      </c>
      <c r="I149" s="103">
        <f t="shared" si="4"/>
        <v>33088.084000000003</v>
      </c>
      <c r="J149" s="118">
        <f t="shared" si="5"/>
        <v>7.9948592180579758E-2</v>
      </c>
    </row>
    <row r="150" spans="1:10" x14ac:dyDescent="0.25">
      <c r="A150" s="100" t="s">
        <v>94</v>
      </c>
      <c r="B150" s="108" t="s">
        <v>126</v>
      </c>
      <c r="C150" s="104" t="s">
        <v>12</v>
      </c>
      <c r="D150" s="104" t="s">
        <v>68</v>
      </c>
      <c r="E150" s="104" t="s">
        <v>70</v>
      </c>
      <c r="F150" s="103">
        <v>157315</v>
      </c>
      <c r="G150" s="105">
        <v>0.14518306734356931</v>
      </c>
      <c r="H150" s="97">
        <v>11</v>
      </c>
      <c r="I150" s="103">
        <f t="shared" si="4"/>
        <v>34609.300000000003</v>
      </c>
      <c r="J150" s="118">
        <f t="shared" si="5"/>
        <v>3.194027481558525E-2</v>
      </c>
    </row>
    <row r="151" spans="1:10" x14ac:dyDescent="0.25">
      <c r="A151" s="100" t="s">
        <v>94</v>
      </c>
      <c r="B151" s="108" t="s">
        <v>126</v>
      </c>
      <c r="C151" s="104" t="s">
        <v>12</v>
      </c>
      <c r="D151" s="104" t="s">
        <v>68</v>
      </c>
      <c r="E151" s="104" t="s">
        <v>67</v>
      </c>
      <c r="F151" s="103">
        <v>208750</v>
      </c>
      <c r="G151" s="105">
        <v>0.1926514655816044</v>
      </c>
      <c r="H151" s="97">
        <v>9.5</v>
      </c>
      <c r="I151" s="103">
        <f t="shared" si="4"/>
        <v>39662.5</v>
      </c>
      <c r="J151" s="118">
        <f t="shared" si="5"/>
        <v>3.6603778460504832E-2</v>
      </c>
    </row>
    <row r="152" spans="1:10" x14ac:dyDescent="0.25">
      <c r="A152" s="100" t="s">
        <v>94</v>
      </c>
      <c r="B152" s="108" t="s">
        <v>126</v>
      </c>
      <c r="C152" s="104" t="s">
        <v>12</v>
      </c>
      <c r="D152" s="104" t="s">
        <v>7</v>
      </c>
      <c r="E152" s="104" t="s">
        <v>69</v>
      </c>
      <c r="F152" s="103">
        <v>223914</v>
      </c>
      <c r="G152" s="105">
        <v>0.54102888125895521</v>
      </c>
      <c r="H152" s="97">
        <v>9.5</v>
      </c>
      <c r="I152" s="103">
        <f t="shared" si="4"/>
        <v>42543.66</v>
      </c>
      <c r="J152" s="118">
        <f t="shared" si="5"/>
        <v>0.10279548743920149</v>
      </c>
    </row>
    <row r="153" spans="1:10" x14ac:dyDescent="0.25">
      <c r="A153" s="100" t="s">
        <v>94</v>
      </c>
      <c r="B153" s="108" t="s">
        <v>126</v>
      </c>
      <c r="C153" s="104" t="s">
        <v>12</v>
      </c>
      <c r="D153" s="104" t="s">
        <v>7</v>
      </c>
      <c r="E153" s="104" t="s">
        <v>9</v>
      </c>
      <c r="F153" s="103">
        <v>413867</v>
      </c>
      <c r="G153" s="105">
        <v>1</v>
      </c>
      <c r="H153" s="97">
        <v>6.5</v>
      </c>
      <c r="I153" s="103">
        <f t="shared" si="4"/>
        <v>53802.71</v>
      </c>
      <c r="J153" s="118">
        <f t="shared" si="5"/>
        <v>0.13</v>
      </c>
    </row>
    <row r="154" spans="1:10" x14ac:dyDescent="0.25">
      <c r="A154" s="100" t="s">
        <v>94</v>
      </c>
      <c r="B154" s="108" t="s">
        <v>126</v>
      </c>
      <c r="C154" s="104" t="s">
        <v>12</v>
      </c>
      <c r="D154" s="104" t="s">
        <v>6</v>
      </c>
      <c r="E154" s="104" t="s">
        <v>69</v>
      </c>
      <c r="F154" s="103">
        <v>493584</v>
      </c>
      <c r="G154" s="105">
        <v>0.73702694954128445</v>
      </c>
      <c r="H154" s="97">
        <v>6.2</v>
      </c>
      <c r="I154" s="103">
        <f t="shared" si="4"/>
        <v>61204.416000000005</v>
      </c>
      <c r="J154" s="118">
        <f t="shared" si="5"/>
        <v>9.1391341743119275E-2</v>
      </c>
    </row>
    <row r="155" spans="1:10" x14ac:dyDescent="0.25">
      <c r="A155" s="100" t="s">
        <v>94</v>
      </c>
      <c r="B155" s="108" t="s">
        <v>126</v>
      </c>
      <c r="C155" s="104" t="s">
        <v>12</v>
      </c>
      <c r="D155" s="104" t="s">
        <v>6</v>
      </c>
      <c r="E155" s="104" t="s">
        <v>9</v>
      </c>
      <c r="F155" s="103">
        <v>669696</v>
      </c>
      <c r="G155" s="105">
        <v>1</v>
      </c>
      <c r="H155" s="97">
        <v>5.7</v>
      </c>
      <c r="I155" s="103">
        <f t="shared" si="4"/>
        <v>76345.343999999997</v>
      </c>
      <c r="J155" s="118">
        <f t="shared" si="5"/>
        <v>0.114</v>
      </c>
    </row>
    <row r="156" spans="1:10" x14ac:dyDescent="0.25">
      <c r="A156" s="100" t="s">
        <v>94</v>
      </c>
      <c r="B156" s="108" t="s">
        <v>126</v>
      </c>
      <c r="C156" s="104" t="s">
        <v>12</v>
      </c>
      <c r="D156" s="104" t="s">
        <v>68</v>
      </c>
      <c r="E156" s="104" t="s">
        <v>69</v>
      </c>
      <c r="F156" s="103">
        <v>717498</v>
      </c>
      <c r="G156" s="105">
        <v>0.66216546707482626</v>
      </c>
      <c r="H156" s="97">
        <v>5.7</v>
      </c>
      <c r="I156" s="103">
        <f t="shared" si="4"/>
        <v>81794.771999999997</v>
      </c>
      <c r="J156" s="118">
        <f t="shared" si="5"/>
        <v>7.54868632465302E-2</v>
      </c>
    </row>
    <row r="157" spans="1:10" x14ac:dyDescent="0.25">
      <c r="A157" s="100" t="s">
        <v>94</v>
      </c>
      <c r="B157" s="108" t="s">
        <v>126</v>
      </c>
      <c r="C157" s="104" t="s">
        <v>12</v>
      </c>
      <c r="D157" s="104" t="s">
        <v>68</v>
      </c>
      <c r="E157" s="104" t="s">
        <v>9</v>
      </c>
      <c r="F157" s="103">
        <v>1083563</v>
      </c>
      <c r="G157" s="105">
        <v>1</v>
      </c>
      <c r="H157" s="97">
        <v>3.8</v>
      </c>
      <c r="I157" s="103">
        <f t="shared" si="4"/>
        <v>82350.788</v>
      </c>
      <c r="J157" s="118">
        <f t="shared" si="5"/>
        <v>7.5999999999999998E-2</v>
      </c>
    </row>
    <row r="158" spans="1:10" x14ac:dyDescent="0.25">
      <c r="A158" s="100" t="s">
        <v>94</v>
      </c>
      <c r="B158" s="108" t="s">
        <v>126</v>
      </c>
      <c r="C158" s="104" t="s">
        <v>0</v>
      </c>
      <c r="D158" s="104" t="s">
        <v>6</v>
      </c>
      <c r="E158" s="104" t="s">
        <v>67</v>
      </c>
      <c r="F158" s="103">
        <v>998332</v>
      </c>
      <c r="G158" s="105">
        <v>0.19284553071676047</v>
      </c>
      <c r="H158" s="97">
        <v>6.6</v>
      </c>
      <c r="I158" s="103">
        <f t="shared" si="4"/>
        <v>131779.82399999999</v>
      </c>
      <c r="J158" s="118">
        <f t="shared" si="5"/>
        <v>2.5455610054612377E-2</v>
      </c>
    </row>
    <row r="159" spans="1:10" x14ac:dyDescent="0.25">
      <c r="A159" s="100" t="s">
        <v>94</v>
      </c>
      <c r="B159" s="108" t="s">
        <v>126</v>
      </c>
      <c r="C159" s="104" t="s">
        <v>0</v>
      </c>
      <c r="D159" s="104" t="s">
        <v>7</v>
      </c>
      <c r="E159" s="104" t="s">
        <v>70</v>
      </c>
      <c r="F159" s="103">
        <v>1170952</v>
      </c>
      <c r="G159" s="105">
        <v>0.29715664502232064</v>
      </c>
      <c r="H159" s="97">
        <v>5.7</v>
      </c>
      <c r="I159" s="103">
        <f t="shared" si="4"/>
        <v>133488.52800000002</v>
      </c>
      <c r="J159" s="118">
        <f t="shared" si="5"/>
        <v>3.3875857532544552E-2</v>
      </c>
    </row>
    <row r="160" spans="1:10" x14ac:dyDescent="0.25">
      <c r="A160" s="100" t="s">
        <v>94</v>
      </c>
      <c r="B160" s="108" t="s">
        <v>126</v>
      </c>
      <c r="C160" s="104" t="s">
        <v>0</v>
      </c>
      <c r="D160" s="104" t="s">
        <v>7</v>
      </c>
      <c r="E160" s="104" t="s">
        <v>67</v>
      </c>
      <c r="F160" s="103">
        <v>1181538</v>
      </c>
      <c r="G160" s="105">
        <v>0.2998430918145088</v>
      </c>
      <c r="H160" s="97">
        <v>5.7</v>
      </c>
      <c r="I160" s="103">
        <f t="shared" si="4"/>
        <v>134695.33200000002</v>
      </c>
      <c r="J160" s="118">
        <f t="shared" si="5"/>
        <v>3.4182112466854007E-2</v>
      </c>
    </row>
    <row r="161" spans="1:10" x14ac:dyDescent="0.25">
      <c r="A161" s="100" t="s">
        <v>94</v>
      </c>
      <c r="B161" s="108" t="s">
        <v>126</v>
      </c>
      <c r="C161" s="104" t="s">
        <v>0</v>
      </c>
      <c r="D161" s="104" t="s">
        <v>7</v>
      </c>
      <c r="E161" s="104" t="s">
        <v>69</v>
      </c>
      <c r="F161" s="103">
        <v>1588031</v>
      </c>
      <c r="G161" s="105">
        <v>0.40300026316317056</v>
      </c>
      <c r="H161" s="97">
        <v>4.5</v>
      </c>
      <c r="I161" s="103">
        <f t="shared" si="4"/>
        <v>142922.79</v>
      </c>
      <c r="J161" s="118">
        <f t="shared" si="5"/>
        <v>3.6270023684685349E-2</v>
      </c>
    </row>
    <row r="162" spans="1:10" x14ac:dyDescent="0.25">
      <c r="A162" s="100" t="s">
        <v>94</v>
      </c>
      <c r="B162" s="108" t="s">
        <v>126</v>
      </c>
      <c r="C162" s="104" t="s">
        <v>0</v>
      </c>
      <c r="D162" s="104" t="s">
        <v>6</v>
      </c>
      <c r="E162" s="104" t="s">
        <v>70</v>
      </c>
      <c r="F162" s="103">
        <v>1770938</v>
      </c>
      <c r="G162" s="105">
        <v>0.3420880813962473</v>
      </c>
      <c r="H162" s="97">
        <v>4.5</v>
      </c>
      <c r="I162" s="103">
        <f t="shared" si="4"/>
        <v>159384.42000000001</v>
      </c>
      <c r="J162" s="118">
        <f t="shared" si="5"/>
        <v>3.0787927325662257E-2</v>
      </c>
    </row>
    <row r="163" spans="1:10" x14ac:dyDescent="0.25">
      <c r="A163" s="100" t="s">
        <v>94</v>
      </c>
      <c r="B163" s="108" t="s">
        <v>126</v>
      </c>
      <c r="C163" s="104" t="s">
        <v>0</v>
      </c>
      <c r="D163" s="104" t="s">
        <v>68</v>
      </c>
      <c r="E163" s="104" t="s">
        <v>67</v>
      </c>
      <c r="F163" s="103">
        <v>2179870</v>
      </c>
      <c r="G163" s="105">
        <v>0.23908980759690651</v>
      </c>
      <c r="H163" s="97">
        <v>3.9</v>
      </c>
      <c r="I163" s="103">
        <f t="shared" si="4"/>
        <v>170029.86</v>
      </c>
      <c r="J163" s="118">
        <f t="shared" si="5"/>
        <v>1.8649004992558706E-2</v>
      </c>
    </row>
    <row r="164" spans="1:10" x14ac:dyDescent="0.25">
      <c r="A164" s="100" t="s">
        <v>94</v>
      </c>
      <c r="B164" s="108" t="s">
        <v>126</v>
      </c>
      <c r="C164" s="104" t="s">
        <v>0</v>
      </c>
      <c r="D164" s="104" t="s">
        <v>6</v>
      </c>
      <c r="E164" s="104" t="s">
        <v>69</v>
      </c>
      <c r="F164" s="103">
        <v>2407578</v>
      </c>
      <c r="G164" s="105">
        <v>0.46506638788699223</v>
      </c>
      <c r="H164" s="97">
        <v>3.9</v>
      </c>
      <c r="I164" s="103">
        <f t="shared" si="4"/>
        <v>187791.08399999997</v>
      </c>
      <c r="J164" s="118">
        <f t="shared" si="5"/>
        <v>3.6275178255185392E-2</v>
      </c>
    </row>
    <row r="165" spans="1:10" x14ac:dyDescent="0.25">
      <c r="A165" s="100" t="s">
        <v>94</v>
      </c>
      <c r="B165" s="108" t="s">
        <v>126</v>
      </c>
      <c r="C165" s="104" t="s">
        <v>0</v>
      </c>
      <c r="D165" s="104" t="s">
        <v>68</v>
      </c>
      <c r="E165" s="104" t="s">
        <v>70</v>
      </c>
      <c r="F165" s="103">
        <v>2941890</v>
      </c>
      <c r="G165" s="105">
        <v>0.32266874358161879</v>
      </c>
      <c r="H165" s="97">
        <v>3.9</v>
      </c>
      <c r="I165" s="103">
        <f t="shared" si="4"/>
        <v>229467.42</v>
      </c>
      <c r="J165" s="118">
        <f t="shared" si="5"/>
        <v>2.5168161999366265E-2</v>
      </c>
    </row>
    <row r="166" spans="1:10" x14ac:dyDescent="0.25">
      <c r="A166" s="100" t="s">
        <v>94</v>
      </c>
      <c r="B166" s="108" t="s">
        <v>126</v>
      </c>
      <c r="C166" s="104" t="s">
        <v>0</v>
      </c>
      <c r="D166" s="104" t="s">
        <v>7</v>
      </c>
      <c r="E166" s="104" t="s">
        <v>9</v>
      </c>
      <c r="F166" s="103">
        <v>3940521</v>
      </c>
      <c r="G166" s="105">
        <v>1</v>
      </c>
      <c r="H166" s="97">
        <v>3.1</v>
      </c>
      <c r="I166" s="103">
        <f t="shared" si="4"/>
        <v>244312.302</v>
      </c>
      <c r="J166" s="118">
        <f t="shared" si="5"/>
        <v>6.2E-2</v>
      </c>
    </row>
    <row r="167" spans="1:10" x14ac:dyDescent="0.25">
      <c r="A167" s="100" t="s">
        <v>94</v>
      </c>
      <c r="B167" s="108" t="s">
        <v>126</v>
      </c>
      <c r="C167" s="104" t="s">
        <v>0</v>
      </c>
      <c r="D167" s="104" t="s">
        <v>68</v>
      </c>
      <c r="E167" s="104" t="s">
        <v>69</v>
      </c>
      <c r="F167" s="103">
        <v>3995609</v>
      </c>
      <c r="G167" s="105">
        <v>0.4382414488214747</v>
      </c>
      <c r="H167" s="97">
        <v>3.1</v>
      </c>
      <c r="I167" s="103">
        <f t="shared" si="4"/>
        <v>247727.758</v>
      </c>
      <c r="J167" s="118">
        <f t="shared" si="5"/>
        <v>2.7170969826931429E-2</v>
      </c>
    </row>
    <row r="168" spans="1:10" x14ac:dyDescent="0.25">
      <c r="A168" s="100" t="s">
        <v>94</v>
      </c>
      <c r="B168" s="108" t="s">
        <v>126</v>
      </c>
      <c r="C168" s="104" t="s">
        <v>0</v>
      </c>
      <c r="D168" s="104" t="s">
        <v>6</v>
      </c>
      <c r="E168" s="104" t="s">
        <v>9</v>
      </c>
      <c r="F168" s="103">
        <v>5176848</v>
      </c>
      <c r="G168" s="105">
        <v>1</v>
      </c>
      <c r="H168" s="97">
        <v>2.2999999999999998</v>
      </c>
      <c r="I168" s="103">
        <f t="shared" si="4"/>
        <v>238135.00799999997</v>
      </c>
      <c r="J168" s="118">
        <f t="shared" si="5"/>
        <v>4.5999999999999999E-2</v>
      </c>
    </row>
    <row r="169" spans="1:10" x14ac:dyDescent="0.25">
      <c r="A169" s="100" t="s">
        <v>94</v>
      </c>
      <c r="B169" s="108" t="s">
        <v>126</v>
      </c>
      <c r="C169" s="104" t="s">
        <v>0</v>
      </c>
      <c r="D169" s="104" t="s">
        <v>68</v>
      </c>
      <c r="E169" s="104" t="s">
        <v>9</v>
      </c>
      <c r="F169" s="103">
        <v>9117369</v>
      </c>
      <c r="G169" s="105">
        <v>1</v>
      </c>
      <c r="H169" s="97">
        <v>1.6</v>
      </c>
      <c r="I169" s="103">
        <f t="shared" si="4"/>
        <v>291755.80800000002</v>
      </c>
      <c r="J169" s="118">
        <f t="shared" si="5"/>
        <v>3.2000000000000001E-2</v>
      </c>
    </row>
    <row r="170" spans="1:10" x14ac:dyDescent="0.25">
      <c r="A170" s="100" t="s">
        <v>95</v>
      </c>
      <c r="B170" s="108" t="s">
        <v>127</v>
      </c>
      <c r="C170" s="104" t="s">
        <v>72</v>
      </c>
      <c r="D170" s="104" t="s">
        <v>7</v>
      </c>
      <c r="E170" s="104" t="s">
        <v>70</v>
      </c>
      <c r="F170" s="103">
        <v>210047</v>
      </c>
      <c r="G170" s="110">
        <v>0.11819197734823045</v>
      </c>
      <c r="H170" s="97">
        <v>11</v>
      </c>
      <c r="I170" s="103">
        <f t="shared" si="4"/>
        <v>46210.34</v>
      </c>
      <c r="J170" s="118">
        <f t="shared" si="5"/>
        <v>2.6002235016610697E-2</v>
      </c>
    </row>
    <row r="171" spans="1:10" x14ac:dyDescent="0.25">
      <c r="A171" s="100" t="s">
        <v>95</v>
      </c>
      <c r="B171" s="108" t="s">
        <v>127</v>
      </c>
      <c r="C171" s="104" t="s">
        <v>72</v>
      </c>
      <c r="D171" s="104" t="s">
        <v>7</v>
      </c>
      <c r="E171" s="104" t="s">
        <v>69</v>
      </c>
      <c r="F171" s="103">
        <v>231757</v>
      </c>
      <c r="G171" s="110">
        <v>0.1304080424585633</v>
      </c>
      <c r="H171" s="97">
        <v>11</v>
      </c>
      <c r="I171" s="103">
        <f t="shared" si="4"/>
        <v>50986.54</v>
      </c>
      <c r="J171" s="118">
        <f t="shared" si="5"/>
        <v>2.8689769340883922E-2</v>
      </c>
    </row>
    <row r="172" spans="1:10" x14ac:dyDescent="0.25">
      <c r="A172" s="100" t="s">
        <v>95</v>
      </c>
      <c r="B172" s="108" t="s">
        <v>127</v>
      </c>
      <c r="C172" s="104" t="s">
        <v>72</v>
      </c>
      <c r="D172" s="104" t="s">
        <v>6</v>
      </c>
      <c r="E172" s="104" t="s">
        <v>70</v>
      </c>
      <c r="F172" s="103">
        <v>306159</v>
      </c>
      <c r="G172" s="110">
        <v>0.1724590706917763</v>
      </c>
      <c r="H172" s="97">
        <v>8.6999999999999993</v>
      </c>
      <c r="I172" s="103">
        <f t="shared" si="4"/>
        <v>53271.665999999997</v>
      </c>
      <c r="J172" s="118">
        <f t="shared" si="5"/>
        <v>3.0007878300369072E-2</v>
      </c>
    </row>
    <row r="173" spans="1:10" x14ac:dyDescent="0.25">
      <c r="A173" s="100" t="s">
        <v>95</v>
      </c>
      <c r="B173" s="108" t="s">
        <v>127</v>
      </c>
      <c r="C173" s="104" t="s">
        <v>72</v>
      </c>
      <c r="D173" s="104" t="s">
        <v>6</v>
      </c>
      <c r="E173" s="104" t="s">
        <v>69</v>
      </c>
      <c r="F173" s="103">
        <v>328527</v>
      </c>
      <c r="G173" s="110">
        <v>0.18505894361151293</v>
      </c>
      <c r="H173" s="97">
        <v>8.6999999999999993</v>
      </c>
      <c r="I173" s="103">
        <f t="shared" si="4"/>
        <v>57163.697999999997</v>
      </c>
      <c r="J173" s="118">
        <f t="shared" si="5"/>
        <v>3.2200256188403248E-2</v>
      </c>
    </row>
    <row r="174" spans="1:10" x14ac:dyDescent="0.25">
      <c r="A174" s="100" t="s">
        <v>95</v>
      </c>
      <c r="B174" s="108" t="s">
        <v>127</v>
      </c>
      <c r="C174" s="104" t="s">
        <v>72</v>
      </c>
      <c r="D174" s="104" t="s">
        <v>68</v>
      </c>
      <c r="E174" s="104" t="s">
        <v>70</v>
      </c>
      <c r="F174" s="103">
        <v>516206</v>
      </c>
      <c r="G174" s="110">
        <v>0.1453109200928718</v>
      </c>
      <c r="H174" s="97">
        <v>6.6</v>
      </c>
      <c r="I174" s="103">
        <f t="shared" si="4"/>
        <v>68139.191999999995</v>
      </c>
      <c r="J174" s="118">
        <f t="shared" si="5"/>
        <v>1.9181041452259077E-2</v>
      </c>
    </row>
    <row r="175" spans="1:10" x14ac:dyDescent="0.25">
      <c r="A175" s="100" t="s">
        <v>95</v>
      </c>
      <c r="B175" s="108" t="s">
        <v>127</v>
      </c>
      <c r="C175" s="104" t="s">
        <v>72</v>
      </c>
      <c r="D175" s="104" t="s">
        <v>68</v>
      </c>
      <c r="E175" s="104" t="s">
        <v>69</v>
      </c>
      <c r="F175" s="103">
        <v>560284</v>
      </c>
      <c r="G175" s="110">
        <v>0.1577187858206115</v>
      </c>
      <c r="H175" s="97">
        <v>6.6</v>
      </c>
      <c r="I175" s="103">
        <f t="shared" si="4"/>
        <v>73957.487999999998</v>
      </c>
      <c r="J175" s="118">
        <f t="shared" si="5"/>
        <v>2.0818879728320718E-2</v>
      </c>
    </row>
    <row r="176" spans="1:10" x14ac:dyDescent="0.25">
      <c r="A176" s="100" t="s">
        <v>95</v>
      </c>
      <c r="B176" s="108" t="s">
        <v>127</v>
      </c>
      <c r="C176" s="104" t="s">
        <v>72</v>
      </c>
      <c r="D176" s="104" t="s">
        <v>6</v>
      </c>
      <c r="E176" s="104" t="s">
        <v>67</v>
      </c>
      <c r="F176" s="103">
        <v>1140570</v>
      </c>
      <c r="G176" s="105">
        <v>0.64248198569671078</v>
      </c>
      <c r="H176" s="97">
        <v>4.4000000000000004</v>
      </c>
      <c r="I176" s="103">
        <f t="shared" si="4"/>
        <v>100370.16</v>
      </c>
      <c r="J176" s="118">
        <f t="shared" si="5"/>
        <v>5.653841474131055E-2</v>
      </c>
    </row>
    <row r="177" spans="1:10" x14ac:dyDescent="0.25">
      <c r="A177" s="100" t="s">
        <v>95</v>
      </c>
      <c r="B177" s="108" t="s">
        <v>127</v>
      </c>
      <c r="C177" s="104" t="s">
        <v>72</v>
      </c>
      <c r="D177" s="104" t="s">
        <v>7</v>
      </c>
      <c r="E177" s="104" t="s">
        <v>67</v>
      </c>
      <c r="F177" s="103">
        <v>1335364</v>
      </c>
      <c r="G177" s="105">
        <v>0.75139998019320631</v>
      </c>
      <c r="H177" s="97">
        <v>4.4000000000000004</v>
      </c>
      <c r="I177" s="103">
        <f t="shared" si="4"/>
        <v>117512.03200000001</v>
      </c>
      <c r="J177" s="118">
        <f t="shared" si="5"/>
        <v>6.6123198257002164E-2</v>
      </c>
    </row>
    <row r="178" spans="1:10" x14ac:dyDescent="0.25">
      <c r="A178" s="100" t="s">
        <v>95</v>
      </c>
      <c r="B178" s="108" t="s">
        <v>127</v>
      </c>
      <c r="C178" s="104" t="s">
        <v>72</v>
      </c>
      <c r="D178" s="104" t="s">
        <v>6</v>
      </c>
      <c r="E178" s="104" t="s">
        <v>9</v>
      </c>
      <c r="F178" s="103">
        <v>1775256</v>
      </c>
      <c r="G178" s="105">
        <v>1</v>
      </c>
      <c r="H178" s="97">
        <v>3.3</v>
      </c>
      <c r="I178" s="103">
        <f t="shared" si="4"/>
        <v>117166.89599999999</v>
      </c>
      <c r="J178" s="118">
        <f t="shared" si="5"/>
        <v>6.6000000000000003E-2</v>
      </c>
    </row>
    <row r="179" spans="1:10" x14ac:dyDescent="0.25">
      <c r="A179" s="100" t="s">
        <v>95</v>
      </c>
      <c r="B179" s="108" t="s">
        <v>127</v>
      </c>
      <c r="C179" s="104" t="s">
        <v>72</v>
      </c>
      <c r="D179" s="104" t="s">
        <v>7</v>
      </c>
      <c r="E179" s="104" t="s">
        <v>9</v>
      </c>
      <c r="F179" s="103">
        <v>1777168</v>
      </c>
      <c r="G179" s="105">
        <v>1</v>
      </c>
      <c r="H179" s="97">
        <v>3.3</v>
      </c>
      <c r="I179" s="103">
        <f t="shared" si="4"/>
        <v>117293.08799999999</v>
      </c>
      <c r="J179" s="118">
        <f t="shared" si="5"/>
        <v>6.6000000000000003E-2</v>
      </c>
    </row>
    <row r="180" spans="1:10" x14ac:dyDescent="0.25">
      <c r="A180" s="100" t="s">
        <v>95</v>
      </c>
      <c r="B180" s="108" t="s">
        <v>127</v>
      </c>
      <c r="C180" s="104" t="s">
        <v>72</v>
      </c>
      <c r="D180" s="104" t="s">
        <v>68</v>
      </c>
      <c r="E180" s="104" t="s">
        <v>67</v>
      </c>
      <c r="F180" s="103">
        <v>2475934</v>
      </c>
      <c r="G180" s="105">
        <v>0.69697029408651667</v>
      </c>
      <c r="H180" s="97">
        <v>2.5</v>
      </c>
      <c r="I180" s="103">
        <f t="shared" si="4"/>
        <v>123796.7</v>
      </c>
      <c r="J180" s="118">
        <f t="shared" si="5"/>
        <v>3.4848514704325838E-2</v>
      </c>
    </row>
    <row r="181" spans="1:10" x14ac:dyDescent="0.25">
      <c r="A181" s="100" t="s">
        <v>95</v>
      </c>
      <c r="B181" s="108" t="s">
        <v>127</v>
      </c>
      <c r="C181" s="104" t="s">
        <v>72</v>
      </c>
      <c r="D181" s="104" t="s">
        <v>68</v>
      </c>
      <c r="E181" s="104" t="s">
        <v>9</v>
      </c>
      <c r="F181" s="103">
        <v>3552424</v>
      </c>
      <c r="G181" s="105">
        <v>1</v>
      </c>
      <c r="H181" s="97">
        <v>1.6</v>
      </c>
      <c r="I181" s="103">
        <f t="shared" si="4"/>
        <v>113677.56800000001</v>
      </c>
      <c r="J181" s="118">
        <f t="shared" si="5"/>
        <v>3.2000000000000001E-2</v>
      </c>
    </row>
    <row r="182" spans="1:10" x14ac:dyDescent="0.25">
      <c r="A182" s="100" t="s">
        <v>95</v>
      </c>
      <c r="B182" s="108" t="s">
        <v>127</v>
      </c>
      <c r="C182" s="104" t="s">
        <v>71</v>
      </c>
      <c r="D182" s="104" t="s">
        <v>7</v>
      </c>
      <c r="E182" s="104" t="s">
        <v>70</v>
      </c>
      <c r="F182" s="103">
        <v>772202</v>
      </c>
      <c r="G182" s="110">
        <v>0.19255217497117461</v>
      </c>
      <c r="H182" s="97">
        <v>8.5</v>
      </c>
      <c r="I182" s="103">
        <f t="shared" si="4"/>
        <v>131274.34</v>
      </c>
      <c r="J182" s="118">
        <f t="shared" si="5"/>
        <v>3.2733869745099682E-2</v>
      </c>
    </row>
    <row r="183" spans="1:10" x14ac:dyDescent="0.25">
      <c r="A183" s="100" t="s">
        <v>95</v>
      </c>
      <c r="B183" s="108" t="s">
        <v>127</v>
      </c>
      <c r="C183" s="104" t="s">
        <v>71</v>
      </c>
      <c r="D183" s="104" t="s">
        <v>6</v>
      </c>
      <c r="E183" s="104" t="s">
        <v>70</v>
      </c>
      <c r="F183" s="103">
        <v>1090197</v>
      </c>
      <c r="G183" s="110">
        <v>0.27229689884899172</v>
      </c>
      <c r="H183" s="97">
        <v>5.8</v>
      </c>
      <c r="I183" s="103">
        <f t="shared" si="4"/>
        <v>126462.852</v>
      </c>
      <c r="J183" s="118">
        <f t="shared" si="5"/>
        <v>3.1586440266483037E-2</v>
      </c>
    </row>
    <row r="184" spans="1:10" x14ac:dyDescent="0.25">
      <c r="A184" s="100" t="s">
        <v>95</v>
      </c>
      <c r="B184" s="108" t="s">
        <v>127</v>
      </c>
      <c r="C184" s="104" t="s">
        <v>71</v>
      </c>
      <c r="D184" s="104" t="s">
        <v>7</v>
      </c>
      <c r="E184" s="104" t="s">
        <v>69</v>
      </c>
      <c r="F184" s="103">
        <v>1273641</v>
      </c>
      <c r="G184" s="110">
        <v>0.31758833139834108</v>
      </c>
      <c r="H184" s="97">
        <v>5.8</v>
      </c>
      <c r="I184" s="103">
        <f t="shared" si="4"/>
        <v>147742.356</v>
      </c>
      <c r="J184" s="118">
        <f t="shared" si="5"/>
        <v>3.6840246442207562E-2</v>
      </c>
    </row>
    <row r="185" spans="1:10" x14ac:dyDescent="0.25">
      <c r="A185" s="100" t="s">
        <v>95</v>
      </c>
      <c r="B185" s="108" t="s">
        <v>127</v>
      </c>
      <c r="C185" s="104" t="s">
        <v>71</v>
      </c>
      <c r="D185" s="104" t="s">
        <v>6</v>
      </c>
      <c r="E185" s="104" t="s">
        <v>67</v>
      </c>
      <c r="F185" s="103">
        <v>1455760</v>
      </c>
      <c r="G185" s="105">
        <v>0.36360303089112167</v>
      </c>
      <c r="H185" s="97">
        <v>5.8</v>
      </c>
      <c r="I185" s="103">
        <f t="shared" si="4"/>
        <v>168868.16</v>
      </c>
      <c r="J185" s="118">
        <f t="shared" si="5"/>
        <v>4.2177951583370114E-2</v>
      </c>
    </row>
    <row r="186" spans="1:10" x14ac:dyDescent="0.25">
      <c r="A186" s="100" t="s">
        <v>95</v>
      </c>
      <c r="B186" s="108" t="s">
        <v>127</v>
      </c>
      <c r="C186" s="104" t="s">
        <v>71</v>
      </c>
      <c r="D186" s="104" t="s">
        <v>6</v>
      </c>
      <c r="E186" s="104" t="s">
        <v>69</v>
      </c>
      <c r="F186" s="103">
        <v>1457750</v>
      </c>
      <c r="G186" s="110">
        <v>0.36410007025988667</v>
      </c>
      <c r="H186" s="97">
        <v>5.8</v>
      </c>
      <c r="I186" s="103">
        <f t="shared" si="4"/>
        <v>169099</v>
      </c>
      <c r="J186" s="118">
        <f t="shared" si="5"/>
        <v>4.2235608150146847E-2</v>
      </c>
    </row>
    <row r="187" spans="1:10" x14ac:dyDescent="0.25">
      <c r="A187" s="100" t="s">
        <v>95</v>
      </c>
      <c r="B187" s="108" t="s">
        <v>127</v>
      </c>
      <c r="C187" s="104" t="s">
        <v>71</v>
      </c>
      <c r="D187" s="104" t="s">
        <v>68</v>
      </c>
      <c r="E187" s="104" t="s">
        <v>70</v>
      </c>
      <c r="F187" s="103">
        <v>1862399</v>
      </c>
      <c r="G187" s="110">
        <v>0.23239147602981211</v>
      </c>
      <c r="H187" s="97">
        <v>4.5999999999999996</v>
      </c>
      <c r="I187" s="103">
        <f t="shared" si="4"/>
        <v>171340.70799999998</v>
      </c>
      <c r="J187" s="118">
        <f t="shared" si="5"/>
        <v>2.1380015794742711E-2</v>
      </c>
    </row>
    <row r="188" spans="1:10" x14ac:dyDescent="0.25">
      <c r="A188" s="100" t="s">
        <v>95</v>
      </c>
      <c r="B188" s="108" t="s">
        <v>127</v>
      </c>
      <c r="C188" s="104" t="s">
        <v>71</v>
      </c>
      <c r="D188" s="104" t="s">
        <v>7</v>
      </c>
      <c r="E188" s="104" t="s">
        <v>67</v>
      </c>
      <c r="F188" s="103">
        <v>1964509</v>
      </c>
      <c r="G188" s="105">
        <v>0.48985949363048431</v>
      </c>
      <c r="H188" s="97">
        <v>4.5999999999999996</v>
      </c>
      <c r="I188" s="103">
        <f t="shared" si="4"/>
        <v>180734.82799999998</v>
      </c>
      <c r="J188" s="118">
        <f t="shared" si="5"/>
        <v>4.5067073414004552E-2</v>
      </c>
    </row>
    <row r="189" spans="1:10" x14ac:dyDescent="0.25">
      <c r="A189" s="100" t="s">
        <v>95</v>
      </c>
      <c r="B189" s="108" t="s">
        <v>127</v>
      </c>
      <c r="C189" s="104" t="s">
        <v>71</v>
      </c>
      <c r="D189" s="104" t="s">
        <v>68</v>
      </c>
      <c r="E189" s="104" t="s">
        <v>69</v>
      </c>
      <c r="F189" s="103">
        <v>2731391</v>
      </c>
      <c r="G189" s="110">
        <v>0.34082491781006352</v>
      </c>
      <c r="H189" s="97">
        <v>3.9</v>
      </c>
      <c r="I189" s="103">
        <f t="shared" si="4"/>
        <v>213048.49800000002</v>
      </c>
      <c r="J189" s="118">
        <f t="shared" si="5"/>
        <v>2.6584343589184954E-2</v>
      </c>
    </row>
    <row r="190" spans="1:10" x14ac:dyDescent="0.25">
      <c r="A190" s="100" t="s">
        <v>95</v>
      </c>
      <c r="B190" s="108" t="s">
        <v>127</v>
      </c>
      <c r="C190" s="104" t="s">
        <v>71</v>
      </c>
      <c r="D190" s="104" t="s">
        <v>68</v>
      </c>
      <c r="E190" s="104" t="s">
        <v>67</v>
      </c>
      <c r="F190" s="103">
        <v>3420269</v>
      </c>
      <c r="G190" s="105">
        <v>0.42678360616012434</v>
      </c>
      <c r="H190" s="97">
        <v>2.9</v>
      </c>
      <c r="I190" s="103">
        <f t="shared" si="4"/>
        <v>198375.60199999998</v>
      </c>
      <c r="J190" s="118">
        <f t="shared" si="5"/>
        <v>2.4753449157287211E-2</v>
      </c>
    </row>
    <row r="191" spans="1:10" x14ac:dyDescent="0.25">
      <c r="A191" s="100" t="s">
        <v>95</v>
      </c>
      <c r="B191" s="108" t="s">
        <v>127</v>
      </c>
      <c r="C191" s="104" t="s">
        <v>71</v>
      </c>
      <c r="D191" s="104" t="s">
        <v>6</v>
      </c>
      <c r="E191" s="104" t="s">
        <v>9</v>
      </c>
      <c r="F191" s="103">
        <v>4003707</v>
      </c>
      <c r="G191" s="105">
        <v>1</v>
      </c>
      <c r="H191" s="97">
        <v>2.2000000000000002</v>
      </c>
      <c r="I191" s="103">
        <f t="shared" si="4"/>
        <v>176163.10800000001</v>
      </c>
      <c r="J191" s="118">
        <f t="shared" si="5"/>
        <v>4.4000000000000004E-2</v>
      </c>
    </row>
    <row r="192" spans="1:10" x14ac:dyDescent="0.25">
      <c r="A192" s="100" t="s">
        <v>95</v>
      </c>
      <c r="B192" s="108" t="s">
        <v>127</v>
      </c>
      <c r="C192" s="104" t="s">
        <v>71</v>
      </c>
      <c r="D192" s="104" t="s">
        <v>7</v>
      </c>
      <c r="E192" s="104" t="s">
        <v>9</v>
      </c>
      <c r="F192" s="103">
        <v>4010352</v>
      </c>
      <c r="G192" s="105">
        <v>1</v>
      </c>
      <c r="H192" s="97">
        <v>2.2000000000000002</v>
      </c>
      <c r="I192" s="103">
        <f t="shared" si="4"/>
        <v>176455.48800000001</v>
      </c>
      <c r="J192" s="118">
        <f t="shared" si="5"/>
        <v>4.4000000000000004E-2</v>
      </c>
    </row>
    <row r="193" spans="1:10" x14ac:dyDescent="0.25">
      <c r="A193" s="100" t="s">
        <v>95</v>
      </c>
      <c r="B193" s="108" t="s">
        <v>127</v>
      </c>
      <c r="C193" s="104" t="s">
        <v>71</v>
      </c>
      <c r="D193" s="104" t="s">
        <v>68</v>
      </c>
      <c r="E193" s="104" t="s">
        <v>9</v>
      </c>
      <c r="F193" s="103">
        <v>8014059</v>
      </c>
      <c r="G193" s="105">
        <v>1</v>
      </c>
      <c r="H193" s="97">
        <v>0.7</v>
      </c>
      <c r="I193" s="103">
        <f t="shared" si="4"/>
        <v>112196.826</v>
      </c>
      <c r="J193" s="118">
        <f t="shared" si="5"/>
        <v>1.3999999999999999E-2</v>
      </c>
    </row>
    <row r="194" spans="1:10" x14ac:dyDescent="0.25">
      <c r="A194" s="100" t="s">
        <v>95</v>
      </c>
      <c r="B194" s="108" t="s">
        <v>127</v>
      </c>
      <c r="C194" s="104" t="s">
        <v>4</v>
      </c>
      <c r="D194" s="104" t="s">
        <v>7</v>
      </c>
      <c r="E194" s="104" t="s">
        <v>70</v>
      </c>
      <c r="F194" s="103">
        <v>781485</v>
      </c>
      <c r="G194" s="110">
        <v>0.18050245086150865</v>
      </c>
      <c r="H194" s="97">
        <v>7.1</v>
      </c>
      <c r="I194" s="103">
        <f t="shared" ref="I194:I257" si="6">2*(H194*F194/100)</f>
        <v>110970.87</v>
      </c>
      <c r="J194" s="118">
        <f t="shared" ref="J194:J257" si="7">2*(H194*G194/100)</f>
        <v>2.5631348022334226E-2</v>
      </c>
    </row>
    <row r="195" spans="1:10" x14ac:dyDescent="0.25">
      <c r="A195" s="100" t="s">
        <v>95</v>
      </c>
      <c r="B195" s="108" t="s">
        <v>127</v>
      </c>
      <c r="C195" s="104" t="s">
        <v>4</v>
      </c>
      <c r="D195" s="104" t="s">
        <v>6</v>
      </c>
      <c r="E195" s="104" t="s">
        <v>67</v>
      </c>
      <c r="F195" s="103">
        <v>1086964</v>
      </c>
      <c r="G195" s="105">
        <v>0.25526756308394094</v>
      </c>
      <c r="H195" s="97">
        <v>6</v>
      </c>
      <c r="I195" s="103">
        <f t="shared" si="6"/>
        <v>130435.68</v>
      </c>
      <c r="J195" s="118">
        <f t="shared" si="7"/>
        <v>3.0632107570072911E-2</v>
      </c>
    </row>
    <row r="196" spans="1:10" x14ac:dyDescent="0.25">
      <c r="A196" s="100" t="s">
        <v>95</v>
      </c>
      <c r="B196" s="108" t="s">
        <v>127</v>
      </c>
      <c r="C196" s="104" t="s">
        <v>4</v>
      </c>
      <c r="D196" s="104" t="s">
        <v>6</v>
      </c>
      <c r="E196" s="104" t="s">
        <v>70</v>
      </c>
      <c r="F196" s="103">
        <v>1108008</v>
      </c>
      <c r="G196" s="110">
        <v>0.2602096316322447</v>
      </c>
      <c r="H196" s="97">
        <v>6</v>
      </c>
      <c r="I196" s="103">
        <f t="shared" si="6"/>
        <v>132960.95999999999</v>
      </c>
      <c r="J196" s="118">
        <f t="shared" si="7"/>
        <v>3.1225155795869364E-2</v>
      </c>
    </row>
    <row r="197" spans="1:10" x14ac:dyDescent="0.25">
      <c r="A197" s="100" t="s">
        <v>95</v>
      </c>
      <c r="B197" s="108" t="s">
        <v>127</v>
      </c>
      <c r="C197" s="104" t="s">
        <v>4</v>
      </c>
      <c r="D197" s="104" t="s">
        <v>7</v>
      </c>
      <c r="E197" s="104" t="s">
        <v>67</v>
      </c>
      <c r="F197" s="103">
        <v>1729930</v>
      </c>
      <c r="G197" s="105">
        <v>0.39956826403430606</v>
      </c>
      <c r="H197" s="97">
        <v>4.7</v>
      </c>
      <c r="I197" s="103">
        <f t="shared" si="6"/>
        <v>162613.42000000001</v>
      </c>
      <c r="J197" s="118">
        <f t="shared" si="7"/>
        <v>3.755941681922477E-2</v>
      </c>
    </row>
    <row r="198" spans="1:10" x14ac:dyDescent="0.25">
      <c r="A198" s="100" t="s">
        <v>95</v>
      </c>
      <c r="B198" s="108" t="s">
        <v>127</v>
      </c>
      <c r="C198" s="104" t="s">
        <v>4</v>
      </c>
      <c r="D198" s="104" t="s">
        <v>7</v>
      </c>
      <c r="E198" s="104" t="s">
        <v>69</v>
      </c>
      <c r="F198" s="103">
        <v>1818083</v>
      </c>
      <c r="G198" s="110">
        <v>0.41992928510418531</v>
      </c>
      <c r="H198" s="97">
        <v>4.7</v>
      </c>
      <c r="I198" s="103">
        <f t="shared" si="6"/>
        <v>170899.802</v>
      </c>
      <c r="J198" s="118">
        <f t="shared" si="7"/>
        <v>3.9473352799793422E-2</v>
      </c>
    </row>
    <row r="199" spans="1:10" x14ac:dyDescent="0.25">
      <c r="A199" s="100" t="s">
        <v>95</v>
      </c>
      <c r="B199" s="108" t="s">
        <v>127</v>
      </c>
      <c r="C199" s="104" t="s">
        <v>4</v>
      </c>
      <c r="D199" s="104" t="s">
        <v>68</v>
      </c>
      <c r="E199" s="104" t="s">
        <v>70</v>
      </c>
      <c r="F199" s="103">
        <v>1889493</v>
      </c>
      <c r="G199" s="110">
        <v>0.22002486365860491</v>
      </c>
      <c r="H199" s="97">
        <v>4.7</v>
      </c>
      <c r="I199" s="103">
        <f t="shared" si="6"/>
        <v>177612.342</v>
      </c>
      <c r="J199" s="118">
        <f t="shared" si="7"/>
        <v>2.0682337183908862E-2</v>
      </c>
    </row>
    <row r="200" spans="1:10" x14ac:dyDescent="0.25">
      <c r="A200" s="100" t="s">
        <v>95</v>
      </c>
      <c r="B200" s="108" t="s">
        <v>127</v>
      </c>
      <c r="C200" s="104" t="s">
        <v>4</v>
      </c>
      <c r="D200" s="104" t="s">
        <v>6</v>
      </c>
      <c r="E200" s="104" t="s">
        <v>69</v>
      </c>
      <c r="F200" s="103">
        <v>2063164</v>
      </c>
      <c r="G200" s="110">
        <v>0.48452280528381431</v>
      </c>
      <c r="H200" s="97">
        <v>4</v>
      </c>
      <c r="I200" s="103">
        <f t="shared" si="6"/>
        <v>165053.12</v>
      </c>
      <c r="J200" s="118">
        <f t="shared" si="7"/>
        <v>3.8761824422705142E-2</v>
      </c>
    </row>
    <row r="201" spans="1:10" x14ac:dyDescent="0.25">
      <c r="A201" s="100" t="s">
        <v>95</v>
      </c>
      <c r="B201" s="108" t="s">
        <v>127</v>
      </c>
      <c r="C201" s="104" t="s">
        <v>4</v>
      </c>
      <c r="D201" s="104" t="s">
        <v>68</v>
      </c>
      <c r="E201" s="104" t="s">
        <v>67</v>
      </c>
      <c r="F201" s="103">
        <v>2816894</v>
      </c>
      <c r="G201" s="105">
        <v>0.32801747256578473</v>
      </c>
      <c r="H201" s="97">
        <v>4</v>
      </c>
      <c r="I201" s="103">
        <f t="shared" si="6"/>
        <v>225351.52</v>
      </c>
      <c r="J201" s="118">
        <f t="shared" si="7"/>
        <v>2.624139780526278E-2</v>
      </c>
    </row>
    <row r="202" spans="1:10" x14ac:dyDescent="0.25">
      <c r="A202" s="100" t="s">
        <v>95</v>
      </c>
      <c r="B202" s="108" t="s">
        <v>127</v>
      </c>
      <c r="C202" s="104" t="s">
        <v>4</v>
      </c>
      <c r="D202" s="104" t="s">
        <v>68</v>
      </c>
      <c r="E202" s="104" t="s">
        <v>69</v>
      </c>
      <c r="F202" s="103">
        <v>3881247</v>
      </c>
      <c r="G202" s="110">
        <v>0.45195766377561036</v>
      </c>
      <c r="H202" s="97">
        <v>3</v>
      </c>
      <c r="I202" s="103">
        <f t="shared" si="6"/>
        <v>232874.82</v>
      </c>
      <c r="J202" s="118">
        <f t="shared" si="7"/>
        <v>2.711745982653662E-2</v>
      </c>
    </row>
    <row r="203" spans="1:10" x14ac:dyDescent="0.25">
      <c r="A203" s="100" t="s">
        <v>95</v>
      </c>
      <c r="B203" s="108" t="s">
        <v>127</v>
      </c>
      <c r="C203" s="104" t="s">
        <v>4</v>
      </c>
      <c r="D203" s="104" t="s">
        <v>6</v>
      </c>
      <c r="E203" s="104" t="s">
        <v>9</v>
      </c>
      <c r="F203" s="103">
        <v>4258136</v>
      </c>
      <c r="G203" s="105">
        <v>1</v>
      </c>
      <c r="H203" s="97">
        <v>2.2999999999999998</v>
      </c>
      <c r="I203" s="103">
        <f t="shared" si="6"/>
        <v>195874.25599999996</v>
      </c>
      <c r="J203" s="118">
        <f t="shared" si="7"/>
        <v>4.5999999999999999E-2</v>
      </c>
    </row>
    <row r="204" spans="1:10" x14ac:dyDescent="0.25">
      <c r="A204" s="100" t="s">
        <v>95</v>
      </c>
      <c r="B204" s="108" t="s">
        <v>127</v>
      </c>
      <c r="C204" s="104" t="s">
        <v>4</v>
      </c>
      <c r="D204" s="104" t="s">
        <v>7</v>
      </c>
      <c r="E204" s="104" t="s">
        <v>9</v>
      </c>
      <c r="F204" s="103">
        <v>4329498</v>
      </c>
      <c r="G204" s="105">
        <v>1</v>
      </c>
      <c r="H204" s="97">
        <v>2.2999999999999998</v>
      </c>
      <c r="I204" s="103">
        <f t="shared" si="6"/>
        <v>199156.90799999997</v>
      </c>
      <c r="J204" s="118">
        <f t="shared" si="7"/>
        <v>4.5999999999999999E-2</v>
      </c>
    </row>
    <row r="205" spans="1:10" x14ac:dyDescent="0.25">
      <c r="A205" s="100" t="s">
        <v>95</v>
      </c>
      <c r="B205" s="108" t="s">
        <v>127</v>
      </c>
      <c r="C205" s="104" t="s">
        <v>4</v>
      </c>
      <c r="D205" s="104" t="s">
        <v>68</v>
      </c>
      <c r="E205" s="104" t="s">
        <v>9</v>
      </c>
      <c r="F205" s="103">
        <v>8587634</v>
      </c>
      <c r="G205" s="105">
        <v>1</v>
      </c>
      <c r="H205" s="97">
        <v>0.7</v>
      </c>
      <c r="I205" s="103">
        <f t="shared" si="6"/>
        <v>120226.87599999999</v>
      </c>
      <c r="J205" s="118">
        <f t="shared" si="7"/>
        <v>1.3999999999999999E-2</v>
      </c>
    </row>
    <row r="206" spans="1:10" x14ac:dyDescent="0.25">
      <c r="A206" s="100" t="s">
        <v>95</v>
      </c>
      <c r="B206" s="108" t="s">
        <v>127</v>
      </c>
      <c r="C206" s="104" t="s">
        <v>12</v>
      </c>
      <c r="D206" s="104" t="s">
        <v>6</v>
      </c>
      <c r="E206" s="104" t="s">
        <v>70</v>
      </c>
      <c r="F206" s="103">
        <v>202992</v>
      </c>
      <c r="G206" s="110">
        <v>0.10050258222598724</v>
      </c>
      <c r="H206" s="97">
        <v>9.5</v>
      </c>
      <c r="I206" s="103">
        <f t="shared" si="6"/>
        <v>38568.480000000003</v>
      </c>
      <c r="J206" s="118">
        <f t="shared" si="7"/>
        <v>1.9095490622937573E-2</v>
      </c>
    </row>
    <row r="207" spans="1:10" x14ac:dyDescent="0.25">
      <c r="A207" s="100" t="s">
        <v>95</v>
      </c>
      <c r="B207" s="108" t="s">
        <v>127</v>
      </c>
      <c r="C207" s="104" t="s">
        <v>12</v>
      </c>
      <c r="D207" s="104" t="s">
        <v>7</v>
      </c>
      <c r="E207" s="104" t="s">
        <v>70</v>
      </c>
      <c r="F207" s="103">
        <v>227354</v>
      </c>
      <c r="G207" s="110">
        <v>9.2644517403293422E-2</v>
      </c>
      <c r="H207" s="97">
        <v>9.5</v>
      </c>
      <c r="I207" s="103">
        <f t="shared" si="6"/>
        <v>43197.26</v>
      </c>
      <c r="J207" s="118">
        <f t="shared" si="7"/>
        <v>1.760245830662575E-2</v>
      </c>
    </row>
    <row r="208" spans="1:10" x14ac:dyDescent="0.25">
      <c r="A208" s="100" t="s">
        <v>95</v>
      </c>
      <c r="B208" s="108" t="s">
        <v>127</v>
      </c>
      <c r="C208" s="104" t="s">
        <v>12</v>
      </c>
      <c r="D208" s="104" t="s">
        <v>6</v>
      </c>
      <c r="E208" s="104" t="s">
        <v>67</v>
      </c>
      <c r="F208" s="103">
        <v>410519</v>
      </c>
      <c r="G208" s="105">
        <v>0.20325047072214694</v>
      </c>
      <c r="H208" s="97">
        <v>6.5</v>
      </c>
      <c r="I208" s="103">
        <f t="shared" si="6"/>
        <v>53367.47</v>
      </c>
      <c r="J208" s="118">
        <f t="shared" si="7"/>
        <v>2.6422561193879104E-2</v>
      </c>
    </row>
    <row r="209" spans="1:10" x14ac:dyDescent="0.25">
      <c r="A209" s="100" t="s">
        <v>95</v>
      </c>
      <c r="B209" s="108" t="s">
        <v>127</v>
      </c>
      <c r="C209" s="104" t="s">
        <v>12</v>
      </c>
      <c r="D209" s="104" t="s">
        <v>68</v>
      </c>
      <c r="E209" s="104" t="s">
        <v>70</v>
      </c>
      <c r="F209" s="103">
        <v>430346</v>
      </c>
      <c r="G209" s="110">
        <v>9.6192154527588974E-2</v>
      </c>
      <c r="H209" s="97">
        <v>6.5</v>
      </c>
      <c r="I209" s="103">
        <f t="shared" si="6"/>
        <v>55944.98</v>
      </c>
      <c r="J209" s="118">
        <f t="shared" si="7"/>
        <v>1.2504980088586566E-2</v>
      </c>
    </row>
    <row r="210" spans="1:10" x14ac:dyDescent="0.25">
      <c r="A210" s="100" t="s">
        <v>95</v>
      </c>
      <c r="B210" s="108" t="s">
        <v>127</v>
      </c>
      <c r="C210" s="104" t="s">
        <v>12</v>
      </c>
      <c r="D210" s="104" t="s">
        <v>7</v>
      </c>
      <c r="E210" s="104" t="s">
        <v>69</v>
      </c>
      <c r="F210" s="103">
        <v>1096755</v>
      </c>
      <c r="G210" s="110">
        <v>0.44691686834033739</v>
      </c>
      <c r="H210" s="97">
        <v>3.8</v>
      </c>
      <c r="I210" s="103">
        <f t="shared" si="6"/>
        <v>83353.38</v>
      </c>
      <c r="J210" s="118">
        <f t="shared" si="7"/>
        <v>3.396568199386564E-2</v>
      </c>
    </row>
    <row r="211" spans="1:10" x14ac:dyDescent="0.25">
      <c r="A211" s="100" t="s">
        <v>95</v>
      </c>
      <c r="B211" s="108" t="s">
        <v>127</v>
      </c>
      <c r="C211" s="104" t="s">
        <v>12</v>
      </c>
      <c r="D211" s="104" t="s">
        <v>7</v>
      </c>
      <c r="E211" s="104" t="s">
        <v>67</v>
      </c>
      <c r="F211" s="103">
        <v>1129938</v>
      </c>
      <c r="G211" s="105">
        <v>0.46043861425636917</v>
      </c>
      <c r="H211" s="97">
        <v>3.8</v>
      </c>
      <c r="I211" s="103">
        <f t="shared" si="6"/>
        <v>85875.287999999986</v>
      </c>
      <c r="J211" s="118">
        <f t="shared" si="7"/>
        <v>3.4993334683484055E-2</v>
      </c>
    </row>
    <row r="212" spans="1:10" x14ac:dyDescent="0.25">
      <c r="A212" s="100" t="s">
        <v>95</v>
      </c>
      <c r="B212" s="108" t="s">
        <v>127</v>
      </c>
      <c r="C212" s="104" t="s">
        <v>12</v>
      </c>
      <c r="D212" s="104" t="s">
        <v>6</v>
      </c>
      <c r="E212" s="104" t="s">
        <v>69</v>
      </c>
      <c r="F212" s="103">
        <v>1406258</v>
      </c>
      <c r="G212" s="110">
        <v>0.69624694705186585</v>
      </c>
      <c r="H212" s="97">
        <v>3.8</v>
      </c>
      <c r="I212" s="103">
        <f t="shared" si="6"/>
        <v>106875.60799999999</v>
      </c>
      <c r="J212" s="118">
        <f t="shared" si="7"/>
        <v>5.2914767975941801E-2</v>
      </c>
    </row>
    <row r="213" spans="1:10" x14ac:dyDescent="0.25">
      <c r="A213" s="100" t="s">
        <v>95</v>
      </c>
      <c r="B213" s="108" t="s">
        <v>127</v>
      </c>
      <c r="C213" s="104" t="s">
        <v>12</v>
      </c>
      <c r="D213" s="104" t="s">
        <v>68</v>
      </c>
      <c r="E213" s="104" t="s">
        <v>67</v>
      </c>
      <c r="F213" s="103">
        <v>1540457</v>
      </c>
      <c r="G213" s="105">
        <v>0.34432730358155095</v>
      </c>
      <c r="H213" s="97">
        <v>2.9</v>
      </c>
      <c r="I213" s="103">
        <f t="shared" si="6"/>
        <v>89346.505999999994</v>
      </c>
      <c r="J213" s="118">
        <f t="shared" si="7"/>
        <v>1.9970983607729954E-2</v>
      </c>
    </row>
    <row r="214" spans="1:10" x14ac:dyDescent="0.25">
      <c r="A214" s="100" t="s">
        <v>95</v>
      </c>
      <c r="B214" s="108" t="s">
        <v>127</v>
      </c>
      <c r="C214" s="104" t="s">
        <v>12</v>
      </c>
      <c r="D214" s="104" t="s">
        <v>6</v>
      </c>
      <c r="E214" s="104" t="s">
        <v>9</v>
      </c>
      <c r="F214" s="103">
        <v>2019769</v>
      </c>
      <c r="G214" s="105">
        <v>1</v>
      </c>
      <c r="H214" s="97">
        <v>2.2000000000000002</v>
      </c>
      <c r="I214" s="103">
        <f t="shared" si="6"/>
        <v>88869.83600000001</v>
      </c>
      <c r="J214" s="118">
        <f t="shared" si="7"/>
        <v>4.4000000000000004E-2</v>
      </c>
    </row>
    <row r="215" spans="1:10" x14ac:dyDescent="0.25">
      <c r="A215" s="100" t="s">
        <v>95</v>
      </c>
      <c r="B215" s="108" t="s">
        <v>127</v>
      </c>
      <c r="C215" s="104" t="s">
        <v>12</v>
      </c>
      <c r="D215" s="104" t="s">
        <v>7</v>
      </c>
      <c r="E215" s="104" t="s">
        <v>9</v>
      </c>
      <c r="F215" s="103">
        <v>2454047</v>
      </c>
      <c r="G215" s="105">
        <v>1</v>
      </c>
      <c r="H215" s="97">
        <v>2.2000000000000002</v>
      </c>
      <c r="I215" s="103">
        <f t="shared" si="6"/>
        <v>107978.06800000001</v>
      </c>
      <c r="J215" s="118">
        <f t="shared" si="7"/>
        <v>4.4000000000000004E-2</v>
      </c>
    </row>
    <row r="216" spans="1:10" x14ac:dyDescent="0.25">
      <c r="A216" s="100" t="s">
        <v>95</v>
      </c>
      <c r="B216" s="108" t="s">
        <v>127</v>
      </c>
      <c r="C216" s="104" t="s">
        <v>12</v>
      </c>
      <c r="D216" s="104" t="s">
        <v>68</v>
      </c>
      <c r="E216" s="104" t="s">
        <v>69</v>
      </c>
      <c r="F216" s="103">
        <v>2503013</v>
      </c>
      <c r="G216" s="110">
        <v>0.55948054189086005</v>
      </c>
      <c r="H216" s="97">
        <v>2.2000000000000002</v>
      </c>
      <c r="I216" s="103">
        <f t="shared" si="6"/>
        <v>110132.57200000001</v>
      </c>
      <c r="J216" s="118">
        <f t="shared" si="7"/>
        <v>2.4617143843197846E-2</v>
      </c>
    </row>
    <row r="217" spans="1:10" x14ac:dyDescent="0.25">
      <c r="A217" s="100" t="s">
        <v>95</v>
      </c>
      <c r="B217" s="108" t="s">
        <v>127</v>
      </c>
      <c r="C217" s="104" t="s">
        <v>12</v>
      </c>
      <c r="D217" s="104" t="s">
        <v>68</v>
      </c>
      <c r="E217" s="104" t="s">
        <v>9</v>
      </c>
      <c r="F217" s="103">
        <v>4473816</v>
      </c>
      <c r="G217" s="105">
        <v>1</v>
      </c>
      <c r="H217" s="97">
        <v>0.7</v>
      </c>
      <c r="I217" s="103">
        <f t="shared" si="6"/>
        <v>62633.423999999992</v>
      </c>
      <c r="J217" s="118">
        <f t="shared" si="7"/>
        <v>1.3999999999999999E-2</v>
      </c>
    </row>
    <row r="218" spans="1:10" x14ac:dyDescent="0.25">
      <c r="A218" s="100" t="s">
        <v>95</v>
      </c>
      <c r="B218" s="108" t="s">
        <v>127</v>
      </c>
      <c r="C218" s="104" t="s">
        <v>0</v>
      </c>
      <c r="D218" s="104" t="s">
        <v>7</v>
      </c>
      <c r="E218" s="104" t="s">
        <v>70</v>
      </c>
      <c r="F218" s="103">
        <v>1991088</v>
      </c>
      <c r="G218" s="110">
        <v>0.15838658061190519</v>
      </c>
      <c r="H218" s="97">
        <v>4.5</v>
      </c>
      <c r="I218" s="103">
        <f t="shared" si="6"/>
        <v>179197.92</v>
      </c>
      <c r="J218" s="118">
        <f t="shared" si="7"/>
        <v>1.4254792255071466E-2</v>
      </c>
    </row>
    <row r="219" spans="1:10" x14ac:dyDescent="0.25">
      <c r="A219" s="100" t="s">
        <v>95</v>
      </c>
      <c r="B219" s="108" t="s">
        <v>127</v>
      </c>
      <c r="C219" s="104" t="s">
        <v>0</v>
      </c>
      <c r="D219" s="104" t="s">
        <v>6</v>
      </c>
      <c r="E219" s="104" t="s">
        <v>70</v>
      </c>
      <c r="F219" s="103">
        <v>2707356</v>
      </c>
      <c r="G219" s="110">
        <v>0.22454886293853429</v>
      </c>
      <c r="H219" s="97">
        <v>3.9</v>
      </c>
      <c r="I219" s="103">
        <f t="shared" si="6"/>
        <v>211173.76800000001</v>
      </c>
      <c r="J219" s="118">
        <f t="shared" si="7"/>
        <v>1.7514811309205673E-2</v>
      </c>
    </row>
    <row r="220" spans="1:10" x14ac:dyDescent="0.25">
      <c r="A220" s="100" t="s">
        <v>95</v>
      </c>
      <c r="B220" s="108" t="s">
        <v>127</v>
      </c>
      <c r="C220" s="104" t="s">
        <v>0</v>
      </c>
      <c r="D220" s="104" t="s">
        <v>6</v>
      </c>
      <c r="E220" s="104" t="s">
        <v>67</v>
      </c>
      <c r="F220" s="103">
        <v>4093813</v>
      </c>
      <c r="G220" s="105">
        <v>0.33954199382459854</v>
      </c>
      <c r="H220" s="97">
        <v>2.7</v>
      </c>
      <c r="I220" s="103">
        <f t="shared" si="6"/>
        <v>221065.90200000003</v>
      </c>
      <c r="J220" s="118">
        <f t="shared" si="7"/>
        <v>1.8335267666528324E-2</v>
      </c>
    </row>
    <row r="221" spans="1:10" x14ac:dyDescent="0.25">
      <c r="A221" s="100" t="s">
        <v>95</v>
      </c>
      <c r="B221" s="108" t="s">
        <v>127</v>
      </c>
      <c r="C221" s="104" t="s">
        <v>0</v>
      </c>
      <c r="D221" s="104" t="s">
        <v>7</v>
      </c>
      <c r="E221" s="104" t="s">
        <v>69</v>
      </c>
      <c r="F221" s="103">
        <v>4420236</v>
      </c>
      <c r="G221" s="110">
        <v>0.35161985082409486</v>
      </c>
      <c r="H221" s="97">
        <v>2.7</v>
      </c>
      <c r="I221" s="103">
        <f t="shared" si="6"/>
        <v>238692.74400000004</v>
      </c>
      <c r="J221" s="118">
        <f t="shared" si="7"/>
        <v>1.8987471944501125E-2</v>
      </c>
    </row>
    <row r="222" spans="1:10" x14ac:dyDescent="0.25">
      <c r="A222" s="100" t="s">
        <v>95</v>
      </c>
      <c r="B222" s="108" t="s">
        <v>127</v>
      </c>
      <c r="C222" s="104" t="s">
        <v>0</v>
      </c>
      <c r="D222" s="104" t="s">
        <v>68</v>
      </c>
      <c r="E222" s="104" t="s">
        <v>70</v>
      </c>
      <c r="F222" s="103">
        <v>4698444</v>
      </c>
      <c r="G222" s="110">
        <v>0.19077703354154812</v>
      </c>
      <c r="H222" s="97">
        <v>2.7</v>
      </c>
      <c r="I222" s="103">
        <f t="shared" si="6"/>
        <v>253715.97600000002</v>
      </c>
      <c r="J222" s="118">
        <f t="shared" si="7"/>
        <v>1.0301959811243599E-2</v>
      </c>
    </row>
    <row r="223" spans="1:10" x14ac:dyDescent="0.25">
      <c r="A223" s="100" t="s">
        <v>95</v>
      </c>
      <c r="B223" s="108" t="s">
        <v>127</v>
      </c>
      <c r="C223" s="104" t="s">
        <v>0</v>
      </c>
      <c r="D223" s="104" t="s">
        <v>6</v>
      </c>
      <c r="E223" s="104" t="s">
        <v>69</v>
      </c>
      <c r="F223" s="103">
        <v>5255699</v>
      </c>
      <c r="G223" s="110">
        <v>0.43590914323686714</v>
      </c>
      <c r="H223" s="97">
        <v>2.2999999999999998</v>
      </c>
      <c r="I223" s="103">
        <f t="shared" si="6"/>
        <v>241762.15399999998</v>
      </c>
      <c r="J223" s="118">
        <f t="shared" si="7"/>
        <v>2.0051820588895888E-2</v>
      </c>
    </row>
    <row r="224" spans="1:10" x14ac:dyDescent="0.25">
      <c r="A224" s="100" t="s">
        <v>95</v>
      </c>
      <c r="B224" s="108" t="s">
        <v>127</v>
      </c>
      <c r="C224" s="104" t="s">
        <v>0</v>
      </c>
      <c r="D224" s="104" t="s">
        <v>7</v>
      </c>
      <c r="E224" s="104" t="s">
        <v>67</v>
      </c>
      <c r="F224" s="103">
        <v>6159741</v>
      </c>
      <c r="G224" s="105">
        <v>0.48999356856399995</v>
      </c>
      <c r="H224" s="97">
        <v>2.1</v>
      </c>
      <c r="I224" s="103">
        <f t="shared" si="6"/>
        <v>258709.122</v>
      </c>
      <c r="J224" s="118">
        <f t="shared" si="7"/>
        <v>2.0579729879688001E-2</v>
      </c>
    </row>
    <row r="225" spans="1:10" x14ac:dyDescent="0.25">
      <c r="A225" s="100" t="s">
        <v>95</v>
      </c>
      <c r="B225" s="108" t="s">
        <v>127</v>
      </c>
      <c r="C225" s="104" t="s">
        <v>0</v>
      </c>
      <c r="D225" s="104" t="s">
        <v>68</v>
      </c>
      <c r="E225" s="104" t="s">
        <v>69</v>
      </c>
      <c r="F225" s="103">
        <v>9675935</v>
      </c>
      <c r="G225" s="110">
        <v>0.39288457541280464</v>
      </c>
      <c r="H225" s="97">
        <v>1.6</v>
      </c>
      <c r="I225" s="103">
        <f t="shared" si="6"/>
        <v>309629.92</v>
      </c>
      <c r="J225" s="118">
        <f t="shared" si="7"/>
        <v>1.2572306413209748E-2</v>
      </c>
    </row>
    <row r="226" spans="1:10" x14ac:dyDescent="0.25">
      <c r="A226" s="100" t="s">
        <v>95</v>
      </c>
      <c r="B226" s="108" t="s">
        <v>127</v>
      </c>
      <c r="C226" s="104" t="s">
        <v>0</v>
      </c>
      <c r="D226" s="104" t="s">
        <v>68</v>
      </c>
      <c r="E226" s="104" t="s">
        <v>67</v>
      </c>
      <c r="F226" s="103">
        <v>10253554</v>
      </c>
      <c r="G226" s="105">
        <v>0.41633839104564724</v>
      </c>
      <c r="H226" s="109">
        <v>1.4</v>
      </c>
      <c r="I226" s="103">
        <f t="shared" si="6"/>
        <v>287099.51199999999</v>
      </c>
      <c r="J226" s="118">
        <f t="shared" si="7"/>
        <v>1.1657474949278122E-2</v>
      </c>
    </row>
    <row r="227" spans="1:10" x14ac:dyDescent="0.25">
      <c r="A227" s="100" t="s">
        <v>95</v>
      </c>
      <c r="B227" s="108" t="s">
        <v>127</v>
      </c>
      <c r="C227" s="104" t="s">
        <v>0</v>
      </c>
      <c r="D227" s="104" t="s">
        <v>6</v>
      </c>
      <c r="E227" s="104" t="s">
        <v>9</v>
      </c>
      <c r="F227" s="103">
        <v>12056868</v>
      </c>
      <c r="G227" s="105">
        <v>1</v>
      </c>
      <c r="H227" s="109">
        <v>1.4</v>
      </c>
      <c r="I227" s="103">
        <f t="shared" si="6"/>
        <v>337592.304</v>
      </c>
      <c r="J227" s="118">
        <f t="shared" si="7"/>
        <v>2.7999999999999997E-2</v>
      </c>
    </row>
    <row r="228" spans="1:10" x14ac:dyDescent="0.25">
      <c r="A228" s="100" t="s">
        <v>95</v>
      </c>
      <c r="B228" s="108" t="s">
        <v>127</v>
      </c>
      <c r="C228" s="104" t="s">
        <v>0</v>
      </c>
      <c r="D228" s="104" t="s">
        <v>7</v>
      </c>
      <c r="E228" s="104" t="s">
        <v>9</v>
      </c>
      <c r="F228" s="103">
        <v>12571065</v>
      </c>
      <c r="G228" s="105">
        <v>1</v>
      </c>
      <c r="H228" s="109">
        <v>1.2</v>
      </c>
      <c r="I228" s="103">
        <f t="shared" si="6"/>
        <v>301705.56</v>
      </c>
      <c r="J228" s="118">
        <f t="shared" si="7"/>
        <v>2.4E-2</v>
      </c>
    </row>
    <row r="229" spans="1:10" x14ac:dyDescent="0.25">
      <c r="A229" s="100" t="s">
        <v>95</v>
      </c>
      <c r="B229" s="108" t="s">
        <v>127</v>
      </c>
      <c r="C229" s="104" t="s">
        <v>0</v>
      </c>
      <c r="D229" s="104" t="s">
        <v>68</v>
      </c>
      <c r="E229" s="104" t="s">
        <v>9</v>
      </c>
      <c r="F229" s="103">
        <v>24627933</v>
      </c>
      <c r="G229" s="105">
        <v>1</v>
      </c>
      <c r="H229" s="97">
        <v>0.8</v>
      </c>
      <c r="I229" s="103">
        <f t="shared" si="6"/>
        <v>394046.92800000007</v>
      </c>
      <c r="J229" s="118">
        <f t="shared" si="7"/>
        <v>1.6E-2</v>
      </c>
    </row>
    <row r="230" spans="1:10" x14ac:dyDescent="0.25">
      <c r="A230" s="100" t="s">
        <v>94</v>
      </c>
      <c r="B230" s="108" t="s">
        <v>127</v>
      </c>
      <c r="C230" s="104" t="s">
        <v>72</v>
      </c>
      <c r="D230" s="104" t="s">
        <v>7</v>
      </c>
      <c r="E230" s="104" t="s">
        <v>69</v>
      </c>
      <c r="F230" s="103">
        <v>59716</v>
      </c>
      <c r="G230" s="105">
        <v>0.16794631657695056</v>
      </c>
      <c r="H230" s="97">
        <v>21.2</v>
      </c>
      <c r="I230" s="103">
        <f t="shared" si="6"/>
        <v>25319.583999999999</v>
      </c>
      <c r="J230" s="118">
        <f t="shared" si="7"/>
        <v>7.1209238228627042E-2</v>
      </c>
    </row>
    <row r="231" spans="1:10" x14ac:dyDescent="0.25">
      <c r="A231" s="100" t="s">
        <v>94</v>
      </c>
      <c r="B231" s="108" t="s">
        <v>127</v>
      </c>
      <c r="C231" s="104" t="s">
        <v>72</v>
      </c>
      <c r="D231" s="104" t="s">
        <v>6</v>
      </c>
      <c r="E231" s="104" t="s">
        <v>67</v>
      </c>
      <c r="F231" s="103">
        <v>127060</v>
      </c>
      <c r="G231" s="105">
        <v>0.28181697200904937</v>
      </c>
      <c r="H231" s="97">
        <v>13.9</v>
      </c>
      <c r="I231" s="103">
        <f t="shared" si="6"/>
        <v>35322.68</v>
      </c>
      <c r="J231" s="118">
        <f t="shared" si="7"/>
        <v>7.8345118218515725E-2</v>
      </c>
    </row>
    <row r="232" spans="1:10" x14ac:dyDescent="0.25">
      <c r="A232" s="100" t="s">
        <v>94</v>
      </c>
      <c r="B232" s="108" t="s">
        <v>127</v>
      </c>
      <c r="C232" s="104" t="s">
        <v>72</v>
      </c>
      <c r="D232" s="104" t="s">
        <v>7</v>
      </c>
      <c r="E232" s="104" t="s">
        <v>70</v>
      </c>
      <c r="F232" s="103">
        <v>136600</v>
      </c>
      <c r="G232" s="105">
        <v>0.38417621482368958</v>
      </c>
      <c r="H232" s="97">
        <v>13.9</v>
      </c>
      <c r="I232" s="103">
        <f t="shared" si="6"/>
        <v>37974.800000000003</v>
      </c>
      <c r="J232" s="118">
        <f t="shared" si="7"/>
        <v>0.10680098772098572</v>
      </c>
    </row>
    <row r="233" spans="1:10" x14ac:dyDescent="0.25">
      <c r="A233" s="100" t="s">
        <v>94</v>
      </c>
      <c r="B233" s="108" t="s">
        <v>127</v>
      </c>
      <c r="C233" s="104" t="s">
        <v>72</v>
      </c>
      <c r="D233" s="104" t="s">
        <v>6</v>
      </c>
      <c r="E233" s="104" t="s">
        <v>69</v>
      </c>
      <c r="F233" s="103">
        <v>136943</v>
      </c>
      <c r="G233" s="105">
        <v>0.30373730204498073</v>
      </c>
      <c r="H233" s="97">
        <v>13.9</v>
      </c>
      <c r="I233" s="103">
        <f t="shared" si="6"/>
        <v>38070.154000000002</v>
      </c>
      <c r="J233" s="118">
        <f t="shared" si="7"/>
        <v>8.443896996850464E-2</v>
      </c>
    </row>
    <row r="234" spans="1:10" x14ac:dyDescent="0.25">
      <c r="A234" s="100" t="s">
        <v>94</v>
      </c>
      <c r="B234" s="108" t="s">
        <v>127</v>
      </c>
      <c r="C234" s="104" t="s">
        <v>72</v>
      </c>
      <c r="D234" s="104" t="s">
        <v>7</v>
      </c>
      <c r="E234" s="104" t="s">
        <v>67</v>
      </c>
      <c r="F234" s="103">
        <v>159250</v>
      </c>
      <c r="G234" s="105">
        <v>0.4478774685993599</v>
      </c>
      <c r="H234" s="97">
        <v>12.7</v>
      </c>
      <c r="I234" s="103">
        <f t="shared" si="6"/>
        <v>40449.5</v>
      </c>
      <c r="J234" s="118">
        <f t="shared" si="7"/>
        <v>0.1137608770242374</v>
      </c>
    </row>
    <row r="235" spans="1:10" x14ac:dyDescent="0.25">
      <c r="A235" s="100" t="s">
        <v>94</v>
      </c>
      <c r="B235" s="108" t="s">
        <v>127</v>
      </c>
      <c r="C235" s="104" t="s">
        <v>72</v>
      </c>
      <c r="D235" s="104" t="s">
        <v>6</v>
      </c>
      <c r="E235" s="104" t="s">
        <v>70</v>
      </c>
      <c r="F235" s="103">
        <v>186857</v>
      </c>
      <c r="G235" s="105">
        <v>0.4144457259459699</v>
      </c>
      <c r="H235" s="97">
        <v>12.7</v>
      </c>
      <c r="I235" s="103">
        <f t="shared" si="6"/>
        <v>47461.678</v>
      </c>
      <c r="J235" s="118">
        <f t="shared" si="7"/>
        <v>0.10526921439027635</v>
      </c>
    </row>
    <row r="236" spans="1:10" x14ac:dyDescent="0.25">
      <c r="A236" s="100" t="s">
        <v>94</v>
      </c>
      <c r="B236" s="108" t="s">
        <v>127</v>
      </c>
      <c r="C236" s="104" t="s">
        <v>72</v>
      </c>
      <c r="D236" s="104" t="s">
        <v>68</v>
      </c>
      <c r="E236" s="104" t="s">
        <v>69</v>
      </c>
      <c r="F236" s="103">
        <v>196659</v>
      </c>
      <c r="G236" s="105">
        <v>0.24386490514938755</v>
      </c>
      <c r="H236" s="97">
        <v>12.7</v>
      </c>
      <c r="I236" s="103">
        <f t="shared" si="6"/>
        <v>49951.385999999999</v>
      </c>
      <c r="J236" s="118">
        <f t="shared" si="7"/>
        <v>6.1941685907944431E-2</v>
      </c>
    </row>
    <row r="237" spans="1:10" x14ac:dyDescent="0.25">
      <c r="A237" s="100" t="s">
        <v>94</v>
      </c>
      <c r="B237" s="108" t="s">
        <v>127</v>
      </c>
      <c r="C237" s="104" t="s">
        <v>72</v>
      </c>
      <c r="D237" s="104" t="s">
        <v>68</v>
      </c>
      <c r="E237" s="104" t="s">
        <v>67</v>
      </c>
      <c r="F237" s="103">
        <v>286310</v>
      </c>
      <c r="G237" s="105">
        <v>0.35503567593306762</v>
      </c>
      <c r="H237" s="97">
        <v>9.5</v>
      </c>
      <c r="I237" s="103">
        <f t="shared" si="6"/>
        <v>54398.9</v>
      </c>
      <c r="J237" s="118">
        <f t="shared" si="7"/>
        <v>6.7456778427282857E-2</v>
      </c>
    </row>
    <row r="238" spans="1:10" x14ac:dyDescent="0.25">
      <c r="A238" s="100" t="s">
        <v>94</v>
      </c>
      <c r="B238" s="108" t="s">
        <v>127</v>
      </c>
      <c r="C238" s="104" t="s">
        <v>72</v>
      </c>
      <c r="D238" s="104" t="s">
        <v>68</v>
      </c>
      <c r="E238" s="104" t="s">
        <v>70</v>
      </c>
      <c r="F238" s="103">
        <v>323457</v>
      </c>
      <c r="G238" s="105">
        <v>0.4010994189175448</v>
      </c>
      <c r="H238" s="97">
        <v>8.6999999999999993</v>
      </c>
      <c r="I238" s="103">
        <f t="shared" si="6"/>
        <v>56281.517999999996</v>
      </c>
      <c r="J238" s="118">
        <f t="shared" si="7"/>
        <v>6.9791298891652781E-2</v>
      </c>
    </row>
    <row r="239" spans="1:10" x14ac:dyDescent="0.25">
      <c r="A239" s="100" t="s">
        <v>94</v>
      </c>
      <c r="B239" s="108" t="s">
        <v>127</v>
      </c>
      <c r="C239" s="104" t="s">
        <v>72</v>
      </c>
      <c r="D239" s="104" t="s">
        <v>7</v>
      </c>
      <c r="E239" s="104" t="s">
        <v>9</v>
      </c>
      <c r="F239" s="103">
        <v>355566</v>
      </c>
      <c r="G239" s="105">
        <v>1</v>
      </c>
      <c r="H239" s="97">
        <v>8.1</v>
      </c>
      <c r="I239" s="103">
        <f t="shared" si="6"/>
        <v>57601.692000000003</v>
      </c>
      <c r="J239" s="118">
        <f t="shared" si="7"/>
        <v>0.16200000000000001</v>
      </c>
    </row>
    <row r="240" spans="1:10" x14ac:dyDescent="0.25">
      <c r="A240" s="100" t="s">
        <v>94</v>
      </c>
      <c r="B240" s="108" t="s">
        <v>127</v>
      </c>
      <c r="C240" s="104" t="s">
        <v>72</v>
      </c>
      <c r="D240" s="104" t="s">
        <v>6</v>
      </c>
      <c r="E240" s="104" t="s">
        <v>9</v>
      </c>
      <c r="F240" s="103">
        <v>450860</v>
      </c>
      <c r="G240" s="105">
        <v>1</v>
      </c>
      <c r="H240" s="97">
        <v>6.9</v>
      </c>
      <c r="I240" s="103">
        <f t="shared" si="6"/>
        <v>62218.68</v>
      </c>
      <c r="J240" s="118">
        <f t="shared" si="7"/>
        <v>0.13800000000000001</v>
      </c>
    </row>
    <row r="241" spans="1:10" x14ac:dyDescent="0.25">
      <c r="A241" s="100" t="s">
        <v>94</v>
      </c>
      <c r="B241" s="108" t="s">
        <v>127</v>
      </c>
      <c r="C241" s="104" t="s">
        <v>72</v>
      </c>
      <c r="D241" s="104" t="s">
        <v>68</v>
      </c>
      <c r="E241" s="104" t="s">
        <v>9</v>
      </c>
      <c r="F241" s="103">
        <v>806426</v>
      </c>
      <c r="G241" s="105">
        <v>1</v>
      </c>
      <c r="H241" s="97">
        <v>5.2</v>
      </c>
      <c r="I241" s="103">
        <f t="shared" si="6"/>
        <v>83868.304000000004</v>
      </c>
      <c r="J241" s="118">
        <f t="shared" si="7"/>
        <v>0.10400000000000001</v>
      </c>
    </row>
    <row r="242" spans="1:10" x14ac:dyDescent="0.25">
      <c r="A242" s="100" t="s">
        <v>94</v>
      </c>
      <c r="B242" s="108" t="s">
        <v>127</v>
      </c>
      <c r="C242" s="104" t="s">
        <v>71</v>
      </c>
      <c r="D242" s="104" t="s">
        <v>6</v>
      </c>
      <c r="E242" s="104" t="s">
        <v>67</v>
      </c>
      <c r="F242" s="103">
        <v>137463</v>
      </c>
      <c r="G242" s="105">
        <v>0.25635942500354336</v>
      </c>
      <c r="H242" s="97">
        <v>17.7</v>
      </c>
      <c r="I242" s="103">
        <f t="shared" si="6"/>
        <v>48661.902000000002</v>
      </c>
      <c r="J242" s="118">
        <f t="shared" si="7"/>
        <v>9.0751236451254352E-2</v>
      </c>
    </row>
    <row r="243" spans="1:10" x14ac:dyDescent="0.25">
      <c r="A243" s="100" t="s">
        <v>94</v>
      </c>
      <c r="B243" s="108" t="s">
        <v>127</v>
      </c>
      <c r="C243" s="104" t="s">
        <v>71</v>
      </c>
      <c r="D243" s="104" t="s">
        <v>7</v>
      </c>
      <c r="E243" s="104" t="s">
        <v>69</v>
      </c>
      <c r="F243" s="103">
        <v>142361</v>
      </c>
      <c r="G243" s="105">
        <v>0.28714261222102322</v>
      </c>
      <c r="H243" s="97">
        <v>17.7</v>
      </c>
      <c r="I243" s="103">
        <f t="shared" si="6"/>
        <v>50395.793999999994</v>
      </c>
      <c r="J243" s="118">
        <f t="shared" si="7"/>
        <v>0.10164848472624222</v>
      </c>
    </row>
    <row r="244" spans="1:10" x14ac:dyDescent="0.25">
      <c r="A244" s="100" t="s">
        <v>94</v>
      </c>
      <c r="B244" s="108" t="s">
        <v>127</v>
      </c>
      <c r="C244" s="104" t="s">
        <v>71</v>
      </c>
      <c r="D244" s="104" t="s">
        <v>7</v>
      </c>
      <c r="E244" s="104" t="s">
        <v>67</v>
      </c>
      <c r="F244" s="103">
        <v>149680</v>
      </c>
      <c r="G244" s="105">
        <v>0.30190505965287373</v>
      </c>
      <c r="H244" s="97">
        <v>17.7</v>
      </c>
      <c r="I244" s="103">
        <f t="shared" si="6"/>
        <v>52986.720000000001</v>
      </c>
      <c r="J244" s="118">
        <f t="shared" si="7"/>
        <v>0.10687439111711729</v>
      </c>
    </row>
    <row r="245" spans="1:10" x14ac:dyDescent="0.25">
      <c r="A245" s="100" t="s">
        <v>94</v>
      </c>
      <c r="B245" s="108" t="s">
        <v>127</v>
      </c>
      <c r="C245" s="104" t="s">
        <v>71</v>
      </c>
      <c r="D245" s="104" t="s">
        <v>6</v>
      </c>
      <c r="E245" s="104" t="s">
        <v>69</v>
      </c>
      <c r="F245" s="103">
        <v>190225</v>
      </c>
      <c r="G245" s="105">
        <v>0.35475707369473269</v>
      </c>
      <c r="H245" s="97">
        <v>16.2</v>
      </c>
      <c r="I245" s="103">
        <f t="shared" si="6"/>
        <v>61632.9</v>
      </c>
      <c r="J245" s="118">
        <f t="shared" si="7"/>
        <v>0.11494129187709339</v>
      </c>
    </row>
    <row r="246" spans="1:10" x14ac:dyDescent="0.25">
      <c r="A246" s="100" t="s">
        <v>94</v>
      </c>
      <c r="B246" s="108" t="s">
        <v>127</v>
      </c>
      <c r="C246" s="104" t="s">
        <v>71</v>
      </c>
      <c r="D246" s="104" t="s">
        <v>7</v>
      </c>
      <c r="E246" s="104" t="s">
        <v>70</v>
      </c>
      <c r="F246" s="103">
        <v>203744</v>
      </c>
      <c r="G246" s="105">
        <v>0.41095232812610305</v>
      </c>
      <c r="H246" s="97">
        <v>13.8</v>
      </c>
      <c r="I246" s="103">
        <f t="shared" si="6"/>
        <v>56233.344000000005</v>
      </c>
      <c r="J246" s="118">
        <f t="shared" si="7"/>
        <v>0.11342284256280445</v>
      </c>
    </row>
    <row r="247" spans="1:10" x14ac:dyDescent="0.25">
      <c r="A247" s="100" t="s">
        <v>94</v>
      </c>
      <c r="B247" s="108" t="s">
        <v>127</v>
      </c>
      <c r="C247" s="104" t="s">
        <v>71</v>
      </c>
      <c r="D247" s="104" t="s">
        <v>6</v>
      </c>
      <c r="E247" s="104" t="s">
        <v>70</v>
      </c>
      <c r="F247" s="103">
        <v>208524</v>
      </c>
      <c r="G247" s="105">
        <v>0.38888350130172394</v>
      </c>
      <c r="H247" s="97">
        <v>13.8</v>
      </c>
      <c r="I247" s="103">
        <f t="shared" si="6"/>
        <v>57552.624000000003</v>
      </c>
      <c r="J247" s="118">
        <f t="shared" si="7"/>
        <v>0.10733184635927583</v>
      </c>
    </row>
    <row r="248" spans="1:10" x14ac:dyDescent="0.25">
      <c r="A248" s="100" t="s">
        <v>94</v>
      </c>
      <c r="B248" s="108" t="s">
        <v>127</v>
      </c>
      <c r="C248" s="104" t="s">
        <v>71</v>
      </c>
      <c r="D248" s="104" t="s">
        <v>68</v>
      </c>
      <c r="E248" s="104" t="s">
        <v>67</v>
      </c>
      <c r="F248" s="103">
        <v>287143</v>
      </c>
      <c r="G248" s="105">
        <v>0.27824014992291646</v>
      </c>
      <c r="H248" s="97">
        <v>12.3</v>
      </c>
      <c r="I248" s="103">
        <f t="shared" si="6"/>
        <v>70637.178000000014</v>
      </c>
      <c r="J248" s="118">
        <f t="shared" si="7"/>
        <v>6.8447076881037447E-2</v>
      </c>
    </row>
    <row r="249" spans="1:10" x14ac:dyDescent="0.25">
      <c r="A249" s="100" t="s">
        <v>94</v>
      </c>
      <c r="B249" s="108" t="s">
        <v>127</v>
      </c>
      <c r="C249" s="104" t="s">
        <v>71</v>
      </c>
      <c r="D249" s="104" t="s">
        <v>68</v>
      </c>
      <c r="E249" s="104" t="s">
        <v>69</v>
      </c>
      <c r="F249" s="103">
        <v>332586</v>
      </c>
      <c r="G249" s="105">
        <v>0.32227419265753682</v>
      </c>
      <c r="H249" s="97">
        <v>11.3</v>
      </c>
      <c r="I249" s="103">
        <f t="shared" si="6"/>
        <v>75164.436000000002</v>
      </c>
      <c r="J249" s="118">
        <f t="shared" si="7"/>
        <v>7.2833967540603325E-2</v>
      </c>
    </row>
    <row r="250" spans="1:10" x14ac:dyDescent="0.25">
      <c r="A250" s="100" t="s">
        <v>94</v>
      </c>
      <c r="B250" s="108" t="s">
        <v>127</v>
      </c>
      <c r="C250" s="104" t="s">
        <v>71</v>
      </c>
      <c r="D250" s="104" t="s">
        <v>68</v>
      </c>
      <c r="E250" s="104" t="s">
        <v>70</v>
      </c>
      <c r="F250" s="103">
        <v>412268</v>
      </c>
      <c r="G250" s="105">
        <v>0.39948565741954678</v>
      </c>
      <c r="H250" s="97">
        <v>9.8000000000000007</v>
      </c>
      <c r="I250" s="103">
        <f t="shared" si="6"/>
        <v>80804.528000000006</v>
      </c>
      <c r="J250" s="118">
        <f t="shared" si="7"/>
        <v>7.8299188854231178E-2</v>
      </c>
    </row>
    <row r="251" spans="1:10" x14ac:dyDescent="0.25">
      <c r="A251" s="100" t="s">
        <v>94</v>
      </c>
      <c r="B251" s="108" t="s">
        <v>127</v>
      </c>
      <c r="C251" s="104" t="s">
        <v>71</v>
      </c>
      <c r="D251" s="104" t="s">
        <v>7</v>
      </c>
      <c r="E251" s="104" t="s">
        <v>9</v>
      </c>
      <c r="F251" s="103">
        <v>495785</v>
      </c>
      <c r="G251" s="105">
        <v>1</v>
      </c>
      <c r="H251" s="97">
        <v>9.1999999999999993</v>
      </c>
      <c r="I251" s="103">
        <f t="shared" si="6"/>
        <v>91224.44</v>
      </c>
      <c r="J251" s="118">
        <f t="shared" si="7"/>
        <v>0.184</v>
      </c>
    </row>
    <row r="252" spans="1:10" x14ac:dyDescent="0.25">
      <c r="A252" s="100" t="s">
        <v>94</v>
      </c>
      <c r="B252" s="108" t="s">
        <v>127</v>
      </c>
      <c r="C252" s="104" t="s">
        <v>71</v>
      </c>
      <c r="D252" s="104" t="s">
        <v>6</v>
      </c>
      <c r="E252" s="104" t="s">
        <v>9</v>
      </c>
      <c r="F252" s="103">
        <v>536212</v>
      </c>
      <c r="G252" s="105">
        <v>1</v>
      </c>
      <c r="H252" s="97">
        <v>8.5</v>
      </c>
      <c r="I252" s="103">
        <f t="shared" si="6"/>
        <v>91156.04</v>
      </c>
      <c r="J252" s="118">
        <f t="shared" si="7"/>
        <v>0.17</v>
      </c>
    </row>
    <row r="253" spans="1:10" x14ac:dyDescent="0.25">
      <c r="A253" s="100" t="s">
        <v>94</v>
      </c>
      <c r="B253" s="108" t="s">
        <v>127</v>
      </c>
      <c r="C253" s="104" t="s">
        <v>71</v>
      </c>
      <c r="D253" s="104" t="s">
        <v>68</v>
      </c>
      <c r="E253" s="104" t="s">
        <v>9</v>
      </c>
      <c r="F253" s="103">
        <v>1031997</v>
      </c>
      <c r="G253" s="105">
        <v>1</v>
      </c>
      <c r="H253" s="97">
        <v>5.8</v>
      </c>
      <c r="I253" s="103">
        <f t="shared" si="6"/>
        <v>119711.65199999999</v>
      </c>
      <c r="J253" s="118">
        <f t="shared" si="7"/>
        <v>0.11599999999999999</v>
      </c>
    </row>
    <row r="254" spans="1:10" x14ac:dyDescent="0.25">
      <c r="A254" s="100" t="s">
        <v>94</v>
      </c>
      <c r="B254" s="108" t="s">
        <v>127</v>
      </c>
      <c r="C254" s="104" t="s">
        <v>4</v>
      </c>
      <c r="D254" s="104" t="s">
        <v>6</v>
      </c>
      <c r="E254" s="104" t="s">
        <v>67</v>
      </c>
      <c r="F254" s="103">
        <v>63425</v>
      </c>
      <c r="G254" s="105">
        <v>0.17032652743351426</v>
      </c>
      <c r="H254" s="97">
        <v>26.3</v>
      </c>
      <c r="I254" s="103">
        <f t="shared" si="6"/>
        <v>33361.550000000003</v>
      </c>
      <c r="J254" s="118">
        <f t="shared" si="7"/>
        <v>8.9591753430028495E-2</v>
      </c>
    </row>
    <row r="255" spans="1:10" x14ac:dyDescent="0.25">
      <c r="A255" s="100" t="s">
        <v>94</v>
      </c>
      <c r="B255" s="108" t="s">
        <v>127</v>
      </c>
      <c r="C255" s="104" t="s">
        <v>4</v>
      </c>
      <c r="D255" s="104" t="s">
        <v>7</v>
      </c>
      <c r="E255" s="104" t="s">
        <v>67</v>
      </c>
      <c r="F255" s="103">
        <v>113211</v>
      </c>
      <c r="G255" s="105">
        <v>0.28125349358918622</v>
      </c>
      <c r="H255" s="97">
        <v>20.2</v>
      </c>
      <c r="I255" s="103">
        <f t="shared" si="6"/>
        <v>45737.243999999992</v>
      </c>
      <c r="J255" s="118">
        <f t="shared" si="7"/>
        <v>0.11362641141003121</v>
      </c>
    </row>
    <row r="256" spans="1:10" x14ac:dyDescent="0.25">
      <c r="A256" s="100" t="s">
        <v>94</v>
      </c>
      <c r="B256" s="108" t="s">
        <v>127</v>
      </c>
      <c r="C256" s="104" t="s">
        <v>4</v>
      </c>
      <c r="D256" s="104" t="s">
        <v>7</v>
      </c>
      <c r="E256" s="104" t="s">
        <v>70</v>
      </c>
      <c r="F256" s="103">
        <v>123653</v>
      </c>
      <c r="G256" s="105">
        <v>0.30719486836777027</v>
      </c>
      <c r="H256" s="97">
        <v>20.2</v>
      </c>
      <c r="I256" s="103">
        <f t="shared" si="6"/>
        <v>49955.812000000005</v>
      </c>
      <c r="J256" s="118">
        <f t="shared" si="7"/>
        <v>0.12410672682057917</v>
      </c>
    </row>
    <row r="257" spans="1:10" x14ac:dyDescent="0.25">
      <c r="A257" s="100" t="s">
        <v>94</v>
      </c>
      <c r="B257" s="108" t="s">
        <v>127</v>
      </c>
      <c r="C257" s="104" t="s">
        <v>4</v>
      </c>
      <c r="D257" s="104" t="s">
        <v>6</v>
      </c>
      <c r="E257" s="104" t="s">
        <v>70</v>
      </c>
      <c r="F257" s="103">
        <v>152612</v>
      </c>
      <c r="G257" s="105">
        <v>0.40983637374353138</v>
      </c>
      <c r="H257" s="97">
        <v>16.5</v>
      </c>
      <c r="I257" s="103">
        <f t="shared" si="6"/>
        <v>50361.96</v>
      </c>
      <c r="J257" s="118">
        <f t="shared" si="7"/>
        <v>0.13524600333536535</v>
      </c>
    </row>
    <row r="258" spans="1:10" x14ac:dyDescent="0.25">
      <c r="A258" s="100" t="s">
        <v>94</v>
      </c>
      <c r="B258" s="108" t="s">
        <v>127</v>
      </c>
      <c r="C258" s="104" t="s">
        <v>4</v>
      </c>
      <c r="D258" s="104" t="s">
        <v>6</v>
      </c>
      <c r="E258" s="104" t="s">
        <v>69</v>
      </c>
      <c r="F258" s="103">
        <v>156336</v>
      </c>
      <c r="G258" s="105">
        <v>0.41983709882295439</v>
      </c>
      <c r="H258" s="97">
        <v>161.5</v>
      </c>
      <c r="I258" s="103">
        <f t="shared" ref="I258:I321" si="8">2*(H258*F258/100)</f>
        <v>504965.28</v>
      </c>
      <c r="J258" s="118">
        <f t="shared" ref="J258:J321" si="9">2*(H258*G258/100)</f>
        <v>1.3560738291981425</v>
      </c>
    </row>
    <row r="259" spans="1:10" x14ac:dyDescent="0.25">
      <c r="A259" s="100" t="s">
        <v>94</v>
      </c>
      <c r="B259" s="108" t="s">
        <v>127</v>
      </c>
      <c r="C259" s="104" t="s">
        <v>4</v>
      </c>
      <c r="D259" s="104" t="s">
        <v>7</v>
      </c>
      <c r="E259" s="104" t="s">
        <v>69</v>
      </c>
      <c r="F259" s="103">
        <v>165659</v>
      </c>
      <c r="G259" s="105">
        <v>0.41155163804304351</v>
      </c>
      <c r="H259" s="97">
        <v>16.5</v>
      </c>
      <c r="I259" s="103">
        <f t="shared" si="8"/>
        <v>54667.47</v>
      </c>
      <c r="J259" s="118">
        <f t="shared" si="9"/>
        <v>0.13581204055420437</v>
      </c>
    </row>
    <row r="260" spans="1:10" x14ac:dyDescent="0.25">
      <c r="A260" s="100" t="s">
        <v>94</v>
      </c>
      <c r="B260" s="108" t="s">
        <v>127</v>
      </c>
      <c r="C260" s="104" t="s">
        <v>4</v>
      </c>
      <c r="D260" s="104" t="s">
        <v>68</v>
      </c>
      <c r="E260" s="104" t="s">
        <v>67</v>
      </c>
      <c r="F260" s="103">
        <v>176636</v>
      </c>
      <c r="G260" s="105">
        <v>0.22794800850694802</v>
      </c>
      <c r="H260" s="97">
        <v>16.5</v>
      </c>
      <c r="I260" s="103">
        <f t="shared" si="8"/>
        <v>58289.88</v>
      </c>
      <c r="J260" s="118">
        <f t="shared" si="9"/>
        <v>7.5222842807292842E-2</v>
      </c>
    </row>
    <row r="261" spans="1:10" x14ac:dyDescent="0.25">
      <c r="A261" s="100" t="s">
        <v>94</v>
      </c>
      <c r="B261" s="108" t="s">
        <v>127</v>
      </c>
      <c r="C261" s="104" t="s">
        <v>4</v>
      </c>
      <c r="D261" s="104" t="s">
        <v>68</v>
      </c>
      <c r="E261" s="104" t="s">
        <v>70</v>
      </c>
      <c r="F261" s="103">
        <v>276265</v>
      </c>
      <c r="G261" s="105">
        <v>0.35651881026615184</v>
      </c>
      <c r="H261" s="97">
        <v>12.6</v>
      </c>
      <c r="I261" s="103">
        <f t="shared" si="8"/>
        <v>69618.78</v>
      </c>
      <c r="J261" s="118">
        <f t="shared" si="9"/>
        <v>8.9842740187070266E-2</v>
      </c>
    </row>
    <row r="262" spans="1:10" x14ac:dyDescent="0.25">
      <c r="A262" s="100" t="s">
        <v>94</v>
      </c>
      <c r="B262" s="108" t="s">
        <v>127</v>
      </c>
      <c r="C262" s="104" t="s">
        <v>4</v>
      </c>
      <c r="D262" s="104" t="s">
        <v>68</v>
      </c>
      <c r="E262" s="104" t="s">
        <v>69</v>
      </c>
      <c r="F262" s="103">
        <v>321995</v>
      </c>
      <c r="G262" s="105">
        <v>0.41553318122690014</v>
      </c>
      <c r="H262" s="97">
        <v>11.5</v>
      </c>
      <c r="I262" s="103">
        <f t="shared" si="8"/>
        <v>74058.850000000006</v>
      </c>
      <c r="J262" s="118">
        <f t="shared" si="9"/>
        <v>9.5572631682187034E-2</v>
      </c>
    </row>
    <row r="263" spans="1:10" x14ac:dyDescent="0.25">
      <c r="A263" s="100" t="s">
        <v>94</v>
      </c>
      <c r="B263" s="108" t="s">
        <v>127</v>
      </c>
      <c r="C263" s="104" t="s">
        <v>4</v>
      </c>
      <c r="D263" s="104" t="s">
        <v>6</v>
      </c>
      <c r="E263" s="104" t="s">
        <v>9</v>
      </c>
      <c r="F263" s="103">
        <v>372373</v>
      </c>
      <c r="G263" s="105">
        <v>1</v>
      </c>
      <c r="H263" s="97">
        <v>10.6</v>
      </c>
      <c r="I263" s="103">
        <f t="shared" si="8"/>
        <v>78943.076000000001</v>
      </c>
      <c r="J263" s="118">
        <f t="shared" si="9"/>
        <v>0.21199999999999999</v>
      </c>
    </row>
    <row r="264" spans="1:10" x14ac:dyDescent="0.25">
      <c r="A264" s="100" t="s">
        <v>94</v>
      </c>
      <c r="B264" s="108" t="s">
        <v>127</v>
      </c>
      <c r="C264" s="104" t="s">
        <v>4</v>
      </c>
      <c r="D264" s="104" t="s">
        <v>7</v>
      </c>
      <c r="E264" s="104" t="s">
        <v>9</v>
      </c>
      <c r="F264" s="103">
        <v>402523</v>
      </c>
      <c r="G264" s="105">
        <v>1</v>
      </c>
      <c r="H264" s="97">
        <v>10</v>
      </c>
      <c r="I264" s="103">
        <f t="shared" si="8"/>
        <v>80504.600000000006</v>
      </c>
      <c r="J264" s="118">
        <f t="shared" si="9"/>
        <v>0.2</v>
      </c>
    </row>
    <row r="265" spans="1:10" x14ac:dyDescent="0.25">
      <c r="A265" s="100" t="s">
        <v>94</v>
      </c>
      <c r="B265" s="108" t="s">
        <v>127</v>
      </c>
      <c r="C265" s="104" t="s">
        <v>4</v>
      </c>
      <c r="D265" s="104" t="s">
        <v>68</v>
      </c>
      <c r="E265" s="104" t="s">
        <v>9</v>
      </c>
      <c r="F265" s="103">
        <v>774896</v>
      </c>
      <c r="G265" s="105">
        <v>1</v>
      </c>
      <c r="H265" s="97">
        <v>7.1</v>
      </c>
      <c r="I265" s="103">
        <f t="shared" si="8"/>
        <v>110035.23199999999</v>
      </c>
      <c r="J265" s="118">
        <f t="shared" si="9"/>
        <v>0.14199999999999999</v>
      </c>
    </row>
    <row r="266" spans="1:10" x14ac:dyDescent="0.25">
      <c r="A266" s="100" t="s">
        <v>94</v>
      </c>
      <c r="B266" s="108" t="s">
        <v>127</v>
      </c>
      <c r="C266" s="104" t="s">
        <v>12</v>
      </c>
      <c r="D266" s="104" t="s">
        <v>7</v>
      </c>
      <c r="E266" s="104" t="s">
        <v>69</v>
      </c>
      <c r="F266" s="103">
        <v>33844</v>
      </c>
      <c r="G266" s="105">
        <v>0.45236313088109498</v>
      </c>
      <c r="H266" s="97">
        <v>25</v>
      </c>
      <c r="I266" s="103">
        <f t="shared" si="8"/>
        <v>16922</v>
      </c>
      <c r="J266" s="118">
        <f t="shared" si="9"/>
        <v>0.22618156544054749</v>
      </c>
    </row>
    <row r="267" spans="1:10" x14ac:dyDescent="0.25">
      <c r="A267" s="100" t="s">
        <v>94</v>
      </c>
      <c r="B267" s="108" t="s">
        <v>127</v>
      </c>
      <c r="C267" s="104" t="s">
        <v>12</v>
      </c>
      <c r="D267" s="104" t="s">
        <v>6</v>
      </c>
      <c r="E267" s="104" t="s">
        <v>69</v>
      </c>
      <c r="F267" s="103">
        <v>44700</v>
      </c>
      <c r="G267" s="105">
        <v>0.59267312817385076</v>
      </c>
      <c r="H267" s="97">
        <v>21.7</v>
      </c>
      <c r="I267" s="103">
        <f t="shared" si="8"/>
        <v>19399.8</v>
      </c>
      <c r="J267" s="118">
        <f t="shared" si="9"/>
        <v>0.25722013762745122</v>
      </c>
    </row>
    <row r="268" spans="1:10" x14ac:dyDescent="0.25">
      <c r="A268" s="100" t="s">
        <v>94</v>
      </c>
      <c r="B268" s="108" t="s">
        <v>127</v>
      </c>
      <c r="C268" s="104" t="s">
        <v>12</v>
      </c>
      <c r="D268" s="104" t="s">
        <v>68</v>
      </c>
      <c r="E268" s="104" t="s">
        <v>67</v>
      </c>
      <c r="F268" s="103">
        <v>46496</v>
      </c>
      <c r="G268" s="105">
        <v>0.3094843480633932</v>
      </c>
      <c r="H268" s="97">
        <v>21.7</v>
      </c>
      <c r="I268" s="103">
        <f t="shared" si="8"/>
        <v>20179.263999999999</v>
      </c>
      <c r="J268" s="118">
        <f t="shared" si="9"/>
        <v>0.13431620705951264</v>
      </c>
    </row>
    <row r="269" spans="1:10" x14ac:dyDescent="0.25">
      <c r="A269" s="100" t="s">
        <v>94</v>
      </c>
      <c r="B269" s="108" t="s">
        <v>127</v>
      </c>
      <c r="C269" s="104" t="s">
        <v>12</v>
      </c>
      <c r="D269" s="104" t="s">
        <v>7</v>
      </c>
      <c r="E269" s="104" t="s">
        <v>9</v>
      </c>
      <c r="F269" s="103">
        <v>74816</v>
      </c>
      <c r="G269" s="105">
        <v>1</v>
      </c>
      <c r="H269" s="97">
        <v>16.3</v>
      </c>
      <c r="I269" s="103">
        <f t="shared" si="8"/>
        <v>24390.016</v>
      </c>
      <c r="J269" s="118">
        <f t="shared" si="9"/>
        <v>0.32600000000000001</v>
      </c>
    </row>
    <row r="270" spans="1:10" x14ac:dyDescent="0.25">
      <c r="A270" s="100" t="s">
        <v>94</v>
      </c>
      <c r="B270" s="108" t="s">
        <v>127</v>
      </c>
      <c r="C270" s="104" t="s">
        <v>12</v>
      </c>
      <c r="D270" s="104" t="s">
        <v>6</v>
      </c>
      <c r="E270" s="104" t="s">
        <v>9</v>
      </c>
      <c r="F270" s="103">
        <v>75421</v>
      </c>
      <c r="G270" s="105">
        <v>1</v>
      </c>
      <c r="H270" s="97">
        <v>15.7</v>
      </c>
      <c r="I270" s="103">
        <f t="shared" si="8"/>
        <v>23682.194</v>
      </c>
      <c r="J270" s="118">
        <f t="shared" si="9"/>
        <v>0.314</v>
      </c>
    </row>
    <row r="271" spans="1:10" x14ac:dyDescent="0.25">
      <c r="A271" s="100" t="s">
        <v>94</v>
      </c>
      <c r="B271" s="108" t="s">
        <v>127</v>
      </c>
      <c r="C271" s="104" t="s">
        <v>12</v>
      </c>
      <c r="D271" s="104" t="s">
        <v>68</v>
      </c>
      <c r="E271" s="104" t="s">
        <v>69</v>
      </c>
      <c r="F271" s="103">
        <v>78544</v>
      </c>
      <c r="G271" s="105">
        <v>0.52280064165285511</v>
      </c>
      <c r="H271" s="97">
        <v>15.7</v>
      </c>
      <c r="I271" s="103">
        <f t="shared" si="8"/>
        <v>24662.816000000003</v>
      </c>
      <c r="J271" s="118">
        <f t="shared" si="9"/>
        <v>0.16415940147899652</v>
      </c>
    </row>
    <row r="272" spans="1:10" x14ac:dyDescent="0.25">
      <c r="A272" s="100" t="s">
        <v>94</v>
      </c>
      <c r="B272" s="108" t="s">
        <v>127</v>
      </c>
      <c r="C272" s="104" t="s">
        <v>12</v>
      </c>
      <c r="D272" s="104" t="s">
        <v>68</v>
      </c>
      <c r="E272" s="104" t="s">
        <v>9</v>
      </c>
      <c r="F272" s="103">
        <v>150237</v>
      </c>
      <c r="G272" s="105">
        <v>1</v>
      </c>
      <c r="H272" s="97">
        <v>11</v>
      </c>
      <c r="I272" s="103">
        <f t="shared" si="8"/>
        <v>33052.14</v>
      </c>
      <c r="J272" s="118">
        <f t="shared" si="9"/>
        <v>0.22</v>
      </c>
    </row>
    <row r="273" spans="1:10" x14ac:dyDescent="0.25">
      <c r="A273" s="100" t="s">
        <v>94</v>
      </c>
      <c r="B273" s="108" t="s">
        <v>127</v>
      </c>
      <c r="C273" s="104" t="s">
        <v>12</v>
      </c>
      <c r="D273" s="104" t="s">
        <v>6</v>
      </c>
      <c r="E273" s="104" t="s">
        <v>70</v>
      </c>
      <c r="F273" s="103" t="s">
        <v>73</v>
      </c>
      <c r="G273" s="105" t="e">
        <v>#VALUE!</v>
      </c>
      <c r="I273" s="103" t="e">
        <f t="shared" si="8"/>
        <v>#VALUE!</v>
      </c>
      <c r="J273" s="118" t="e">
        <f t="shared" si="9"/>
        <v>#VALUE!</v>
      </c>
    </row>
    <row r="274" spans="1:10" x14ac:dyDescent="0.25">
      <c r="A274" s="100" t="s">
        <v>94</v>
      </c>
      <c r="B274" s="108" t="s">
        <v>127</v>
      </c>
      <c r="C274" s="104" t="s">
        <v>12</v>
      </c>
      <c r="D274" s="104" t="s">
        <v>6</v>
      </c>
      <c r="E274" s="104" t="s">
        <v>67</v>
      </c>
      <c r="F274" s="103" t="s">
        <v>73</v>
      </c>
      <c r="G274" s="105" t="e">
        <v>#VALUE!</v>
      </c>
      <c r="I274" s="103" t="e">
        <f t="shared" si="8"/>
        <v>#VALUE!</v>
      </c>
      <c r="J274" s="118" t="e">
        <f t="shared" si="9"/>
        <v>#VALUE!</v>
      </c>
    </row>
    <row r="275" spans="1:10" x14ac:dyDescent="0.25">
      <c r="A275" s="100" t="s">
        <v>94</v>
      </c>
      <c r="B275" s="108" t="s">
        <v>127</v>
      </c>
      <c r="C275" s="104" t="s">
        <v>12</v>
      </c>
      <c r="D275" s="104" t="s">
        <v>7</v>
      </c>
      <c r="E275" s="104" t="s">
        <v>70</v>
      </c>
      <c r="F275" s="103" t="s">
        <v>73</v>
      </c>
      <c r="G275" s="105" t="e">
        <v>#VALUE!</v>
      </c>
      <c r="I275" s="103" t="e">
        <f t="shared" si="8"/>
        <v>#VALUE!</v>
      </c>
      <c r="J275" s="118" t="e">
        <f t="shared" si="9"/>
        <v>#VALUE!</v>
      </c>
    </row>
    <row r="276" spans="1:10" x14ac:dyDescent="0.25">
      <c r="A276" s="100" t="s">
        <v>94</v>
      </c>
      <c r="B276" s="108" t="s">
        <v>127</v>
      </c>
      <c r="C276" s="104" t="s">
        <v>12</v>
      </c>
      <c r="D276" s="104" t="s">
        <v>7</v>
      </c>
      <c r="E276" s="104" t="s">
        <v>67</v>
      </c>
      <c r="F276" s="103" t="s">
        <v>73</v>
      </c>
      <c r="G276" s="105" t="e">
        <v>#VALUE!</v>
      </c>
      <c r="I276" s="103" t="e">
        <f t="shared" si="8"/>
        <v>#VALUE!</v>
      </c>
      <c r="J276" s="118" t="e">
        <f t="shared" si="9"/>
        <v>#VALUE!</v>
      </c>
    </row>
    <row r="277" spans="1:10" x14ac:dyDescent="0.25">
      <c r="A277" s="100" t="s">
        <v>94</v>
      </c>
      <c r="B277" s="108" t="s">
        <v>127</v>
      </c>
      <c r="C277" s="104" t="s">
        <v>12</v>
      </c>
      <c r="D277" s="104" t="s">
        <v>68</v>
      </c>
      <c r="E277" s="104" t="s">
        <v>70</v>
      </c>
      <c r="F277" s="103" t="s">
        <v>73</v>
      </c>
      <c r="G277" s="105" t="e">
        <v>#VALUE!</v>
      </c>
      <c r="I277" s="103" t="e">
        <f t="shared" si="8"/>
        <v>#VALUE!</v>
      </c>
      <c r="J277" s="118" t="e">
        <f t="shared" si="9"/>
        <v>#VALUE!</v>
      </c>
    </row>
    <row r="278" spans="1:10" x14ac:dyDescent="0.25">
      <c r="A278" s="100" t="s">
        <v>94</v>
      </c>
      <c r="B278" s="108" t="s">
        <v>127</v>
      </c>
      <c r="C278" s="104" t="s">
        <v>0</v>
      </c>
      <c r="D278" s="104" t="s">
        <v>6</v>
      </c>
      <c r="E278" s="104" t="s">
        <v>67</v>
      </c>
      <c r="F278" s="103">
        <v>344629</v>
      </c>
      <c r="G278" s="105">
        <v>0.24018201002741718</v>
      </c>
      <c r="H278" s="97">
        <v>10.6</v>
      </c>
      <c r="I278" s="103">
        <f t="shared" si="8"/>
        <v>73061.347999999998</v>
      </c>
      <c r="J278" s="118">
        <f t="shared" si="9"/>
        <v>5.0918586125812439E-2</v>
      </c>
    </row>
    <row r="279" spans="1:10" x14ac:dyDescent="0.25">
      <c r="A279" s="100" t="s">
        <v>94</v>
      </c>
      <c r="B279" s="108" t="s">
        <v>127</v>
      </c>
      <c r="C279" s="104" t="s">
        <v>0</v>
      </c>
      <c r="D279" s="104" t="s">
        <v>7</v>
      </c>
      <c r="E279" s="104" t="s">
        <v>69</v>
      </c>
      <c r="F279" s="103">
        <v>401580</v>
      </c>
      <c r="G279" s="105">
        <v>0.30223754224085375</v>
      </c>
      <c r="H279" s="97">
        <v>9.1999999999999993</v>
      </c>
      <c r="I279" s="103">
        <f t="shared" si="8"/>
        <v>73890.719999999987</v>
      </c>
      <c r="J279" s="118">
        <f t="shared" si="9"/>
        <v>5.5611707772317089E-2</v>
      </c>
    </row>
    <row r="280" spans="1:10" x14ac:dyDescent="0.25">
      <c r="A280" s="100" t="s">
        <v>94</v>
      </c>
      <c r="B280" s="108" t="s">
        <v>127</v>
      </c>
      <c r="C280" s="104" t="s">
        <v>0</v>
      </c>
      <c r="D280" s="104" t="s">
        <v>7</v>
      </c>
      <c r="E280" s="104" t="s">
        <v>67</v>
      </c>
      <c r="F280" s="103">
        <v>451956</v>
      </c>
      <c r="G280" s="105">
        <v>0.34015157786993205</v>
      </c>
      <c r="H280" s="97">
        <v>8.6999999999999993</v>
      </c>
      <c r="I280" s="103">
        <f t="shared" si="8"/>
        <v>78640.343999999997</v>
      </c>
      <c r="J280" s="118">
        <f t="shared" si="9"/>
        <v>5.9186374549368176E-2</v>
      </c>
    </row>
    <row r="281" spans="1:10" x14ac:dyDescent="0.25">
      <c r="A281" s="100" t="s">
        <v>94</v>
      </c>
      <c r="B281" s="108" t="s">
        <v>127</v>
      </c>
      <c r="C281" s="104" t="s">
        <v>0</v>
      </c>
      <c r="D281" s="104" t="s">
        <v>7</v>
      </c>
      <c r="E281" s="104" t="s">
        <v>70</v>
      </c>
      <c r="F281" s="103">
        <v>475154</v>
      </c>
      <c r="G281" s="105">
        <v>0.35761087988921419</v>
      </c>
      <c r="H281" s="97">
        <v>8.6999999999999993</v>
      </c>
      <c r="I281" s="103">
        <f t="shared" si="8"/>
        <v>82676.796000000002</v>
      </c>
      <c r="J281" s="118">
        <f t="shared" si="9"/>
        <v>6.222429310072327E-2</v>
      </c>
    </row>
    <row r="282" spans="1:10" x14ac:dyDescent="0.25">
      <c r="A282" s="100" t="s">
        <v>94</v>
      </c>
      <c r="B282" s="108" t="s">
        <v>127</v>
      </c>
      <c r="C282" s="104" t="s">
        <v>0</v>
      </c>
      <c r="D282" s="104" t="s">
        <v>6</v>
      </c>
      <c r="E282" s="104" t="s">
        <v>69</v>
      </c>
      <c r="F282" s="103">
        <v>528204</v>
      </c>
      <c r="G282" s="105">
        <v>0.36812078619188132</v>
      </c>
      <c r="H282" s="97">
        <v>8.1999999999999993</v>
      </c>
      <c r="I282" s="103">
        <f t="shared" si="8"/>
        <v>86625.455999999991</v>
      </c>
      <c r="J282" s="118">
        <f t="shared" si="9"/>
        <v>6.0371808935468528E-2</v>
      </c>
    </row>
    <row r="283" spans="1:10" x14ac:dyDescent="0.25">
      <c r="A283" s="100" t="s">
        <v>94</v>
      </c>
      <c r="B283" s="108" t="s">
        <v>127</v>
      </c>
      <c r="C283" s="104" t="s">
        <v>0</v>
      </c>
      <c r="D283" s="104" t="s">
        <v>6</v>
      </c>
      <c r="E283" s="104" t="s">
        <v>70</v>
      </c>
      <c r="F283" s="103">
        <v>562033</v>
      </c>
      <c r="G283" s="105">
        <v>0.3916972037807015</v>
      </c>
      <c r="H283" s="97">
        <v>8.1999999999999993</v>
      </c>
      <c r="I283" s="103">
        <f t="shared" si="8"/>
        <v>92173.411999999997</v>
      </c>
      <c r="J283" s="118">
        <f t="shared" si="9"/>
        <v>6.4238341420035039E-2</v>
      </c>
    </row>
    <row r="284" spans="1:10" x14ac:dyDescent="0.25">
      <c r="A284" s="100" t="s">
        <v>94</v>
      </c>
      <c r="B284" s="108" t="s">
        <v>127</v>
      </c>
      <c r="C284" s="104" t="s">
        <v>0</v>
      </c>
      <c r="D284" s="104" t="s">
        <v>68</v>
      </c>
      <c r="E284" s="104" t="s">
        <v>67</v>
      </c>
      <c r="F284" s="103">
        <v>796585</v>
      </c>
      <c r="G284" s="105">
        <v>0.28824637532222974</v>
      </c>
      <c r="H284" s="97">
        <v>6.6</v>
      </c>
      <c r="I284" s="103">
        <f t="shared" si="8"/>
        <v>105149.22</v>
      </c>
      <c r="J284" s="118">
        <f t="shared" si="9"/>
        <v>3.8048521542534325E-2</v>
      </c>
    </row>
    <row r="285" spans="1:10" x14ac:dyDescent="0.25">
      <c r="A285" s="100" t="s">
        <v>94</v>
      </c>
      <c r="B285" s="108" t="s">
        <v>127</v>
      </c>
      <c r="C285" s="104" t="s">
        <v>0</v>
      </c>
      <c r="D285" s="104" t="s">
        <v>68</v>
      </c>
      <c r="E285" s="104" t="s">
        <v>69</v>
      </c>
      <c r="F285" s="103">
        <v>929784</v>
      </c>
      <c r="G285" s="105">
        <v>0.33644478346015061</v>
      </c>
      <c r="H285" s="97">
        <v>6.6</v>
      </c>
      <c r="I285" s="103">
        <f t="shared" si="8"/>
        <v>122731.48799999998</v>
      </c>
      <c r="J285" s="118">
        <f t="shared" si="9"/>
        <v>4.4410711416739884E-2</v>
      </c>
    </row>
    <row r="286" spans="1:10" x14ac:dyDescent="0.25">
      <c r="A286" s="100" t="s">
        <v>94</v>
      </c>
      <c r="B286" s="108" t="s">
        <v>127</v>
      </c>
      <c r="C286" s="104" t="s">
        <v>0</v>
      </c>
      <c r="D286" s="104" t="s">
        <v>68</v>
      </c>
      <c r="E286" s="104" t="s">
        <v>70</v>
      </c>
      <c r="F286" s="103">
        <v>1037187</v>
      </c>
      <c r="G286" s="105">
        <v>0.37530884121761959</v>
      </c>
      <c r="H286" s="97">
        <v>5.7</v>
      </c>
      <c r="I286" s="103">
        <f t="shared" si="8"/>
        <v>118239.31800000001</v>
      </c>
      <c r="J286" s="118">
        <f t="shared" si="9"/>
        <v>4.278520789880863E-2</v>
      </c>
    </row>
    <row r="287" spans="1:10" x14ac:dyDescent="0.25">
      <c r="A287" s="100" t="s">
        <v>94</v>
      </c>
      <c r="B287" s="108" t="s">
        <v>127</v>
      </c>
      <c r="C287" s="104" t="s">
        <v>0</v>
      </c>
      <c r="D287" s="104" t="s">
        <v>7</v>
      </c>
      <c r="E287" s="104" t="s">
        <v>9</v>
      </c>
      <c r="F287" s="103">
        <v>1328690</v>
      </c>
      <c r="G287" s="105">
        <v>1</v>
      </c>
      <c r="H287" s="97">
        <v>5.7</v>
      </c>
      <c r="I287" s="103">
        <f t="shared" si="8"/>
        <v>151470.66</v>
      </c>
      <c r="J287" s="118">
        <f t="shared" si="9"/>
        <v>0.114</v>
      </c>
    </row>
    <row r="288" spans="1:10" x14ac:dyDescent="0.25">
      <c r="A288" s="100" t="s">
        <v>94</v>
      </c>
      <c r="B288" s="108" t="s">
        <v>127</v>
      </c>
      <c r="C288" s="104" t="s">
        <v>0</v>
      </c>
      <c r="D288" s="104" t="s">
        <v>6</v>
      </c>
      <c r="E288" s="104" t="s">
        <v>9</v>
      </c>
      <c r="F288" s="103">
        <v>1434866</v>
      </c>
      <c r="G288" s="105">
        <v>1</v>
      </c>
      <c r="H288" s="97">
        <v>5.7</v>
      </c>
      <c r="I288" s="103">
        <f t="shared" si="8"/>
        <v>163574.72400000002</v>
      </c>
      <c r="J288" s="118">
        <f t="shared" si="9"/>
        <v>0.114</v>
      </c>
    </row>
    <row r="289" spans="1:10" x14ac:dyDescent="0.25">
      <c r="A289" s="100" t="s">
        <v>94</v>
      </c>
      <c r="B289" s="108" t="s">
        <v>127</v>
      </c>
      <c r="C289" s="104" t="s">
        <v>0</v>
      </c>
      <c r="D289" s="104" t="s">
        <v>68</v>
      </c>
      <c r="E289" s="104" t="s">
        <v>9</v>
      </c>
      <c r="F289" s="103">
        <v>2763556</v>
      </c>
      <c r="G289" s="105">
        <v>1</v>
      </c>
      <c r="H289" s="97">
        <v>3.9</v>
      </c>
      <c r="I289" s="103">
        <f t="shared" si="8"/>
        <v>215557.36800000002</v>
      </c>
      <c r="J289" s="118">
        <f t="shared" si="9"/>
        <v>7.8E-2</v>
      </c>
    </row>
    <row r="290" spans="1:10" x14ac:dyDescent="0.25">
      <c r="A290" s="100" t="s">
        <v>95</v>
      </c>
      <c r="B290" s="98" t="s">
        <v>128</v>
      </c>
      <c r="C290" s="96" t="s">
        <v>0</v>
      </c>
      <c r="D290" s="96" t="s">
        <v>7</v>
      </c>
      <c r="E290" s="96" t="s">
        <v>70</v>
      </c>
      <c r="F290" s="99">
        <v>2142179</v>
      </c>
      <c r="G290" s="102">
        <v>0.16001117146177038</v>
      </c>
      <c r="H290" s="97">
        <v>3.9</v>
      </c>
      <c r="I290" s="103">
        <f t="shared" si="8"/>
        <v>167089.962</v>
      </c>
      <c r="J290" s="118">
        <f t="shared" si="9"/>
        <v>1.248087137401809E-2</v>
      </c>
    </row>
    <row r="291" spans="1:10" x14ac:dyDescent="0.25">
      <c r="A291" s="100" t="s">
        <v>95</v>
      </c>
      <c r="B291" s="98" t="s">
        <v>128</v>
      </c>
      <c r="C291" s="96" t="s">
        <v>0</v>
      </c>
      <c r="D291" s="96" t="s">
        <v>6</v>
      </c>
      <c r="E291" s="96" t="s">
        <v>70</v>
      </c>
      <c r="F291" s="99">
        <v>2598991</v>
      </c>
      <c r="G291" s="102">
        <v>0.21422544293262541</v>
      </c>
      <c r="H291" s="97">
        <v>3.9</v>
      </c>
      <c r="I291" s="103">
        <f t="shared" si="8"/>
        <v>202721.29800000001</v>
      </c>
      <c r="J291" s="118">
        <f t="shared" si="9"/>
        <v>1.6709584548744782E-2</v>
      </c>
    </row>
    <row r="292" spans="1:10" x14ac:dyDescent="0.25">
      <c r="A292" s="100" t="s">
        <v>95</v>
      </c>
      <c r="B292" s="98" t="s">
        <v>128</v>
      </c>
      <c r="C292" s="96" t="s">
        <v>0</v>
      </c>
      <c r="D292" s="96" t="s">
        <v>6</v>
      </c>
      <c r="E292" s="96" t="s">
        <v>67</v>
      </c>
      <c r="F292" s="99">
        <v>4351918</v>
      </c>
      <c r="G292" s="102">
        <v>0.35871288556076775</v>
      </c>
      <c r="H292" s="97">
        <v>2.7</v>
      </c>
      <c r="I292" s="103">
        <f t="shared" si="8"/>
        <v>235003.57200000004</v>
      </c>
      <c r="J292" s="118">
        <f t="shared" si="9"/>
        <v>1.9370495820281459E-2</v>
      </c>
    </row>
    <row r="293" spans="1:10" x14ac:dyDescent="0.25">
      <c r="A293" s="100" t="s">
        <v>95</v>
      </c>
      <c r="B293" s="98" t="s">
        <v>128</v>
      </c>
      <c r="C293" s="96" t="s">
        <v>0</v>
      </c>
      <c r="D293" s="96" t="s">
        <v>7</v>
      </c>
      <c r="E293" s="96" t="s">
        <v>69</v>
      </c>
      <c r="F293" s="99">
        <v>4602417</v>
      </c>
      <c r="G293" s="102">
        <v>0.34377992489216208</v>
      </c>
      <c r="H293" s="97">
        <v>2.7</v>
      </c>
      <c r="I293" s="103">
        <f t="shared" si="8"/>
        <v>248530.51800000001</v>
      </c>
      <c r="J293" s="118">
        <f t="shared" si="9"/>
        <v>1.8564115944176753E-2</v>
      </c>
    </row>
    <row r="294" spans="1:10" x14ac:dyDescent="0.25">
      <c r="A294" s="100" t="s">
        <v>95</v>
      </c>
      <c r="B294" s="98" t="s">
        <v>128</v>
      </c>
      <c r="C294" s="96" t="s">
        <v>0</v>
      </c>
      <c r="D294" s="96" t="s">
        <v>68</v>
      </c>
      <c r="E294" s="96" t="s">
        <v>70</v>
      </c>
      <c r="F294" s="99">
        <v>4741170</v>
      </c>
      <c r="G294" s="102">
        <v>0.18578455461954305</v>
      </c>
      <c r="H294" s="97">
        <v>2.7</v>
      </c>
      <c r="I294" s="103">
        <f t="shared" si="8"/>
        <v>256023.18</v>
      </c>
      <c r="J294" s="118">
        <f t="shared" si="9"/>
        <v>1.0032365949455325E-2</v>
      </c>
    </row>
    <row r="295" spans="1:10" x14ac:dyDescent="0.25">
      <c r="A295" s="100" t="s">
        <v>95</v>
      </c>
      <c r="B295" s="98" t="s">
        <v>128</v>
      </c>
      <c r="C295" s="96" t="s">
        <v>0</v>
      </c>
      <c r="D295" s="96" t="s">
        <v>6</v>
      </c>
      <c r="E295" s="96" t="s">
        <v>69</v>
      </c>
      <c r="F295" s="99">
        <v>5181128</v>
      </c>
      <c r="G295" s="102">
        <v>0.42706167150660684</v>
      </c>
      <c r="H295" s="97">
        <v>2.2999999999999998</v>
      </c>
      <c r="I295" s="103">
        <f t="shared" si="8"/>
        <v>238331.88799999998</v>
      </c>
      <c r="J295" s="118">
        <f t="shared" si="9"/>
        <v>1.9644836889303914E-2</v>
      </c>
    </row>
    <row r="296" spans="1:10" x14ac:dyDescent="0.25">
      <c r="A296" s="100" t="s">
        <v>95</v>
      </c>
      <c r="B296" s="98" t="s">
        <v>128</v>
      </c>
      <c r="C296" s="96" t="s">
        <v>0</v>
      </c>
      <c r="D296" s="96" t="s">
        <v>7</v>
      </c>
      <c r="E296" s="96" t="s">
        <v>67</v>
      </c>
      <c r="F296" s="99">
        <v>6643088</v>
      </c>
      <c r="G296" s="102">
        <v>0.49620890364606751</v>
      </c>
      <c r="H296" s="97">
        <v>2.1</v>
      </c>
      <c r="I296" s="103">
        <f t="shared" si="8"/>
        <v>279009.696</v>
      </c>
      <c r="J296" s="118">
        <f t="shared" si="9"/>
        <v>2.0840773953134835E-2</v>
      </c>
    </row>
    <row r="297" spans="1:10" x14ac:dyDescent="0.25">
      <c r="A297" s="100" t="s">
        <v>95</v>
      </c>
      <c r="B297" s="98" t="s">
        <v>128</v>
      </c>
      <c r="C297" s="96" t="s">
        <v>0</v>
      </c>
      <c r="D297" s="96" t="s">
        <v>68</v>
      </c>
      <c r="E297" s="96" t="s">
        <v>69</v>
      </c>
      <c r="F297" s="99">
        <v>9783545</v>
      </c>
      <c r="G297" s="102">
        <v>0.38337194203651365</v>
      </c>
      <c r="H297" s="97">
        <v>1.6</v>
      </c>
      <c r="I297" s="103">
        <f t="shared" si="8"/>
        <v>313073.44</v>
      </c>
      <c r="J297" s="118">
        <f t="shared" si="9"/>
        <v>1.2267902145168437E-2</v>
      </c>
    </row>
    <row r="298" spans="1:10" x14ac:dyDescent="0.25">
      <c r="A298" s="100" t="s">
        <v>95</v>
      </c>
      <c r="B298" s="98" t="s">
        <v>128</v>
      </c>
      <c r="C298" s="96" t="s">
        <v>0</v>
      </c>
      <c r="D298" s="96" t="s">
        <v>68</v>
      </c>
      <c r="E298" s="96" t="s">
        <v>67</v>
      </c>
      <c r="F298" s="99">
        <v>10995006</v>
      </c>
      <c r="G298" s="102">
        <v>0.43084350334394328</v>
      </c>
      <c r="H298" s="109">
        <v>1.4</v>
      </c>
      <c r="I298" s="103">
        <f t="shared" si="8"/>
        <v>307860.16799999995</v>
      </c>
      <c r="J298" s="118">
        <f t="shared" si="9"/>
        <v>1.2063618093630411E-2</v>
      </c>
    </row>
    <row r="299" spans="1:10" x14ac:dyDescent="0.25">
      <c r="A299" s="100" t="s">
        <v>95</v>
      </c>
      <c r="B299" s="98" t="s">
        <v>128</v>
      </c>
      <c r="C299" s="96" t="s">
        <v>0</v>
      </c>
      <c r="D299" s="96" t="s">
        <v>6</v>
      </c>
      <c r="E299" s="96" t="s">
        <v>9</v>
      </c>
      <c r="F299" s="99">
        <v>12132037</v>
      </c>
      <c r="G299" s="102">
        <v>1</v>
      </c>
      <c r="H299" s="109">
        <v>1.4</v>
      </c>
      <c r="I299" s="103">
        <f t="shared" si="8"/>
        <v>339697.03600000002</v>
      </c>
      <c r="J299" s="118">
        <f t="shared" si="9"/>
        <v>2.7999999999999997E-2</v>
      </c>
    </row>
    <row r="300" spans="1:10" x14ac:dyDescent="0.25">
      <c r="A300" s="100" t="s">
        <v>95</v>
      </c>
      <c r="B300" s="98" t="s">
        <v>128</v>
      </c>
      <c r="C300" s="96" t="s">
        <v>0</v>
      </c>
      <c r="D300" s="96" t="s">
        <v>7</v>
      </c>
      <c r="E300" s="96" t="s">
        <v>9</v>
      </c>
      <c r="F300" s="99">
        <v>13387684</v>
      </c>
      <c r="G300" s="102">
        <v>1</v>
      </c>
      <c r="H300" s="109">
        <v>1.2</v>
      </c>
      <c r="I300" s="103">
        <f t="shared" si="8"/>
        <v>321304.41599999997</v>
      </c>
      <c r="J300" s="118">
        <f t="shared" si="9"/>
        <v>2.4E-2</v>
      </c>
    </row>
    <row r="301" spans="1:10" x14ac:dyDescent="0.25">
      <c r="A301" s="100" t="s">
        <v>95</v>
      </c>
      <c r="B301" s="98" t="s">
        <v>128</v>
      </c>
      <c r="C301" s="96" t="s">
        <v>0</v>
      </c>
      <c r="D301" s="96" t="s">
        <v>68</v>
      </c>
      <c r="E301" s="96" t="s">
        <v>9</v>
      </c>
      <c r="F301" s="99">
        <v>25519721</v>
      </c>
      <c r="G301" s="102">
        <v>1</v>
      </c>
      <c r="H301" s="97">
        <v>0.8</v>
      </c>
      <c r="I301" s="103">
        <f t="shared" si="8"/>
        <v>408315.53600000002</v>
      </c>
      <c r="J301" s="118">
        <f t="shared" si="9"/>
        <v>1.6E-2</v>
      </c>
    </row>
    <row r="302" spans="1:10" x14ac:dyDescent="0.25">
      <c r="A302" s="100" t="s">
        <v>94</v>
      </c>
      <c r="B302" s="98" t="s">
        <v>128</v>
      </c>
      <c r="C302" s="96" t="s">
        <v>0</v>
      </c>
      <c r="D302" s="96" t="s">
        <v>7</v>
      </c>
      <c r="E302" s="96" t="s">
        <v>67</v>
      </c>
      <c r="F302" s="99">
        <v>91468</v>
      </c>
      <c r="G302" s="102">
        <v>0.11582186316842465</v>
      </c>
      <c r="H302" s="97">
        <v>19.399999999999999</v>
      </c>
      <c r="I302" s="103">
        <f t="shared" si="8"/>
        <v>35489.584000000003</v>
      </c>
      <c r="J302" s="118">
        <f t="shared" si="9"/>
        <v>4.4938882909348762E-2</v>
      </c>
    </row>
    <row r="303" spans="1:10" x14ac:dyDescent="0.25">
      <c r="A303" s="100" t="s">
        <v>94</v>
      </c>
      <c r="B303" s="98" t="s">
        <v>128</v>
      </c>
      <c r="C303" s="96" t="s">
        <v>0</v>
      </c>
      <c r="D303" s="96" t="s">
        <v>6</v>
      </c>
      <c r="E303" s="96" t="s">
        <v>67</v>
      </c>
      <c r="F303" s="99">
        <v>133848</v>
      </c>
      <c r="G303" s="102">
        <v>8.3675395877745196E-2</v>
      </c>
      <c r="H303" s="97">
        <v>16.5</v>
      </c>
      <c r="I303" s="103">
        <f t="shared" si="8"/>
        <v>44169.84</v>
      </c>
      <c r="J303" s="118">
        <f t="shared" si="9"/>
        <v>2.7612880639655914E-2</v>
      </c>
    </row>
    <row r="304" spans="1:10" x14ac:dyDescent="0.25">
      <c r="A304" s="100" t="s">
        <v>94</v>
      </c>
      <c r="B304" s="98" t="s">
        <v>128</v>
      </c>
      <c r="C304" s="96" t="s">
        <v>0</v>
      </c>
      <c r="D304" s="96" t="s">
        <v>68</v>
      </c>
      <c r="E304" s="96" t="s">
        <v>67</v>
      </c>
      <c r="F304" s="99">
        <v>225316</v>
      </c>
      <c r="G304" s="102">
        <v>9.4300518134715031E-2</v>
      </c>
      <c r="H304" s="97">
        <v>13</v>
      </c>
      <c r="I304" s="103">
        <f t="shared" si="8"/>
        <v>58582.16</v>
      </c>
      <c r="J304" s="118">
        <f t="shared" si="9"/>
        <v>2.4518134715025907E-2</v>
      </c>
    </row>
    <row r="305" spans="1:10" x14ac:dyDescent="0.25">
      <c r="A305" s="100" t="s">
        <v>94</v>
      </c>
      <c r="B305" s="98" t="s">
        <v>128</v>
      </c>
      <c r="C305" s="96" t="s">
        <v>0</v>
      </c>
      <c r="D305" s="96" t="s">
        <v>7</v>
      </c>
      <c r="E305" s="96" t="s">
        <v>69</v>
      </c>
      <c r="F305" s="99">
        <v>324581</v>
      </c>
      <c r="G305" s="102">
        <v>0.41100249452344473</v>
      </c>
      <c r="H305" s="97">
        <v>10.6</v>
      </c>
      <c r="I305" s="103">
        <f t="shared" si="8"/>
        <v>68811.172000000006</v>
      </c>
      <c r="J305" s="118">
        <f t="shared" si="9"/>
        <v>8.7132528838970269E-2</v>
      </c>
    </row>
    <row r="306" spans="1:10" x14ac:dyDescent="0.25">
      <c r="A306" s="100" t="s">
        <v>94</v>
      </c>
      <c r="B306" s="98" t="s">
        <v>128</v>
      </c>
      <c r="C306" s="96" t="s">
        <v>0</v>
      </c>
      <c r="D306" s="96" t="s">
        <v>7</v>
      </c>
      <c r="E306" s="96" t="s">
        <v>70</v>
      </c>
      <c r="F306" s="99">
        <v>373681</v>
      </c>
      <c r="G306" s="102">
        <v>0.47317564230813064</v>
      </c>
      <c r="H306" s="97">
        <v>9.8000000000000007</v>
      </c>
      <c r="I306" s="103">
        <f t="shared" si="8"/>
        <v>73241.47600000001</v>
      </c>
      <c r="J306" s="118">
        <f t="shared" si="9"/>
        <v>9.2742425892393607E-2</v>
      </c>
    </row>
    <row r="307" spans="1:10" x14ac:dyDescent="0.25">
      <c r="A307" s="100" t="s">
        <v>94</v>
      </c>
      <c r="B307" s="98" t="s">
        <v>128</v>
      </c>
      <c r="C307" s="96" t="s">
        <v>0</v>
      </c>
      <c r="D307" s="96" t="s">
        <v>6</v>
      </c>
      <c r="E307" s="96" t="s">
        <v>70</v>
      </c>
      <c r="F307" s="99">
        <v>719184</v>
      </c>
      <c r="G307" s="102">
        <v>0.44959958990003812</v>
      </c>
      <c r="H307" s="97">
        <v>8.1999999999999993</v>
      </c>
      <c r="I307" s="103">
        <f t="shared" si="8"/>
        <v>117946.17599999999</v>
      </c>
      <c r="J307" s="118">
        <f t="shared" si="9"/>
        <v>7.3734332743606246E-2</v>
      </c>
    </row>
    <row r="308" spans="1:10" x14ac:dyDescent="0.25">
      <c r="A308" s="100" t="s">
        <v>94</v>
      </c>
      <c r="B308" s="98" t="s">
        <v>128</v>
      </c>
      <c r="C308" s="96" t="s">
        <v>0</v>
      </c>
      <c r="D308" s="96" t="s">
        <v>6</v>
      </c>
      <c r="E308" s="96" t="s">
        <v>69</v>
      </c>
      <c r="F308" s="99">
        <v>746578</v>
      </c>
      <c r="G308" s="102">
        <v>0.46672501422221668</v>
      </c>
      <c r="H308" s="97">
        <v>8.1999999999999993</v>
      </c>
      <c r="I308" s="103">
        <f t="shared" si="8"/>
        <v>122438.79199999999</v>
      </c>
      <c r="J308" s="118">
        <f t="shared" si="9"/>
        <v>7.6542902332443527E-2</v>
      </c>
    </row>
    <row r="309" spans="1:10" x14ac:dyDescent="0.25">
      <c r="A309" s="100" t="s">
        <v>94</v>
      </c>
      <c r="B309" s="98" t="s">
        <v>128</v>
      </c>
      <c r="C309" s="96" t="s">
        <v>0</v>
      </c>
      <c r="D309" s="96" t="s">
        <v>7</v>
      </c>
      <c r="E309" s="96" t="s">
        <v>9</v>
      </c>
      <c r="F309" s="99">
        <v>789730</v>
      </c>
      <c r="G309" s="102">
        <v>1</v>
      </c>
      <c r="H309" s="97">
        <v>6.6</v>
      </c>
      <c r="I309" s="103">
        <f t="shared" si="8"/>
        <v>104244.36</v>
      </c>
      <c r="J309" s="118">
        <f t="shared" si="9"/>
        <v>0.13200000000000001</v>
      </c>
    </row>
    <row r="310" spans="1:10" x14ac:dyDescent="0.25">
      <c r="A310" s="100" t="s">
        <v>94</v>
      </c>
      <c r="B310" s="98" t="s">
        <v>128</v>
      </c>
      <c r="C310" s="96" t="s">
        <v>0</v>
      </c>
      <c r="D310" s="96" t="s">
        <v>68</v>
      </c>
      <c r="E310" s="96" t="s">
        <v>69</v>
      </c>
      <c r="F310" s="99">
        <v>1071159</v>
      </c>
      <c r="G310" s="102">
        <v>0.44830748240099777</v>
      </c>
      <c r="H310" s="97">
        <v>5.7</v>
      </c>
      <c r="I310" s="103">
        <f t="shared" si="8"/>
        <v>122112.12599999999</v>
      </c>
      <c r="J310" s="118">
        <f t="shared" si="9"/>
        <v>5.110705299371375E-2</v>
      </c>
    </row>
    <row r="311" spans="1:10" x14ac:dyDescent="0.25">
      <c r="A311" s="100" t="s">
        <v>94</v>
      </c>
      <c r="B311" s="98" t="s">
        <v>128</v>
      </c>
      <c r="C311" s="96" t="s">
        <v>0</v>
      </c>
      <c r="D311" s="96" t="s">
        <v>68</v>
      </c>
      <c r="E311" s="96" t="s">
        <v>70</v>
      </c>
      <c r="F311" s="99">
        <v>1092865</v>
      </c>
      <c r="G311" s="102">
        <v>0.45739199946428721</v>
      </c>
      <c r="H311" s="97">
        <v>5.7</v>
      </c>
      <c r="I311" s="103">
        <f t="shared" si="8"/>
        <v>124586.61</v>
      </c>
      <c r="J311" s="118">
        <f t="shared" si="9"/>
        <v>5.2142687938928747E-2</v>
      </c>
    </row>
    <row r="312" spans="1:10" x14ac:dyDescent="0.25">
      <c r="A312" s="100" t="s">
        <v>94</v>
      </c>
      <c r="B312" s="98" t="s">
        <v>128</v>
      </c>
      <c r="C312" s="96" t="s">
        <v>0</v>
      </c>
      <c r="D312" s="96" t="s">
        <v>6</v>
      </c>
      <c r="E312" s="96" t="s">
        <v>9</v>
      </c>
      <c r="F312" s="99">
        <v>1599610</v>
      </c>
      <c r="G312" s="102">
        <v>1</v>
      </c>
      <c r="H312" s="97">
        <v>4.5</v>
      </c>
      <c r="I312" s="103">
        <f t="shared" si="8"/>
        <v>143964.9</v>
      </c>
      <c r="J312" s="118">
        <f t="shared" si="9"/>
        <v>0.09</v>
      </c>
    </row>
    <row r="313" spans="1:10" x14ac:dyDescent="0.25">
      <c r="A313" s="100" t="s">
        <v>94</v>
      </c>
      <c r="B313" s="98" t="s">
        <v>128</v>
      </c>
      <c r="C313" s="96" t="s">
        <v>0</v>
      </c>
      <c r="D313" s="96" t="s">
        <v>68</v>
      </c>
      <c r="E313" s="96" t="s">
        <v>9</v>
      </c>
      <c r="F313" s="99">
        <v>2389340</v>
      </c>
      <c r="G313" s="102">
        <v>1</v>
      </c>
      <c r="H313" s="97">
        <v>3.9</v>
      </c>
      <c r="I313" s="103">
        <f t="shared" si="8"/>
        <v>186368.52</v>
      </c>
      <c r="J313" s="118">
        <f t="shared" si="9"/>
        <v>7.8E-2</v>
      </c>
    </row>
    <row r="314" spans="1:10" x14ac:dyDescent="0.25">
      <c r="A314" s="100" t="s">
        <v>95</v>
      </c>
      <c r="B314" s="98" t="s">
        <v>129</v>
      </c>
      <c r="C314" s="104" t="s">
        <v>0</v>
      </c>
      <c r="D314" s="104" t="s">
        <v>7</v>
      </c>
      <c r="E314" s="104" t="s">
        <v>70</v>
      </c>
      <c r="F314" s="103">
        <v>2266601</v>
      </c>
      <c r="G314" s="110">
        <v>0.16549004701854472</v>
      </c>
      <c r="H314" s="97">
        <v>3.9</v>
      </c>
      <c r="I314" s="103">
        <f t="shared" si="8"/>
        <v>176794.878</v>
      </c>
      <c r="J314" s="118">
        <f t="shared" si="9"/>
        <v>1.2908223667446489E-2</v>
      </c>
    </row>
    <row r="315" spans="1:10" x14ac:dyDescent="0.25">
      <c r="A315" s="100" t="s">
        <v>95</v>
      </c>
      <c r="B315" s="98" t="s">
        <v>129</v>
      </c>
      <c r="C315" s="104" t="s">
        <v>0</v>
      </c>
      <c r="D315" s="104" t="s">
        <v>6</v>
      </c>
      <c r="E315" s="104" t="s">
        <v>70</v>
      </c>
      <c r="F315" s="103">
        <v>2711225</v>
      </c>
      <c r="G315" s="110">
        <v>0.21797255236977039</v>
      </c>
      <c r="H315" s="97">
        <v>3.9</v>
      </c>
      <c r="I315" s="103">
        <f t="shared" si="8"/>
        <v>211475.55</v>
      </c>
      <c r="J315" s="118">
        <f t="shared" si="9"/>
        <v>1.7001859084842089E-2</v>
      </c>
    </row>
    <row r="316" spans="1:10" x14ac:dyDescent="0.25">
      <c r="A316" s="100" t="s">
        <v>95</v>
      </c>
      <c r="B316" s="98" t="s">
        <v>129</v>
      </c>
      <c r="C316" s="104" t="s">
        <v>0</v>
      </c>
      <c r="D316" s="104" t="s">
        <v>6</v>
      </c>
      <c r="E316" s="104" t="s">
        <v>67</v>
      </c>
      <c r="F316" s="103">
        <v>4408107</v>
      </c>
      <c r="G316" s="105">
        <v>0.35439564547724794</v>
      </c>
      <c r="H316" s="97">
        <v>2.7</v>
      </c>
      <c r="I316" s="103">
        <f t="shared" si="8"/>
        <v>238037.77800000002</v>
      </c>
      <c r="J316" s="118">
        <f t="shared" si="9"/>
        <v>1.9137364855771392E-2</v>
      </c>
    </row>
    <row r="317" spans="1:10" x14ac:dyDescent="0.25">
      <c r="A317" s="100" t="s">
        <v>95</v>
      </c>
      <c r="B317" s="98" t="s">
        <v>129</v>
      </c>
      <c r="C317" s="104" t="s">
        <v>0</v>
      </c>
      <c r="D317" s="104" t="s">
        <v>7</v>
      </c>
      <c r="E317" s="104" t="s">
        <v>69</v>
      </c>
      <c r="F317" s="103">
        <v>4709187</v>
      </c>
      <c r="G317" s="110">
        <v>0.34382918654369232</v>
      </c>
      <c r="H317" s="97">
        <v>2.7</v>
      </c>
      <c r="I317" s="103">
        <f t="shared" si="8"/>
        <v>254296.098</v>
      </c>
      <c r="J317" s="118">
        <f t="shared" si="9"/>
        <v>1.8566776073359385E-2</v>
      </c>
    </row>
    <row r="318" spans="1:10" x14ac:dyDescent="0.25">
      <c r="A318" s="100" t="s">
        <v>95</v>
      </c>
      <c r="B318" s="98" t="s">
        <v>129</v>
      </c>
      <c r="C318" s="104" t="s">
        <v>0</v>
      </c>
      <c r="D318" s="104" t="s">
        <v>68</v>
      </c>
      <c r="E318" s="104" t="s">
        <v>70</v>
      </c>
      <c r="F318" s="103">
        <v>4977826</v>
      </c>
      <c r="G318" s="110">
        <v>0.19046824992205758</v>
      </c>
      <c r="H318" s="97">
        <v>2.7</v>
      </c>
      <c r="I318" s="103">
        <f t="shared" si="8"/>
        <v>268802.60400000005</v>
      </c>
      <c r="J318" s="118">
        <f t="shared" si="9"/>
        <v>1.0285285495791109E-2</v>
      </c>
    </row>
    <row r="319" spans="1:10" x14ac:dyDescent="0.25">
      <c r="A319" s="100" t="s">
        <v>95</v>
      </c>
      <c r="B319" s="98" t="s">
        <v>129</v>
      </c>
      <c r="C319" s="104" t="s">
        <v>0</v>
      </c>
      <c r="D319" s="104" t="s">
        <v>6</v>
      </c>
      <c r="E319" s="104" t="s">
        <v>69</v>
      </c>
      <c r="F319" s="103">
        <v>5319046</v>
      </c>
      <c r="G319" s="110">
        <v>0.42763180215298169</v>
      </c>
      <c r="H319" s="97">
        <v>2.2999999999999998</v>
      </c>
      <c r="I319" s="103">
        <f t="shared" si="8"/>
        <v>244676.11599999998</v>
      </c>
      <c r="J319" s="118">
        <f t="shared" si="9"/>
        <v>1.9671062899037157E-2</v>
      </c>
    </row>
    <row r="320" spans="1:10" x14ac:dyDescent="0.25">
      <c r="A320" s="100" t="s">
        <v>95</v>
      </c>
      <c r="B320" s="98" t="s">
        <v>129</v>
      </c>
      <c r="C320" s="104" t="s">
        <v>0</v>
      </c>
      <c r="D320" s="104" t="s">
        <v>7</v>
      </c>
      <c r="E320" s="104" t="s">
        <v>67</v>
      </c>
      <c r="F320" s="103">
        <v>6720510</v>
      </c>
      <c r="G320" s="105">
        <v>0.49068076643776298</v>
      </c>
      <c r="H320" s="97">
        <v>2.1</v>
      </c>
      <c r="I320" s="103">
        <f t="shared" si="8"/>
        <v>282261.42</v>
      </c>
      <c r="J320" s="118">
        <f t="shared" si="9"/>
        <v>2.0608592190386049E-2</v>
      </c>
    </row>
    <row r="321" spans="1:10" x14ac:dyDescent="0.25">
      <c r="A321" s="100" t="s">
        <v>95</v>
      </c>
      <c r="B321" s="98" t="s">
        <v>129</v>
      </c>
      <c r="C321" s="104" t="s">
        <v>0</v>
      </c>
      <c r="D321" s="104" t="s">
        <v>68</v>
      </c>
      <c r="E321" s="104" t="s">
        <v>69</v>
      </c>
      <c r="F321" s="103">
        <v>10028233</v>
      </c>
      <c r="G321" s="110">
        <v>0.38371369134249073</v>
      </c>
      <c r="H321" s="109">
        <v>1.4</v>
      </c>
      <c r="I321" s="103">
        <f t="shared" si="8"/>
        <v>280790.52399999998</v>
      </c>
      <c r="J321" s="118">
        <f t="shared" si="9"/>
        <v>1.0743983357589739E-2</v>
      </c>
    </row>
    <row r="322" spans="1:10" x14ac:dyDescent="0.25">
      <c r="A322" s="100" t="s">
        <v>95</v>
      </c>
      <c r="B322" s="98" t="s">
        <v>129</v>
      </c>
      <c r="C322" s="104" t="s">
        <v>0</v>
      </c>
      <c r="D322" s="104" t="s">
        <v>68</v>
      </c>
      <c r="E322" s="104" t="s">
        <v>67</v>
      </c>
      <c r="F322" s="103">
        <v>11128617</v>
      </c>
      <c r="G322" s="105">
        <v>0.4258180587354517</v>
      </c>
      <c r="H322" s="109">
        <v>1.4</v>
      </c>
      <c r="I322" s="103">
        <f t="shared" ref="I322:I361" si="10">2*(H322*F322/100)</f>
        <v>311601.27599999995</v>
      </c>
      <c r="J322" s="118">
        <f t="shared" ref="J322:J361" si="11">2*(H322*G322/100)</f>
        <v>1.1922905644592648E-2</v>
      </c>
    </row>
    <row r="323" spans="1:10" x14ac:dyDescent="0.25">
      <c r="A323" s="100" t="s">
        <v>95</v>
      </c>
      <c r="B323" s="98" t="s">
        <v>129</v>
      </c>
      <c r="C323" s="104" t="s">
        <v>0</v>
      </c>
      <c r="D323" s="104" t="s">
        <v>6</v>
      </c>
      <c r="E323" s="104" t="s">
        <v>9</v>
      </c>
      <c r="F323" s="103">
        <v>12438378</v>
      </c>
      <c r="G323" s="105">
        <v>1</v>
      </c>
      <c r="H323" s="109">
        <v>1.4</v>
      </c>
      <c r="I323" s="103">
        <f t="shared" si="10"/>
        <v>348274.58399999997</v>
      </c>
      <c r="J323" s="118">
        <f t="shared" si="11"/>
        <v>2.7999999999999997E-2</v>
      </c>
    </row>
    <row r="324" spans="1:10" x14ac:dyDescent="0.25">
      <c r="A324" s="100" t="s">
        <v>95</v>
      </c>
      <c r="B324" s="98" t="s">
        <v>129</v>
      </c>
      <c r="C324" s="104" t="s">
        <v>0</v>
      </c>
      <c r="D324" s="104" t="s">
        <v>7</v>
      </c>
      <c r="E324" s="104" t="s">
        <v>9</v>
      </c>
      <c r="F324" s="103">
        <v>13696298</v>
      </c>
      <c r="G324" s="105">
        <v>1</v>
      </c>
      <c r="H324" s="109">
        <v>1.2</v>
      </c>
      <c r="I324" s="103">
        <f t="shared" si="10"/>
        <v>328711.152</v>
      </c>
      <c r="J324" s="118">
        <f t="shared" si="11"/>
        <v>2.4E-2</v>
      </c>
    </row>
    <row r="325" spans="1:10" x14ac:dyDescent="0.25">
      <c r="A325" s="100" t="s">
        <v>95</v>
      </c>
      <c r="B325" s="98" t="s">
        <v>129</v>
      </c>
      <c r="C325" s="104" t="s">
        <v>0</v>
      </c>
      <c r="D325" s="104" t="s">
        <v>68</v>
      </c>
      <c r="E325" s="104" t="s">
        <v>9</v>
      </c>
      <c r="F325" s="103">
        <v>26134676</v>
      </c>
      <c r="G325" s="105">
        <v>1</v>
      </c>
      <c r="H325" s="97">
        <v>0.8</v>
      </c>
      <c r="I325" s="103">
        <f t="shared" si="10"/>
        <v>418154.81599999999</v>
      </c>
      <c r="J325" s="118">
        <f t="shared" si="11"/>
        <v>1.6E-2</v>
      </c>
    </row>
    <row r="326" spans="1:10" x14ac:dyDescent="0.25">
      <c r="A326" s="100" t="s">
        <v>94</v>
      </c>
      <c r="B326" s="98" t="s">
        <v>129</v>
      </c>
      <c r="C326" s="104" t="s">
        <v>0</v>
      </c>
      <c r="D326" s="104" t="s">
        <v>7</v>
      </c>
      <c r="E326" s="104" t="s">
        <v>67</v>
      </c>
      <c r="F326" s="103">
        <v>50686</v>
      </c>
      <c r="G326" s="105">
        <v>9.2145473716742574E-2</v>
      </c>
      <c r="H326" s="97">
        <v>26.1</v>
      </c>
      <c r="I326" s="103">
        <f t="shared" si="10"/>
        <v>26458.092000000001</v>
      </c>
      <c r="J326" s="118">
        <f t="shared" si="11"/>
        <v>4.8099937280139622E-2</v>
      </c>
    </row>
    <row r="327" spans="1:10" x14ac:dyDescent="0.25">
      <c r="A327" s="100" t="s">
        <v>94</v>
      </c>
      <c r="B327" s="98" t="s">
        <v>129</v>
      </c>
      <c r="C327" s="104" t="s">
        <v>0</v>
      </c>
      <c r="D327" s="104" t="s">
        <v>6</v>
      </c>
      <c r="E327" s="104" t="s">
        <v>67</v>
      </c>
      <c r="F327" s="103">
        <v>103919</v>
      </c>
      <c r="G327" s="105">
        <v>7.6229591773110617E-2</v>
      </c>
      <c r="H327" s="97">
        <v>18.5</v>
      </c>
      <c r="I327" s="103">
        <f t="shared" si="10"/>
        <v>38450.03</v>
      </c>
      <c r="J327" s="118">
        <f t="shared" si="11"/>
        <v>2.8204948956050926E-2</v>
      </c>
    </row>
    <row r="328" spans="1:10" x14ac:dyDescent="0.25">
      <c r="A328" s="100" t="s">
        <v>94</v>
      </c>
      <c r="B328" s="98" t="s">
        <v>129</v>
      </c>
      <c r="C328" s="104" t="s">
        <v>0</v>
      </c>
      <c r="D328" s="104" t="s">
        <v>68</v>
      </c>
      <c r="E328" s="104" t="s">
        <v>67</v>
      </c>
      <c r="F328" s="103">
        <v>154605</v>
      </c>
      <c r="G328" s="105">
        <v>8.080533026150602E-2</v>
      </c>
      <c r="H328" s="97">
        <v>15.1</v>
      </c>
      <c r="I328" s="103">
        <f t="shared" si="10"/>
        <v>46690.71</v>
      </c>
      <c r="J328" s="118">
        <f t="shared" si="11"/>
        <v>2.4403209738974817E-2</v>
      </c>
    </row>
    <row r="329" spans="1:10" x14ac:dyDescent="0.25">
      <c r="A329" s="100" t="s">
        <v>94</v>
      </c>
      <c r="B329" s="98" t="s">
        <v>129</v>
      </c>
      <c r="C329" s="104" t="s">
        <v>0</v>
      </c>
      <c r="D329" s="104" t="s">
        <v>7</v>
      </c>
      <c r="E329" s="104" t="s">
        <v>69</v>
      </c>
      <c r="F329" s="103">
        <v>244835</v>
      </c>
      <c r="G329" s="105">
        <v>0.44510194249770479</v>
      </c>
      <c r="H329" s="97">
        <v>13</v>
      </c>
      <c r="I329" s="103">
        <f t="shared" si="10"/>
        <v>63657.1</v>
      </c>
      <c r="J329" s="118">
        <f t="shared" si="11"/>
        <v>0.11572650504940325</v>
      </c>
    </row>
    <row r="330" spans="1:10" x14ac:dyDescent="0.25">
      <c r="A330" s="100" t="s">
        <v>94</v>
      </c>
      <c r="B330" s="98" t="s">
        <v>129</v>
      </c>
      <c r="C330" s="104" t="s">
        <v>0</v>
      </c>
      <c r="D330" s="104" t="s">
        <v>7</v>
      </c>
      <c r="E330" s="104" t="s">
        <v>70</v>
      </c>
      <c r="F330" s="103">
        <v>254544</v>
      </c>
      <c r="G330" s="105">
        <v>0.46275258378555262</v>
      </c>
      <c r="H330" s="97">
        <v>11.7</v>
      </c>
      <c r="I330" s="103">
        <f t="shared" si="10"/>
        <v>59563.295999999995</v>
      </c>
      <c r="J330" s="118">
        <f t="shared" si="11"/>
        <v>0.1082841046058193</v>
      </c>
    </row>
    <row r="331" spans="1:10" x14ac:dyDescent="0.25">
      <c r="A331" s="100" t="s">
        <v>94</v>
      </c>
      <c r="B331" s="98" t="s">
        <v>129</v>
      </c>
      <c r="C331" s="104" t="s">
        <v>0</v>
      </c>
      <c r="D331" s="104" t="s">
        <v>7</v>
      </c>
      <c r="E331" s="104" t="s">
        <v>9</v>
      </c>
      <c r="F331" s="103">
        <v>550065</v>
      </c>
      <c r="G331" s="105">
        <v>1</v>
      </c>
      <c r="H331" s="97">
        <v>8.1999999999999993</v>
      </c>
      <c r="I331" s="103">
        <f t="shared" si="10"/>
        <v>90210.66</v>
      </c>
      <c r="J331" s="118">
        <f t="shared" si="11"/>
        <v>0.16399999999999998</v>
      </c>
    </row>
    <row r="332" spans="1:10" x14ac:dyDescent="0.25">
      <c r="A332" s="100" t="s">
        <v>94</v>
      </c>
      <c r="B332" s="98" t="s">
        <v>129</v>
      </c>
      <c r="C332" s="104" t="s">
        <v>0</v>
      </c>
      <c r="D332" s="104" t="s">
        <v>6</v>
      </c>
      <c r="E332" s="104" t="s">
        <v>70</v>
      </c>
      <c r="F332" s="103">
        <v>621000</v>
      </c>
      <c r="G332" s="105">
        <v>0.45553341055150354</v>
      </c>
      <c r="H332" s="97">
        <v>8.1999999999999993</v>
      </c>
      <c r="I332" s="103">
        <f t="shared" si="10"/>
        <v>101844</v>
      </c>
      <c r="J332" s="118">
        <f t="shared" si="11"/>
        <v>7.470747933044658E-2</v>
      </c>
    </row>
    <row r="333" spans="1:10" x14ac:dyDescent="0.25">
      <c r="A333" s="100" t="s">
        <v>94</v>
      </c>
      <c r="B333" s="98" t="s">
        <v>129</v>
      </c>
      <c r="C333" s="104" t="s">
        <v>0</v>
      </c>
      <c r="D333" s="104" t="s">
        <v>6</v>
      </c>
      <c r="E333" s="104" t="s">
        <v>69</v>
      </c>
      <c r="F333" s="103">
        <v>638318</v>
      </c>
      <c r="G333" s="105">
        <v>0.46823699767538585</v>
      </c>
      <c r="H333" s="97">
        <v>8.1999999999999993</v>
      </c>
      <c r="I333" s="103">
        <f t="shared" si="10"/>
        <v>104684.15199999999</v>
      </c>
      <c r="J333" s="118">
        <f t="shared" si="11"/>
        <v>7.6790867618763275E-2</v>
      </c>
    </row>
    <row r="334" spans="1:10" x14ac:dyDescent="0.25">
      <c r="A334" s="100" t="s">
        <v>94</v>
      </c>
      <c r="B334" s="98" t="s">
        <v>129</v>
      </c>
      <c r="C334" s="104" t="s">
        <v>0</v>
      </c>
      <c r="D334" s="104" t="s">
        <v>68</v>
      </c>
      <c r="E334" s="104" t="s">
        <v>70</v>
      </c>
      <c r="F334" s="103">
        <v>875544</v>
      </c>
      <c r="G334" s="105">
        <v>0.45760888767167962</v>
      </c>
      <c r="H334" s="97">
        <v>6.6</v>
      </c>
      <c r="I334" s="103">
        <f t="shared" si="10"/>
        <v>115571.80799999999</v>
      </c>
      <c r="J334" s="118">
        <f t="shared" si="11"/>
        <v>6.0404373172661702E-2</v>
      </c>
    </row>
    <row r="335" spans="1:10" x14ac:dyDescent="0.25">
      <c r="A335" s="100" t="s">
        <v>94</v>
      </c>
      <c r="B335" s="98" t="s">
        <v>129</v>
      </c>
      <c r="C335" s="104" t="s">
        <v>0</v>
      </c>
      <c r="D335" s="104" t="s">
        <v>68</v>
      </c>
      <c r="E335" s="104" t="s">
        <v>69</v>
      </c>
      <c r="F335" s="103">
        <v>883153</v>
      </c>
      <c r="G335" s="105">
        <v>0.46158578206681433</v>
      </c>
      <c r="H335" s="97">
        <v>6.6</v>
      </c>
      <c r="I335" s="103">
        <f t="shared" si="10"/>
        <v>116576.196</v>
      </c>
      <c r="J335" s="118">
        <f t="shared" si="11"/>
        <v>6.0929323232819493E-2</v>
      </c>
    </row>
    <row r="336" spans="1:10" x14ac:dyDescent="0.25">
      <c r="A336" s="100" t="s">
        <v>94</v>
      </c>
      <c r="B336" s="98" t="s">
        <v>129</v>
      </c>
      <c r="C336" s="104" t="s">
        <v>0</v>
      </c>
      <c r="D336" s="104" t="s">
        <v>6</v>
      </c>
      <c r="E336" s="104" t="s">
        <v>9</v>
      </c>
      <c r="F336" s="103">
        <v>1363237</v>
      </c>
      <c r="G336" s="105">
        <v>1</v>
      </c>
      <c r="H336" s="97">
        <v>5.7</v>
      </c>
      <c r="I336" s="103">
        <f t="shared" si="10"/>
        <v>155409.01800000001</v>
      </c>
      <c r="J336" s="118">
        <f t="shared" si="11"/>
        <v>0.114</v>
      </c>
    </row>
    <row r="337" spans="1:10" x14ac:dyDescent="0.25">
      <c r="A337" s="100" t="s">
        <v>94</v>
      </c>
      <c r="B337" s="98" t="s">
        <v>129</v>
      </c>
      <c r="C337" s="104" t="s">
        <v>0</v>
      </c>
      <c r="D337" s="104" t="s">
        <v>68</v>
      </c>
      <c r="E337" s="104" t="s">
        <v>9</v>
      </c>
      <c r="F337" s="103">
        <v>1913302</v>
      </c>
      <c r="G337" s="105">
        <v>1</v>
      </c>
      <c r="H337" s="97">
        <v>4.5</v>
      </c>
      <c r="I337" s="103">
        <f t="shared" si="10"/>
        <v>172197.18</v>
      </c>
      <c r="J337" s="118">
        <f t="shared" si="11"/>
        <v>0.09</v>
      </c>
    </row>
    <row r="338" spans="1:10" x14ac:dyDescent="0.25">
      <c r="A338" s="100" t="s">
        <v>95</v>
      </c>
      <c r="B338" s="98" t="s">
        <v>130</v>
      </c>
      <c r="C338" s="104" t="s">
        <v>0</v>
      </c>
      <c r="D338" s="104" t="s">
        <v>7</v>
      </c>
      <c r="E338" s="104" t="s">
        <v>70</v>
      </c>
      <c r="F338" s="103">
        <v>2456359</v>
      </c>
      <c r="G338" s="110">
        <v>0.17361766185607758</v>
      </c>
      <c r="H338" s="97">
        <v>3.9</v>
      </c>
      <c r="I338" s="103">
        <f t="shared" si="10"/>
        <v>191596.00199999998</v>
      </c>
      <c r="J338" s="118">
        <f t="shared" si="11"/>
        <v>1.3542177624774049E-2</v>
      </c>
    </row>
    <row r="339" spans="1:10" x14ac:dyDescent="0.25">
      <c r="A339" s="100" t="s">
        <v>95</v>
      </c>
      <c r="B339" s="98" t="s">
        <v>130</v>
      </c>
      <c r="C339" s="104" t="s">
        <v>0</v>
      </c>
      <c r="D339" s="104" t="s">
        <v>6</v>
      </c>
      <c r="E339" s="104" t="s">
        <v>70</v>
      </c>
      <c r="F339" s="103">
        <v>3196468</v>
      </c>
      <c r="G339" s="110">
        <v>0.23622212270223372</v>
      </c>
      <c r="H339" s="97">
        <v>3.1</v>
      </c>
      <c r="I339" s="103">
        <f t="shared" si="10"/>
        <v>198181.016</v>
      </c>
      <c r="J339" s="118">
        <f t="shared" si="11"/>
        <v>1.4645771607538492E-2</v>
      </c>
    </row>
    <row r="340" spans="1:10" x14ac:dyDescent="0.25">
      <c r="A340" s="100" t="s">
        <v>95</v>
      </c>
      <c r="B340" s="98" t="s">
        <v>130</v>
      </c>
      <c r="C340" s="104" t="s">
        <v>0</v>
      </c>
      <c r="D340" s="104" t="s">
        <v>6</v>
      </c>
      <c r="E340" s="104" t="s">
        <v>67</v>
      </c>
      <c r="F340" s="103">
        <v>4474173</v>
      </c>
      <c r="G340" s="105">
        <v>0.33064577633720132</v>
      </c>
      <c r="H340" s="97">
        <v>2.7</v>
      </c>
      <c r="I340" s="103">
        <f t="shared" si="10"/>
        <v>241605.34200000003</v>
      </c>
      <c r="J340" s="118">
        <f t="shared" si="11"/>
        <v>1.7854871922208873E-2</v>
      </c>
    </row>
    <row r="341" spans="1:10" x14ac:dyDescent="0.25">
      <c r="A341" s="100" t="s">
        <v>95</v>
      </c>
      <c r="B341" s="98" t="s">
        <v>130</v>
      </c>
      <c r="C341" s="104" t="s">
        <v>0</v>
      </c>
      <c r="D341" s="104" t="s">
        <v>7</v>
      </c>
      <c r="E341" s="104" t="s">
        <v>69</v>
      </c>
      <c r="F341" s="103">
        <v>4940054</v>
      </c>
      <c r="G341" s="110">
        <v>0.34916745676131355</v>
      </c>
      <c r="H341" s="97">
        <v>2.7</v>
      </c>
      <c r="I341" s="103">
        <f t="shared" si="10"/>
        <v>266762.91600000003</v>
      </c>
      <c r="J341" s="118">
        <f t="shared" si="11"/>
        <v>1.8855042665110934E-2</v>
      </c>
    </row>
    <row r="342" spans="1:10" x14ac:dyDescent="0.25">
      <c r="A342" s="100" t="s">
        <v>95</v>
      </c>
      <c r="B342" s="98" t="s">
        <v>130</v>
      </c>
      <c r="C342" s="104" t="s">
        <v>0</v>
      </c>
      <c r="D342" s="104" t="s">
        <v>68</v>
      </c>
      <c r="E342" s="104" t="s">
        <v>70</v>
      </c>
      <c r="F342" s="103">
        <v>5652827</v>
      </c>
      <c r="G342" s="110">
        <v>0.2042227387176038</v>
      </c>
      <c r="H342" s="97">
        <v>2.2999999999999998</v>
      </c>
      <c r="I342" s="103">
        <f t="shared" si="10"/>
        <v>260030.04199999999</v>
      </c>
      <c r="J342" s="118">
        <f t="shared" si="11"/>
        <v>9.3942459810097741E-3</v>
      </c>
    </row>
    <row r="343" spans="1:10" x14ac:dyDescent="0.25">
      <c r="A343" s="100" t="s">
        <v>95</v>
      </c>
      <c r="B343" s="98" t="s">
        <v>130</v>
      </c>
      <c r="C343" s="104" t="s">
        <v>0</v>
      </c>
      <c r="D343" s="104" t="s">
        <v>6</v>
      </c>
      <c r="E343" s="104" t="s">
        <v>69</v>
      </c>
      <c r="F343" s="103">
        <v>5860979</v>
      </c>
      <c r="G343" s="110">
        <v>0.43313210096056498</v>
      </c>
      <c r="H343" s="97">
        <v>2.2999999999999998</v>
      </c>
      <c r="I343" s="103">
        <f t="shared" si="10"/>
        <v>269605.03399999999</v>
      </c>
      <c r="J343" s="118">
        <f t="shared" si="11"/>
        <v>1.9924076644185988E-2</v>
      </c>
    </row>
    <row r="344" spans="1:10" x14ac:dyDescent="0.25">
      <c r="A344" s="100" t="s">
        <v>95</v>
      </c>
      <c r="B344" s="98" t="s">
        <v>130</v>
      </c>
      <c r="C344" s="104" t="s">
        <v>0</v>
      </c>
      <c r="D344" s="104" t="s">
        <v>7</v>
      </c>
      <c r="E344" s="104" t="s">
        <v>67</v>
      </c>
      <c r="F344" s="103">
        <v>6751681</v>
      </c>
      <c r="G344" s="105">
        <v>0.47721488138260887</v>
      </c>
      <c r="H344" s="97">
        <v>2.1</v>
      </c>
      <c r="I344" s="103">
        <f t="shared" si="10"/>
        <v>283570.60200000001</v>
      </c>
      <c r="J344" s="118">
        <f t="shared" si="11"/>
        <v>2.0043025018069573E-2</v>
      </c>
    </row>
    <row r="345" spans="1:10" x14ac:dyDescent="0.25">
      <c r="A345" s="100" t="s">
        <v>95</v>
      </c>
      <c r="B345" s="98" t="s">
        <v>130</v>
      </c>
      <c r="C345" s="104" t="s">
        <v>0</v>
      </c>
      <c r="D345" s="104" t="s">
        <v>68</v>
      </c>
      <c r="E345" s="104" t="s">
        <v>69</v>
      </c>
      <c r="F345" s="103">
        <v>10801033</v>
      </c>
      <c r="G345" s="110">
        <v>0.39021476161206003</v>
      </c>
      <c r="H345" s="109">
        <v>1.4</v>
      </c>
      <c r="I345" s="103">
        <f t="shared" si="10"/>
        <v>302428.924</v>
      </c>
      <c r="J345" s="118">
        <f t="shared" si="11"/>
        <v>1.0926013325137681E-2</v>
      </c>
    </row>
    <row r="346" spans="1:10" x14ac:dyDescent="0.25">
      <c r="A346" s="100" t="s">
        <v>95</v>
      </c>
      <c r="B346" s="98" t="s">
        <v>130</v>
      </c>
      <c r="C346" s="104" t="s">
        <v>0</v>
      </c>
      <c r="D346" s="104" t="s">
        <v>68</v>
      </c>
      <c r="E346" s="104" t="s">
        <v>67</v>
      </c>
      <c r="F346" s="103">
        <v>11225854</v>
      </c>
      <c r="G346" s="105">
        <v>0.4055624996703362</v>
      </c>
      <c r="H346" s="109">
        <v>1.4</v>
      </c>
      <c r="I346" s="103">
        <f t="shared" si="10"/>
        <v>314323.91200000001</v>
      </c>
      <c r="J346" s="118">
        <f t="shared" si="11"/>
        <v>1.1355749990769413E-2</v>
      </c>
    </row>
    <row r="347" spans="1:10" x14ac:dyDescent="0.25">
      <c r="A347" s="100" t="s">
        <v>95</v>
      </c>
      <c r="B347" s="98" t="s">
        <v>130</v>
      </c>
      <c r="C347" s="104" t="s">
        <v>0</v>
      </c>
      <c r="D347" s="104" t="s">
        <v>6</v>
      </c>
      <c r="E347" s="104" t="s">
        <v>9</v>
      </c>
      <c r="F347" s="103">
        <v>13531620</v>
      </c>
      <c r="G347" s="105">
        <v>1</v>
      </c>
      <c r="H347" s="109">
        <v>1.2</v>
      </c>
      <c r="I347" s="103">
        <f t="shared" si="10"/>
        <v>324758.88</v>
      </c>
      <c r="J347" s="118">
        <f t="shared" si="11"/>
        <v>2.4E-2</v>
      </c>
    </row>
    <row r="348" spans="1:10" x14ac:dyDescent="0.25">
      <c r="A348" s="100" t="s">
        <v>95</v>
      </c>
      <c r="B348" s="98" t="s">
        <v>130</v>
      </c>
      <c r="C348" s="104" t="s">
        <v>0</v>
      </c>
      <c r="D348" s="104" t="s">
        <v>7</v>
      </c>
      <c r="E348" s="104" t="s">
        <v>9</v>
      </c>
      <c r="F348" s="103">
        <v>14148094</v>
      </c>
      <c r="G348" s="105">
        <v>1</v>
      </c>
      <c r="H348" s="109">
        <v>1.2</v>
      </c>
      <c r="I348" s="103">
        <f t="shared" si="10"/>
        <v>339554.25599999999</v>
      </c>
      <c r="J348" s="118">
        <f t="shared" si="11"/>
        <v>2.4E-2</v>
      </c>
    </row>
    <row r="349" spans="1:10" x14ac:dyDescent="0.25">
      <c r="A349" s="100" t="s">
        <v>95</v>
      </c>
      <c r="B349" s="98" t="s">
        <v>130</v>
      </c>
      <c r="C349" s="104" t="s">
        <v>0</v>
      </c>
      <c r="D349" s="104" t="s">
        <v>68</v>
      </c>
      <c r="E349" s="104" t="s">
        <v>9</v>
      </c>
      <c r="F349" s="103">
        <v>27679714</v>
      </c>
      <c r="G349" s="105">
        <v>1</v>
      </c>
      <c r="H349" s="97">
        <v>0.8</v>
      </c>
      <c r="I349" s="103">
        <f t="shared" si="10"/>
        <v>442875.42400000006</v>
      </c>
      <c r="J349" s="118">
        <f t="shared" si="11"/>
        <v>1.6E-2</v>
      </c>
    </row>
    <row r="350" spans="1:10" x14ac:dyDescent="0.25">
      <c r="A350" s="100" t="s">
        <v>94</v>
      </c>
      <c r="B350" s="98" t="s">
        <v>130</v>
      </c>
      <c r="C350" s="104" t="s">
        <v>0</v>
      </c>
      <c r="D350" s="104" t="s">
        <v>6</v>
      </c>
      <c r="E350" s="104" t="s">
        <v>67</v>
      </c>
      <c r="F350" s="103">
        <v>38565</v>
      </c>
      <c r="G350" s="102">
        <v>0.14397930192532415</v>
      </c>
      <c r="H350" s="97">
        <v>31.2</v>
      </c>
      <c r="I350" s="103">
        <f t="shared" si="10"/>
        <v>24064.560000000001</v>
      </c>
      <c r="J350" s="118">
        <f t="shared" si="11"/>
        <v>8.9843084401402262E-2</v>
      </c>
    </row>
    <row r="351" spans="1:10" x14ac:dyDescent="0.25">
      <c r="A351" s="100" t="s">
        <v>94</v>
      </c>
      <c r="B351" s="98" t="s">
        <v>130</v>
      </c>
      <c r="C351" s="104" t="s">
        <v>0</v>
      </c>
      <c r="D351" s="104" t="s">
        <v>68</v>
      </c>
      <c r="E351" s="104" t="s">
        <v>67</v>
      </c>
      <c r="F351" s="103">
        <v>58080</v>
      </c>
      <c r="G351" s="102">
        <v>0.15751490940451879</v>
      </c>
      <c r="H351" s="97">
        <v>24.9</v>
      </c>
      <c r="I351" s="103">
        <f t="shared" si="10"/>
        <v>28923.84</v>
      </c>
      <c r="J351" s="118">
        <f t="shared" si="11"/>
        <v>7.8442424883450351E-2</v>
      </c>
    </row>
    <row r="352" spans="1:10" x14ac:dyDescent="0.25">
      <c r="A352" s="100" t="s">
        <v>94</v>
      </c>
      <c r="B352" s="98" t="s">
        <v>130</v>
      </c>
      <c r="C352" s="104" t="s">
        <v>0</v>
      </c>
      <c r="D352" s="104" t="s">
        <v>7</v>
      </c>
      <c r="E352" s="104" t="s">
        <v>70</v>
      </c>
      <c r="F352" s="103">
        <v>65593</v>
      </c>
      <c r="G352" s="102">
        <v>0.65023395059280698</v>
      </c>
      <c r="H352" s="97">
        <v>22.9</v>
      </c>
      <c r="I352" s="103">
        <f t="shared" si="10"/>
        <v>30041.593999999997</v>
      </c>
      <c r="J352" s="118">
        <f t="shared" si="11"/>
        <v>0.29780714937150554</v>
      </c>
    </row>
    <row r="353" spans="1:10" x14ac:dyDescent="0.25">
      <c r="A353" s="100" t="s">
        <v>94</v>
      </c>
      <c r="B353" s="98" t="s">
        <v>130</v>
      </c>
      <c r="C353" s="104" t="s">
        <v>0</v>
      </c>
      <c r="D353" s="104" t="s">
        <v>6</v>
      </c>
      <c r="E353" s="104" t="s">
        <v>69</v>
      </c>
      <c r="F353" s="103">
        <v>96295</v>
      </c>
      <c r="G353" s="102">
        <v>0.35950957808632411</v>
      </c>
      <c r="H353" s="97">
        <v>19.399999999999999</v>
      </c>
      <c r="I353" s="103">
        <f t="shared" si="10"/>
        <v>37362.459999999992</v>
      </c>
      <c r="J353" s="118">
        <f t="shared" si="11"/>
        <v>0.13948971629749374</v>
      </c>
    </row>
    <row r="354" spans="1:10" x14ac:dyDescent="0.25">
      <c r="A354" s="100" t="s">
        <v>94</v>
      </c>
      <c r="B354" s="98" t="s">
        <v>130</v>
      </c>
      <c r="C354" s="104" t="s">
        <v>0</v>
      </c>
      <c r="D354" s="104" t="s">
        <v>7</v>
      </c>
      <c r="E354" s="104" t="s">
        <v>9</v>
      </c>
      <c r="F354" s="103">
        <v>100876</v>
      </c>
      <c r="G354" s="102">
        <v>1</v>
      </c>
      <c r="H354" s="97">
        <v>18.5</v>
      </c>
      <c r="I354" s="103">
        <f t="shared" si="10"/>
        <v>37324.120000000003</v>
      </c>
      <c r="J354" s="118">
        <f t="shared" si="11"/>
        <v>0.37</v>
      </c>
    </row>
    <row r="355" spans="1:10" x14ac:dyDescent="0.25">
      <c r="A355" s="100" t="s">
        <v>94</v>
      </c>
      <c r="B355" s="98" t="s">
        <v>130</v>
      </c>
      <c r="C355" s="104" t="s">
        <v>0</v>
      </c>
      <c r="D355" s="104" t="s">
        <v>68</v>
      </c>
      <c r="E355" s="104" t="s">
        <v>69</v>
      </c>
      <c r="F355" s="103">
        <v>112063</v>
      </c>
      <c r="G355" s="102">
        <v>0.30391861729680769</v>
      </c>
      <c r="H355" s="97">
        <v>18.5</v>
      </c>
      <c r="I355" s="103">
        <f t="shared" si="10"/>
        <v>41463.31</v>
      </c>
      <c r="J355" s="118">
        <f t="shared" si="11"/>
        <v>0.11244988839981884</v>
      </c>
    </row>
    <row r="356" spans="1:10" x14ac:dyDescent="0.25">
      <c r="A356" s="100" t="s">
        <v>94</v>
      </c>
      <c r="B356" s="98" t="s">
        <v>130</v>
      </c>
      <c r="C356" s="104" t="s">
        <v>0</v>
      </c>
      <c r="D356" s="104" t="s">
        <v>6</v>
      </c>
      <c r="E356" s="104" t="s">
        <v>70</v>
      </c>
      <c r="F356" s="103">
        <v>132991</v>
      </c>
      <c r="G356" s="102">
        <v>0.49651111998835173</v>
      </c>
      <c r="H356" s="97">
        <v>16.5</v>
      </c>
      <c r="I356" s="103">
        <f t="shared" si="10"/>
        <v>43887.03</v>
      </c>
      <c r="J356" s="118">
        <f t="shared" si="11"/>
        <v>0.16384866959615607</v>
      </c>
    </row>
    <row r="357" spans="1:10" x14ac:dyDescent="0.25">
      <c r="A357" s="100" t="s">
        <v>94</v>
      </c>
      <c r="B357" s="98" t="s">
        <v>130</v>
      </c>
      <c r="C357" s="104" t="s">
        <v>0</v>
      </c>
      <c r="D357" s="104" t="s">
        <v>68</v>
      </c>
      <c r="E357" s="104" t="s">
        <v>70</v>
      </c>
      <c r="F357" s="103">
        <v>198584</v>
      </c>
      <c r="G357" s="102">
        <v>0.53856647329867358</v>
      </c>
      <c r="H357" s="97">
        <v>15.1</v>
      </c>
      <c r="I357" s="103">
        <f t="shared" si="10"/>
        <v>59972.367999999995</v>
      </c>
      <c r="J357" s="118">
        <f t="shared" si="11"/>
        <v>0.1626470749361994</v>
      </c>
    </row>
    <row r="358" spans="1:10" x14ac:dyDescent="0.25">
      <c r="A358" s="100" t="s">
        <v>94</v>
      </c>
      <c r="B358" s="98" t="s">
        <v>130</v>
      </c>
      <c r="C358" s="104" t="s">
        <v>0</v>
      </c>
      <c r="D358" s="104" t="s">
        <v>6</v>
      </c>
      <c r="E358" s="104" t="s">
        <v>9</v>
      </c>
      <c r="F358" s="103">
        <v>267851</v>
      </c>
      <c r="G358" s="102">
        <v>1</v>
      </c>
      <c r="H358" s="97">
        <v>11.7</v>
      </c>
      <c r="I358" s="103">
        <f t="shared" si="10"/>
        <v>62677.133999999991</v>
      </c>
      <c r="J358" s="118">
        <f t="shared" si="11"/>
        <v>0.23399999999999999</v>
      </c>
    </row>
    <row r="359" spans="1:10" x14ac:dyDescent="0.25">
      <c r="A359" s="100" t="s">
        <v>94</v>
      </c>
      <c r="B359" s="98" t="s">
        <v>130</v>
      </c>
      <c r="C359" s="104" t="s">
        <v>0</v>
      </c>
      <c r="D359" s="104" t="s">
        <v>68</v>
      </c>
      <c r="E359" s="104" t="s">
        <v>9</v>
      </c>
      <c r="F359" s="103">
        <v>368727</v>
      </c>
      <c r="G359" s="102">
        <v>1</v>
      </c>
      <c r="H359" s="97">
        <v>10.6</v>
      </c>
      <c r="I359" s="103">
        <f t="shared" si="10"/>
        <v>78170.123999999996</v>
      </c>
      <c r="J359" s="118">
        <f t="shared" si="11"/>
        <v>0.21199999999999999</v>
      </c>
    </row>
    <row r="360" spans="1:10" x14ac:dyDescent="0.25">
      <c r="A360" s="100" t="s">
        <v>94</v>
      </c>
      <c r="B360" s="98" t="s">
        <v>130</v>
      </c>
      <c r="C360" s="104" t="s">
        <v>0</v>
      </c>
      <c r="D360" s="104" t="s">
        <v>7</v>
      </c>
      <c r="E360" s="104" t="s">
        <v>69</v>
      </c>
      <c r="F360" s="103" t="s">
        <v>73</v>
      </c>
      <c r="G360" s="102" t="e">
        <v>#VALUE!</v>
      </c>
      <c r="I360" s="103" t="e">
        <f t="shared" si="10"/>
        <v>#VALUE!</v>
      </c>
      <c r="J360" s="118" t="e">
        <f t="shared" si="11"/>
        <v>#VALUE!</v>
      </c>
    </row>
    <row r="361" spans="1:10" x14ac:dyDescent="0.25">
      <c r="A361" s="100" t="s">
        <v>94</v>
      </c>
      <c r="B361" s="98" t="s">
        <v>130</v>
      </c>
      <c r="C361" s="104" t="s">
        <v>0</v>
      </c>
      <c r="D361" s="104" t="s">
        <v>7</v>
      </c>
      <c r="E361" s="104" t="s">
        <v>67</v>
      </c>
      <c r="F361" s="103" t="s">
        <v>73</v>
      </c>
      <c r="G361" s="102" t="e">
        <v>#VALUE!</v>
      </c>
      <c r="I361" s="103" t="e">
        <f t="shared" si="10"/>
        <v>#VALUE!</v>
      </c>
      <c r="J361" s="118" t="e">
        <f t="shared" si="11"/>
        <v>#VALUE!</v>
      </c>
    </row>
    <row r="363" spans="1:10" x14ac:dyDescent="0.25">
      <c r="F363" s="101"/>
    </row>
  </sheetData>
  <sortState ref="A2:J363">
    <sortCondition ref="B2:B363"/>
    <sortCondition ref="A2:A3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44</vt:i4>
      </vt:variant>
    </vt:vector>
  </HeadingPairs>
  <TitlesOfParts>
    <vt:vector size="49" baseType="lpstr">
      <vt:lpstr>README</vt:lpstr>
      <vt:lpstr>Table1</vt:lpstr>
      <vt:lpstr>Table2</vt:lpstr>
      <vt:lpstr>table3</vt:lpstr>
      <vt:lpstr>pivottabledata</vt:lpstr>
      <vt:lpstr>Table2!age</vt:lpstr>
      <vt:lpstr>table3!age</vt:lpstr>
      <vt:lpstr>age</vt:lpstr>
      <vt:lpstr>Table1!agerange1</vt:lpstr>
      <vt:lpstr>Table2!agerange1</vt:lpstr>
      <vt:lpstr>table3!agerange1</vt:lpstr>
      <vt:lpstr>Table2!agevalue</vt:lpstr>
      <vt:lpstr>table3!agevalue</vt:lpstr>
      <vt:lpstr>agevalue</vt:lpstr>
      <vt:lpstr>Table1!agevalue2</vt:lpstr>
      <vt:lpstr>Table2!agevalue2</vt:lpstr>
      <vt:lpstr>table3!agevalue2</vt:lpstr>
      <vt:lpstr>Table1!behaviour</vt:lpstr>
      <vt:lpstr>Table2!behaviour</vt:lpstr>
      <vt:lpstr>table3!behaviour</vt:lpstr>
      <vt:lpstr>Table2!behaviourvalue2</vt:lpstr>
      <vt:lpstr>table3!behaviourvalue2</vt:lpstr>
      <vt:lpstr>behaviourvalue2</vt:lpstr>
      <vt:lpstr>range1</vt:lpstr>
      <vt:lpstr>range2</vt:lpstr>
      <vt:lpstr>range3</vt:lpstr>
      <vt:lpstr>range4</vt:lpstr>
      <vt:lpstr>range5</vt:lpstr>
      <vt:lpstr>range6</vt:lpstr>
      <vt:lpstr>rangea</vt:lpstr>
      <vt:lpstr>rangeb</vt:lpstr>
      <vt:lpstr>Table1!sex</vt:lpstr>
      <vt:lpstr>Table2!sex</vt:lpstr>
      <vt:lpstr>table3!sex</vt:lpstr>
      <vt:lpstr>Table1!sexa</vt:lpstr>
      <vt:lpstr>Table2!sexa</vt:lpstr>
      <vt:lpstr>table3!sexa</vt:lpstr>
      <vt:lpstr>Table2!sexvalue</vt:lpstr>
      <vt:lpstr>table3!sexvalue</vt:lpstr>
      <vt:lpstr>sexvalue</vt:lpstr>
      <vt:lpstr>Table1!sexvalue2</vt:lpstr>
      <vt:lpstr>Table2!sexvalue2</vt:lpstr>
      <vt:lpstr>table3!sexvalue2</vt:lpstr>
      <vt:lpstr>Table2!smokingstatus</vt:lpstr>
      <vt:lpstr>table3!smokingstatus</vt:lpstr>
      <vt:lpstr>smokingstatus</vt:lpstr>
      <vt:lpstr>Table2!smokingstatusvalue</vt:lpstr>
      <vt:lpstr>table3!smokingstatusvalue</vt:lpstr>
      <vt:lpstr>smokingstatusvalue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</dc:creator>
  <cp:lastModifiedBy>Cynthia Callard</cp:lastModifiedBy>
  <dcterms:created xsi:type="dcterms:W3CDTF">2015-12-16T04:06:02Z</dcterms:created>
  <dcterms:modified xsi:type="dcterms:W3CDTF">2016-07-13T18:55:54Z</dcterms:modified>
</cp:coreProperties>
</file>